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2.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belm\PycharmProjects\WarehousingStudio\model\"/>
    </mc:Choice>
  </mc:AlternateContent>
  <xr:revisionPtr revIDLastSave="0" documentId="13_ncr:1_{3D95FADC-7CF0-4BC8-ACFF-55A7B23B7F0E}" xr6:coauthVersionLast="47" xr6:coauthVersionMax="47" xr10:uidLastSave="{00000000-0000-0000-0000-000000000000}"/>
  <bookViews>
    <workbookView xWindow="-96" yWindow="-96" windowWidth="19392" windowHeight="10392" firstSheet="7" activeTab="8" xr2:uid="{8E76ED19-F718-42EF-87DD-42F8F9A08177}"/>
  </bookViews>
  <sheets>
    <sheet name="Overview" sheetId="9" r:id="rId1"/>
    <sheet name="Applications" sheetId="18" r:id="rId2"/>
    <sheet name="Interfaces" sheetId="3" r:id="rId3"/>
    <sheet name="Warehouse" sheetId="10" r:id="rId4"/>
    <sheet name="Inventory" sheetId="4" r:id="rId5"/>
    <sheet name="Inbound" sheetId="5" r:id="rId6"/>
    <sheet name="Outbound" sheetId="7" r:id="rId7"/>
    <sheet name="T Sizes" sheetId="25" r:id="rId8"/>
    <sheet name="Details" sheetId="19" r:id="rId9"/>
    <sheet name="SubProcesses" sheetId="24" r:id="rId10"/>
    <sheet name="Processes" sheetId="23" r:id="rId11"/>
    <sheet name="WarehouseMap" sheetId="22" r:id="rId12"/>
    <sheet name="Area Flow" sheetId="13" r:id="rId13"/>
    <sheet name="Cross-Dock" sheetId="17" state="hidden" r:id="rId14"/>
    <sheet name="Outbound B2C" sheetId="20" state="hidden" r:id="rId15"/>
    <sheet name="Returns B2C" sheetId="16" state="hidden" r:id="rId16"/>
    <sheet name="Destrucction Process" sheetId="11" state="hidden" r:id="rId17"/>
    <sheet name="Reporting" sheetId="8" r:id="rId18"/>
    <sheet name="Others" sheetId="15" r:id="rId19"/>
    <sheet name="Notes" sheetId="6" r:id="rId20"/>
    <sheet name="Documentation" sheetId="21"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9" l="1"/>
  <c r="F2" i="19"/>
  <c r="B3" i="19"/>
  <c r="F3" i="19"/>
  <c r="B4" i="19"/>
  <c r="F4" i="19"/>
  <c r="B5" i="19"/>
  <c r="F5" i="19"/>
  <c r="B6" i="19"/>
  <c r="F6" i="19"/>
  <c r="B7" i="19"/>
  <c r="F7" i="19"/>
  <c r="B8" i="19"/>
  <c r="F8" i="19"/>
  <c r="B9" i="19"/>
  <c r="F9" i="19"/>
  <c r="B10" i="19"/>
  <c r="F10" i="19"/>
  <c r="A2" i="24"/>
  <c r="H10" i="19" s="1"/>
  <c r="A3" i="24"/>
  <c r="A4" i="24"/>
  <c r="A5" i="24"/>
  <c r="A6" i="24"/>
  <c r="A7" i="24"/>
  <c r="A8" i="24"/>
  <c r="A9" i="24"/>
  <c r="A10" i="24"/>
  <c r="H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K11" i="7"/>
  <c r="H11" i="7"/>
  <c r="K26" i="10"/>
  <c r="K25" i="10"/>
  <c r="K27" i="10"/>
  <c r="K23" i="7"/>
  <c r="H23" i="7"/>
  <c r="K38" i="7"/>
  <c r="H38" i="7"/>
  <c r="F71" i="19"/>
  <c r="B71" i="19"/>
  <c r="K35" i="7"/>
  <c r="H35" i="7"/>
  <c r="K14" i="4"/>
  <c r="H14" i="4"/>
  <c r="K4" i="7"/>
  <c r="H4" i="7"/>
  <c r="G2" i="19" l="1"/>
  <c r="G6" i="19"/>
  <c r="H3" i="19"/>
  <c r="H7" i="19"/>
  <c r="G10" i="19"/>
  <c r="G7" i="19"/>
  <c r="G3" i="19"/>
  <c r="H4" i="19"/>
  <c r="H8" i="19"/>
  <c r="G8" i="19"/>
  <c r="G4" i="19"/>
  <c r="H5" i="19"/>
  <c r="H9" i="19"/>
  <c r="G9" i="19"/>
  <c r="G5" i="19"/>
  <c r="H2" i="19"/>
  <c r="H6" i="19"/>
  <c r="I5" i="10"/>
  <c r="I44" i="10"/>
  <c r="I40" i="10"/>
  <c r="I36" i="10"/>
  <c r="I32" i="10"/>
  <c r="I28" i="10"/>
  <c r="I24" i="10"/>
  <c r="I20" i="10"/>
  <c r="I16" i="10"/>
  <c r="I12" i="10"/>
  <c r="I8" i="10"/>
  <c r="I4" i="10"/>
  <c r="I43" i="10"/>
  <c r="I39" i="10"/>
  <c r="I35" i="10"/>
  <c r="I31" i="10"/>
  <c r="I27" i="10"/>
  <c r="I23" i="10"/>
  <c r="I19" i="10"/>
  <c r="I15" i="10"/>
  <c r="I11" i="10"/>
  <c r="I7" i="10"/>
  <c r="I3" i="10"/>
  <c r="I42" i="10"/>
  <c r="I38" i="10"/>
  <c r="I34" i="10"/>
  <c r="I30" i="10"/>
  <c r="I26" i="10"/>
  <c r="I22" i="10"/>
  <c r="I18" i="10"/>
  <c r="I14" i="10"/>
  <c r="I10" i="10"/>
  <c r="I6" i="10"/>
  <c r="I2" i="10"/>
  <c r="I41" i="10"/>
  <c r="I37" i="10"/>
  <c r="I33" i="10"/>
  <c r="I29" i="10"/>
  <c r="I25" i="10"/>
  <c r="I21" i="10"/>
  <c r="I17" i="10"/>
  <c r="I13" i="10"/>
  <c r="I9" i="10"/>
  <c r="K3" i="7"/>
  <c r="H3" i="7"/>
  <c r="B64" i="19"/>
  <c r="B65" i="19"/>
  <c r="B66" i="19"/>
  <c r="B67" i="19"/>
  <c r="B68" i="19"/>
  <c r="B69" i="19"/>
  <c r="B70"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107" i="19"/>
  <c r="B108" i="19"/>
  <c r="B109" i="19"/>
  <c r="B110" i="19"/>
  <c r="B111" i="19"/>
  <c r="B112" i="19"/>
  <c r="B113" i="19"/>
  <c r="B114" i="19"/>
  <c r="B115" i="19"/>
  <c r="B116" i="19"/>
  <c r="B117" i="19"/>
  <c r="B118" i="19"/>
  <c r="B119" i="19"/>
  <c r="B120" i="19"/>
  <c r="B121" i="19"/>
  <c r="B122" i="19"/>
  <c r="B123" i="19"/>
  <c r="B124" i="19"/>
  <c r="B125" i="19"/>
  <c r="B126" i="19"/>
  <c r="B127" i="19"/>
  <c r="B128" i="19"/>
  <c r="B129" i="19"/>
  <c r="B130" i="19"/>
  <c r="B131" i="19"/>
  <c r="F64" i="19"/>
  <c r="F65" i="19"/>
  <c r="F66" i="19"/>
  <c r="F67" i="19"/>
  <c r="F68" i="19"/>
  <c r="F69" i="19"/>
  <c r="F70"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B62" i="19"/>
  <c r="B63" i="19"/>
  <c r="B45" i="19"/>
  <c r="B46" i="19"/>
  <c r="B47" i="19"/>
  <c r="B48" i="19"/>
  <c r="B49" i="19"/>
  <c r="B50" i="19"/>
  <c r="B51" i="19"/>
  <c r="B52" i="19"/>
  <c r="B53" i="19"/>
  <c r="B30" i="19"/>
  <c r="B31" i="19"/>
  <c r="B32" i="19"/>
  <c r="B33" i="19"/>
  <c r="B34" i="19"/>
  <c r="B35" i="19"/>
  <c r="B55" i="19"/>
  <c r="B56" i="19"/>
  <c r="B57" i="19"/>
  <c r="B58" i="19"/>
  <c r="B59" i="19"/>
  <c r="B60" i="19"/>
  <c r="B61" i="19"/>
  <c r="B40" i="19"/>
  <c r="B41" i="19"/>
  <c r="B42" i="19"/>
  <c r="B43" i="19"/>
  <c r="B44" i="19"/>
  <c r="B54" i="19"/>
  <c r="B37" i="19"/>
  <c r="B38" i="19"/>
  <c r="B39" i="19"/>
  <c r="B36" i="19"/>
  <c r="F62" i="19"/>
  <c r="F63" i="19"/>
  <c r="F45" i="19"/>
  <c r="F46" i="19"/>
  <c r="F47" i="19"/>
  <c r="F48" i="19"/>
  <c r="F49" i="19"/>
  <c r="F50" i="19"/>
  <c r="F51" i="19"/>
  <c r="F52" i="19"/>
  <c r="F53" i="19"/>
  <c r="F30" i="19"/>
  <c r="F31" i="19"/>
  <c r="F32" i="19"/>
  <c r="F33" i="19"/>
  <c r="F34" i="19"/>
  <c r="F35" i="19"/>
  <c r="F55" i="19"/>
  <c r="F56" i="19"/>
  <c r="F57" i="19"/>
  <c r="F58" i="19"/>
  <c r="F59" i="19"/>
  <c r="F60" i="19"/>
  <c r="F61" i="19"/>
  <c r="F40" i="19"/>
  <c r="F41" i="19"/>
  <c r="F42" i="19"/>
  <c r="F43" i="19"/>
  <c r="F44" i="19"/>
  <c r="F54" i="19"/>
  <c r="F37" i="19"/>
  <c r="F38" i="19"/>
  <c r="F39" i="19"/>
  <c r="F36" i="19"/>
  <c r="K70" i="5"/>
  <c r="H70" i="5"/>
  <c r="K69" i="5"/>
  <c r="H69" i="5"/>
  <c r="K72" i="5"/>
  <c r="H72" i="5"/>
  <c r="K71" i="5"/>
  <c r="H71" i="5"/>
  <c r="K73" i="5"/>
  <c r="H73" i="5"/>
  <c r="K58" i="5"/>
  <c r="H58" i="5"/>
  <c r="K56" i="5"/>
  <c r="H56" i="5"/>
  <c r="K57" i="5"/>
  <c r="H57" i="5"/>
  <c r="K51" i="5"/>
  <c r="H51" i="5"/>
  <c r="K50" i="5"/>
  <c r="H50" i="5"/>
  <c r="K53" i="5"/>
  <c r="H53" i="5"/>
  <c r="K52" i="5"/>
  <c r="H52" i="5"/>
  <c r="K54" i="5"/>
  <c r="H54" i="5"/>
  <c r="K44" i="5"/>
  <c r="H44" i="5"/>
  <c r="K45" i="5"/>
  <c r="H45" i="5"/>
  <c r="B11" i="19"/>
  <c r="B12" i="19"/>
  <c r="B13" i="19"/>
  <c r="B14" i="19"/>
  <c r="B15" i="19"/>
  <c r="B16" i="19"/>
  <c r="B17" i="19"/>
  <c r="B18" i="19"/>
  <c r="B19" i="19"/>
  <c r="B20" i="19"/>
  <c r="B21" i="19"/>
  <c r="B22" i="19"/>
  <c r="B23" i="19"/>
  <c r="B24" i="19"/>
  <c r="B25" i="19"/>
  <c r="B26" i="19"/>
  <c r="B27" i="19"/>
  <c r="B28" i="19"/>
  <c r="B29" i="19"/>
  <c r="J3" i="10" l="1"/>
  <c r="J7" i="10"/>
  <c r="J11" i="10"/>
  <c r="J15" i="10"/>
  <c r="J19" i="10"/>
  <c r="J23" i="10"/>
  <c r="J27" i="10"/>
  <c r="J31" i="10"/>
  <c r="J35" i="10"/>
  <c r="J39" i="10"/>
  <c r="J43" i="10"/>
  <c r="J4" i="10"/>
  <c r="J8" i="10"/>
  <c r="J12" i="10"/>
  <c r="J16" i="10"/>
  <c r="J20" i="10"/>
  <c r="J24" i="10"/>
  <c r="J28" i="10"/>
  <c r="J32" i="10"/>
  <c r="J36" i="10"/>
  <c r="J40" i="10"/>
  <c r="J44" i="10"/>
  <c r="J5" i="10"/>
  <c r="J9" i="10"/>
  <c r="J13" i="10"/>
  <c r="J17" i="10"/>
  <c r="J21" i="10"/>
  <c r="J25" i="10"/>
  <c r="J29" i="10"/>
  <c r="J33" i="10"/>
  <c r="J37" i="10"/>
  <c r="J41" i="10"/>
  <c r="J2" i="10"/>
  <c r="J6" i="10"/>
  <c r="J10" i="10"/>
  <c r="J14" i="10"/>
  <c r="J18" i="10"/>
  <c r="J22" i="10"/>
  <c r="J26" i="10"/>
  <c r="J30" i="10"/>
  <c r="J34" i="10"/>
  <c r="J38" i="10"/>
  <c r="J42" i="10"/>
  <c r="J11" i="7"/>
  <c r="I11" i="7"/>
  <c r="G71" i="19"/>
  <c r="I23" i="7"/>
  <c r="I38" i="7"/>
  <c r="J38" i="7"/>
  <c r="J23" i="7"/>
  <c r="I50" i="5"/>
  <c r="J3" i="7"/>
  <c r="J35" i="7"/>
  <c r="J14" i="4"/>
  <c r="J4" i="7"/>
  <c r="G72" i="19"/>
  <c r="I4" i="7"/>
  <c r="I35" i="7"/>
  <c r="I14" i="4"/>
  <c r="I69" i="5"/>
  <c r="G37" i="19"/>
  <c r="G60" i="19"/>
  <c r="G33" i="19"/>
  <c r="G49" i="19"/>
  <c r="G126" i="19"/>
  <c r="G118" i="19"/>
  <c r="G110" i="19"/>
  <c r="G102" i="19"/>
  <c r="G94" i="19"/>
  <c r="G86" i="19"/>
  <c r="G78" i="19"/>
  <c r="G69" i="19"/>
  <c r="G54" i="19"/>
  <c r="G125" i="19"/>
  <c r="G77" i="19"/>
  <c r="I53" i="4"/>
  <c r="I52" i="5"/>
  <c r="I71" i="5"/>
  <c r="G44" i="19"/>
  <c r="G58" i="19"/>
  <c r="G31" i="19"/>
  <c r="G47" i="19"/>
  <c r="G124" i="19"/>
  <c r="G116" i="19"/>
  <c r="G108" i="19"/>
  <c r="G100" i="19"/>
  <c r="G92" i="19"/>
  <c r="G84" i="19"/>
  <c r="G76" i="19"/>
  <c r="G67" i="19"/>
  <c r="I45" i="5"/>
  <c r="G101" i="19"/>
  <c r="G68" i="19"/>
  <c r="I21" i="4"/>
  <c r="I51" i="5"/>
  <c r="I70" i="5"/>
  <c r="G43" i="19"/>
  <c r="G57" i="19"/>
  <c r="G30" i="19"/>
  <c r="G46" i="19"/>
  <c r="G131" i="19"/>
  <c r="G123" i="19"/>
  <c r="G115" i="19"/>
  <c r="G107" i="19"/>
  <c r="G99" i="19"/>
  <c r="G91" i="19"/>
  <c r="G83" i="19"/>
  <c r="G75" i="19"/>
  <c r="G66" i="19"/>
  <c r="G93" i="19"/>
  <c r="I13" i="4"/>
  <c r="I44" i="5"/>
  <c r="I58" i="5"/>
  <c r="G42" i="19"/>
  <c r="G56" i="19"/>
  <c r="G53" i="19"/>
  <c r="G45" i="19"/>
  <c r="G130" i="19"/>
  <c r="G122" i="19"/>
  <c r="G114" i="19"/>
  <c r="G106" i="19"/>
  <c r="G98" i="19"/>
  <c r="G90" i="19"/>
  <c r="G82" i="19"/>
  <c r="G74" i="19"/>
  <c r="G65" i="19"/>
  <c r="G48" i="19"/>
  <c r="G117" i="19"/>
  <c r="I53" i="5"/>
  <c r="I72" i="5"/>
  <c r="G36" i="19"/>
  <c r="G41" i="19"/>
  <c r="G55" i="19"/>
  <c r="G52" i="19"/>
  <c r="G63" i="19"/>
  <c r="G129" i="19"/>
  <c r="G121" i="19"/>
  <c r="G113" i="19"/>
  <c r="G105" i="19"/>
  <c r="G97" i="19"/>
  <c r="G89" i="19"/>
  <c r="G81" i="19"/>
  <c r="G73" i="19"/>
  <c r="G64" i="19"/>
  <c r="I3" i="7"/>
  <c r="G59" i="19"/>
  <c r="G85" i="19"/>
  <c r="I57" i="5"/>
  <c r="G39" i="19"/>
  <c r="G40" i="19"/>
  <c r="G35" i="19"/>
  <c r="G51" i="19"/>
  <c r="G62" i="19"/>
  <c r="G128" i="19"/>
  <c r="G120" i="19"/>
  <c r="G112" i="19"/>
  <c r="G104" i="19"/>
  <c r="G96" i="19"/>
  <c r="G88" i="19"/>
  <c r="G80" i="19"/>
  <c r="I48" i="5"/>
  <c r="I56" i="5"/>
  <c r="G32" i="19"/>
  <c r="G109" i="19"/>
  <c r="G20" i="19"/>
  <c r="I54" i="5"/>
  <c r="I73" i="5"/>
  <c r="G38" i="19"/>
  <c r="G61" i="19"/>
  <c r="G34" i="19"/>
  <c r="G50" i="19"/>
  <c r="G127" i="19"/>
  <c r="G119" i="19"/>
  <c r="G111" i="19"/>
  <c r="G103" i="19"/>
  <c r="G95" i="19"/>
  <c r="G87" i="19"/>
  <c r="G79" i="19"/>
  <c r="G70" i="19"/>
  <c r="J43" i="4"/>
  <c r="J6" i="4"/>
  <c r="J13" i="4"/>
  <c r="J12" i="7"/>
  <c r="J5" i="4"/>
  <c r="J83" i="7"/>
  <c r="J63" i="4"/>
  <c r="J30" i="4"/>
  <c r="J31" i="4"/>
  <c r="J23" i="4"/>
  <c r="J22" i="4"/>
  <c r="J67" i="4"/>
  <c r="J15" i="4"/>
  <c r="J55" i="4"/>
  <c r="J16" i="5"/>
  <c r="J115" i="7"/>
  <c r="J36" i="7"/>
  <c r="J62" i="4"/>
  <c r="J78" i="5"/>
  <c r="J39" i="5"/>
  <c r="J31" i="5"/>
  <c r="J23" i="5"/>
  <c r="J15" i="5"/>
  <c r="J7" i="5"/>
  <c r="J162" i="7"/>
  <c r="J154" i="7"/>
  <c r="J146" i="7"/>
  <c r="J138" i="7"/>
  <c r="J130" i="7"/>
  <c r="J122" i="7"/>
  <c r="J114" i="7"/>
  <c r="J106" i="7"/>
  <c r="J98" i="7"/>
  <c r="J90" i="7"/>
  <c r="J82" i="7"/>
  <c r="J74" i="7"/>
  <c r="J66" i="7"/>
  <c r="J58" i="7"/>
  <c r="J50" i="7"/>
  <c r="J43" i="7"/>
  <c r="J34" i="7"/>
  <c r="J26" i="7"/>
  <c r="J17" i="7"/>
  <c r="J9" i="7"/>
  <c r="J47" i="4"/>
  <c r="J32" i="5"/>
  <c r="J139" i="7"/>
  <c r="J59" i="7"/>
  <c r="J54" i="4"/>
  <c r="J65" i="5"/>
  <c r="J69" i="4"/>
  <c r="J61" i="4"/>
  <c r="J53" i="4"/>
  <c r="J45" i="4"/>
  <c r="J37" i="4"/>
  <c r="J29" i="4"/>
  <c r="J21" i="4"/>
  <c r="J12" i="4"/>
  <c r="J4" i="4"/>
  <c r="J77" i="5"/>
  <c r="J64" i="5"/>
  <c r="J48" i="5"/>
  <c r="J38" i="5"/>
  <c r="J30" i="5"/>
  <c r="J22" i="5"/>
  <c r="J14" i="5"/>
  <c r="J6" i="5"/>
  <c r="J161" i="7"/>
  <c r="J153" i="7"/>
  <c r="J145" i="7"/>
  <c r="J137" i="7"/>
  <c r="J129" i="7"/>
  <c r="J121" i="7"/>
  <c r="J113" i="7"/>
  <c r="J105" i="7"/>
  <c r="J97" i="7"/>
  <c r="J89" i="7"/>
  <c r="J81" i="7"/>
  <c r="J73" i="7"/>
  <c r="J65" i="7"/>
  <c r="J57" i="7"/>
  <c r="J49" i="7"/>
  <c r="J33" i="7"/>
  <c r="J25" i="7"/>
  <c r="J16" i="7"/>
  <c r="J8" i="7"/>
  <c r="J39" i="4"/>
  <c r="J66" i="5"/>
  <c r="J163" i="7"/>
  <c r="J107" i="7"/>
  <c r="J75" i="7"/>
  <c r="J51" i="7"/>
  <c r="J10" i="7"/>
  <c r="J56" i="5"/>
  <c r="J70" i="5"/>
  <c r="J46" i="4"/>
  <c r="J49" i="5"/>
  <c r="J68" i="4"/>
  <c r="J60" i="4"/>
  <c r="J52" i="4"/>
  <c r="J44" i="4"/>
  <c r="J36" i="4"/>
  <c r="J28" i="4"/>
  <c r="J20" i="4"/>
  <c r="J11" i="4"/>
  <c r="J3" i="4"/>
  <c r="J76" i="5"/>
  <c r="J63" i="5"/>
  <c r="J47" i="5"/>
  <c r="J37" i="5"/>
  <c r="J29" i="5"/>
  <c r="J21" i="5"/>
  <c r="J13" i="5"/>
  <c r="J5" i="5"/>
  <c r="J160" i="7"/>
  <c r="J152" i="7"/>
  <c r="J144" i="7"/>
  <c r="J136" i="7"/>
  <c r="J128" i="7"/>
  <c r="J120" i="7"/>
  <c r="J112" i="7"/>
  <c r="J104" i="7"/>
  <c r="J96" i="7"/>
  <c r="J88" i="7"/>
  <c r="J80" i="7"/>
  <c r="J72" i="7"/>
  <c r="J64" i="7"/>
  <c r="J56" i="7"/>
  <c r="J48" i="7"/>
  <c r="J42" i="7"/>
  <c r="J32" i="7"/>
  <c r="J24" i="7"/>
  <c r="J15" i="7"/>
  <c r="J13" i="7"/>
  <c r="J40" i="5"/>
  <c r="J147" i="7"/>
  <c r="J99" i="7"/>
  <c r="J67" i="7"/>
  <c r="J27" i="7"/>
  <c r="J54" i="5"/>
  <c r="J72" i="5"/>
  <c r="J38" i="4"/>
  <c r="J59" i="4"/>
  <c r="J51" i="4"/>
  <c r="J35" i="4"/>
  <c r="J27" i="4"/>
  <c r="J19" i="4"/>
  <c r="J10" i="4"/>
  <c r="J2" i="4"/>
  <c r="J75" i="5"/>
  <c r="J62" i="5"/>
  <c r="J46" i="5"/>
  <c r="J36" i="5"/>
  <c r="J28" i="5"/>
  <c r="J20" i="5"/>
  <c r="J12" i="5"/>
  <c r="J4" i="5"/>
  <c r="J159" i="7"/>
  <c r="J151" i="7"/>
  <c r="J143" i="7"/>
  <c r="J135" i="7"/>
  <c r="J127" i="7"/>
  <c r="J119" i="7"/>
  <c r="J111" i="7"/>
  <c r="J103" i="7"/>
  <c r="J95" i="7"/>
  <c r="J87" i="7"/>
  <c r="J79" i="7"/>
  <c r="J71" i="7"/>
  <c r="J63" i="7"/>
  <c r="J55" i="7"/>
  <c r="J47" i="7"/>
  <c r="J41" i="7"/>
  <c r="J31" i="7"/>
  <c r="J22" i="7"/>
  <c r="J14" i="7"/>
  <c r="J5" i="7"/>
  <c r="J44" i="5"/>
  <c r="J52" i="5"/>
  <c r="J50" i="5"/>
  <c r="J57" i="5"/>
  <c r="J58" i="5"/>
  <c r="J71" i="5"/>
  <c r="J69" i="5"/>
  <c r="J71" i="4"/>
  <c r="J79" i="5"/>
  <c r="J8" i="5"/>
  <c r="J123" i="7"/>
  <c r="J91" i="7"/>
  <c r="J18" i="7"/>
  <c r="J53" i="5"/>
  <c r="J66" i="4"/>
  <c r="J58" i="4"/>
  <c r="J50" i="4"/>
  <c r="J42" i="4"/>
  <c r="J34" i="4"/>
  <c r="J26" i="4"/>
  <c r="J18" i="4"/>
  <c r="J9" i="4"/>
  <c r="J82" i="5"/>
  <c r="J74" i="5"/>
  <c r="J61" i="5"/>
  <c r="J43" i="5"/>
  <c r="J35" i="5"/>
  <c r="J27" i="5"/>
  <c r="J19" i="5"/>
  <c r="J11" i="5"/>
  <c r="J3" i="5"/>
  <c r="J158" i="7"/>
  <c r="J150" i="7"/>
  <c r="J142" i="7"/>
  <c r="J134" i="7"/>
  <c r="J126" i="7"/>
  <c r="J118" i="7"/>
  <c r="J110" i="7"/>
  <c r="J102" i="7"/>
  <c r="J94" i="7"/>
  <c r="J86" i="7"/>
  <c r="J78" i="7"/>
  <c r="J70" i="7"/>
  <c r="J62" i="7"/>
  <c r="J54" i="7"/>
  <c r="J46" i="7"/>
  <c r="J40" i="7"/>
  <c r="J30" i="7"/>
  <c r="J21" i="7"/>
  <c r="J7" i="7"/>
  <c r="J2" i="7"/>
  <c r="J24" i="5"/>
  <c r="J131" i="7"/>
  <c r="J44" i="7"/>
  <c r="J45" i="5"/>
  <c r="J51" i="5"/>
  <c r="J73" i="5"/>
  <c r="J70" i="4"/>
  <c r="J65" i="4"/>
  <c r="J57" i="4"/>
  <c r="J49" i="4"/>
  <c r="J41" i="4"/>
  <c r="J33" i="4"/>
  <c r="J25" i="4"/>
  <c r="J17" i="4"/>
  <c r="J8" i="4"/>
  <c r="J81" i="5"/>
  <c r="J68" i="5"/>
  <c r="J60" i="5"/>
  <c r="J42" i="5"/>
  <c r="J34" i="5"/>
  <c r="J26" i="5"/>
  <c r="J18" i="5"/>
  <c r="J10" i="5"/>
  <c r="J2" i="5"/>
  <c r="J157" i="7"/>
  <c r="J149" i="7"/>
  <c r="J141" i="7"/>
  <c r="J133" i="7"/>
  <c r="J125" i="7"/>
  <c r="J117" i="7"/>
  <c r="J109" i="7"/>
  <c r="J101" i="7"/>
  <c r="J93" i="7"/>
  <c r="J85" i="7"/>
  <c r="J77" i="7"/>
  <c r="J69" i="7"/>
  <c r="J61" i="7"/>
  <c r="J53" i="7"/>
  <c r="J45" i="7"/>
  <c r="J39" i="7"/>
  <c r="J29" i="7"/>
  <c r="J20" i="7"/>
  <c r="J6" i="7"/>
  <c r="J55" i="5"/>
  <c r="J155" i="7"/>
  <c r="J64" i="4"/>
  <c r="J56" i="4"/>
  <c r="J48" i="4"/>
  <c r="J40" i="4"/>
  <c r="J32" i="4"/>
  <c r="J24" i="4"/>
  <c r="J16" i="4"/>
  <c r="J7" i="4"/>
  <c r="J80" i="5"/>
  <c r="J67" i="5"/>
  <c r="J59" i="5"/>
  <c r="J41" i="5"/>
  <c r="J33" i="5"/>
  <c r="J25" i="5"/>
  <c r="J17" i="5"/>
  <c r="J9" i="5"/>
  <c r="J164" i="7"/>
  <c r="J156" i="7"/>
  <c r="J148" i="7"/>
  <c r="J140" i="7"/>
  <c r="J132" i="7"/>
  <c r="J124" i="7"/>
  <c r="J116" i="7"/>
  <c r="J108" i="7"/>
  <c r="J100" i="7"/>
  <c r="J92" i="7"/>
  <c r="J84" i="7"/>
  <c r="J76" i="7"/>
  <c r="J68" i="7"/>
  <c r="J60" i="7"/>
  <c r="J52" i="7"/>
  <c r="J37" i="7"/>
  <c r="J28" i="7"/>
  <c r="J19" i="7"/>
  <c r="G19" i="19"/>
  <c r="I45" i="4"/>
  <c r="G25" i="19"/>
  <c r="I38" i="4"/>
  <c r="I5" i="4"/>
  <c r="K4" i="3"/>
  <c r="K20" i="3"/>
  <c r="G24" i="19"/>
  <c r="I37" i="4"/>
  <c r="I4" i="4"/>
  <c r="K3" i="3"/>
  <c r="K28" i="3"/>
  <c r="I12" i="4"/>
  <c r="I62" i="4"/>
  <c r="I30" i="4"/>
  <c r="K100" i="3"/>
  <c r="K36" i="3"/>
  <c r="G18" i="19"/>
  <c r="I61" i="4"/>
  <c r="I29" i="4"/>
  <c r="K92" i="3"/>
  <c r="I38" i="5"/>
  <c r="I46" i="4"/>
  <c r="G21" i="19"/>
  <c r="I54" i="4"/>
  <c r="I22" i="4"/>
  <c r="K84" i="3"/>
  <c r="I30" i="5"/>
  <c r="I69" i="4"/>
  <c r="H35" i="17"/>
  <c r="H59" i="17"/>
  <c r="I25" i="7"/>
  <c r="I81" i="7"/>
  <c r="I137" i="7"/>
  <c r="H19" i="17"/>
  <c r="H75" i="17"/>
  <c r="I33" i="7"/>
  <c r="I73" i="7"/>
  <c r="I113" i="7"/>
  <c r="H3" i="17"/>
  <c r="I16" i="7"/>
  <c r="I65" i="7"/>
  <c r="I121" i="7"/>
  <c r="J9" i="8"/>
  <c r="H67" i="17"/>
  <c r="I89" i="7"/>
  <c r="I129" i="7"/>
  <c r="H27" i="17"/>
  <c r="H83" i="17"/>
  <c r="I49" i="7"/>
  <c r="I105" i="7"/>
  <c r="I153" i="7"/>
  <c r="H11" i="17"/>
  <c r="H43" i="17"/>
  <c r="H51" i="17"/>
  <c r="I8" i="7"/>
  <c r="I57" i="7"/>
  <c r="I97" i="7"/>
  <c r="K76" i="3"/>
  <c r="I22" i="5"/>
  <c r="K68" i="3"/>
  <c r="I14" i="5"/>
  <c r="K12" i="3"/>
  <c r="I15" i="7"/>
  <c r="I70" i="4"/>
  <c r="K60" i="3"/>
  <c r="I6" i="5"/>
  <c r="I161" i="7"/>
  <c r="K116" i="3"/>
  <c r="K52" i="3"/>
  <c r="I77" i="5"/>
  <c r="K108" i="3"/>
  <c r="K44" i="3"/>
  <c r="I64" i="5"/>
  <c r="I145" i="7"/>
  <c r="K115" i="3"/>
  <c r="K75" i="3"/>
  <c r="K35" i="3"/>
  <c r="I76" i="5"/>
  <c r="I21" i="5"/>
  <c r="I136" i="7"/>
  <c r="I88" i="7"/>
  <c r="I32" i="7"/>
  <c r="H66" i="17"/>
  <c r="H50" i="17"/>
  <c r="H34" i="17"/>
  <c r="H18" i="17"/>
  <c r="H10" i="17"/>
  <c r="H2" i="17"/>
  <c r="G23" i="19"/>
  <c r="I68" i="4"/>
  <c r="I60" i="4"/>
  <c r="I52" i="4"/>
  <c r="I44" i="4"/>
  <c r="I36" i="4"/>
  <c r="I28" i="4"/>
  <c r="I20" i="4"/>
  <c r="I11" i="4"/>
  <c r="I3" i="4"/>
  <c r="K114" i="3"/>
  <c r="K106" i="3"/>
  <c r="K98" i="3"/>
  <c r="K90" i="3"/>
  <c r="K82" i="3"/>
  <c r="K74" i="3"/>
  <c r="K66" i="3"/>
  <c r="K58" i="3"/>
  <c r="K50" i="3"/>
  <c r="K42" i="3"/>
  <c r="K34" i="3"/>
  <c r="K26" i="3"/>
  <c r="K18" i="3"/>
  <c r="K10" i="3"/>
  <c r="K2" i="3"/>
  <c r="I75" i="5"/>
  <c r="I62" i="5"/>
  <c r="I46" i="5"/>
  <c r="I36" i="5"/>
  <c r="I28" i="5"/>
  <c r="I20" i="5"/>
  <c r="I12" i="5"/>
  <c r="I4" i="5"/>
  <c r="I159" i="7"/>
  <c r="I151" i="7"/>
  <c r="I143" i="7"/>
  <c r="I135" i="7"/>
  <c r="I127" i="7"/>
  <c r="I119" i="7"/>
  <c r="I111" i="7"/>
  <c r="I103" i="7"/>
  <c r="I95" i="7"/>
  <c r="I87" i="7"/>
  <c r="I79" i="7"/>
  <c r="I71" i="7"/>
  <c r="I63" i="7"/>
  <c r="I55" i="7"/>
  <c r="I47" i="7"/>
  <c r="I41" i="7"/>
  <c r="I31" i="7"/>
  <c r="I22" i="7"/>
  <c r="I14" i="7"/>
  <c r="I5" i="7"/>
  <c r="H81" i="17"/>
  <c r="H73" i="17"/>
  <c r="H65" i="17"/>
  <c r="H57" i="17"/>
  <c r="H49" i="17"/>
  <c r="H41" i="17"/>
  <c r="H33" i="17"/>
  <c r="H25" i="17"/>
  <c r="H17" i="17"/>
  <c r="H9" i="17"/>
  <c r="J15" i="8"/>
  <c r="J7" i="8"/>
  <c r="K91" i="3"/>
  <c r="K51" i="3"/>
  <c r="I5" i="5"/>
  <c r="I120" i="7"/>
  <c r="I72" i="7"/>
  <c r="I48" i="7"/>
  <c r="I24" i="7"/>
  <c r="H74" i="17"/>
  <c r="H42" i="17"/>
  <c r="H26" i="17"/>
  <c r="J8" i="8"/>
  <c r="G22" i="19"/>
  <c r="I67" i="4"/>
  <c r="I59" i="4"/>
  <c r="I51" i="4"/>
  <c r="I43" i="4"/>
  <c r="I35" i="4"/>
  <c r="I27" i="4"/>
  <c r="I19" i="4"/>
  <c r="I10" i="4"/>
  <c r="I2" i="4"/>
  <c r="K113" i="3"/>
  <c r="K105" i="3"/>
  <c r="K97" i="3"/>
  <c r="K89" i="3"/>
  <c r="K81" i="3"/>
  <c r="K73" i="3"/>
  <c r="K65" i="3"/>
  <c r="K57" i="3"/>
  <c r="K49" i="3"/>
  <c r="K41" i="3"/>
  <c r="K33" i="3"/>
  <c r="K25" i="3"/>
  <c r="K17" i="3"/>
  <c r="K9" i="3"/>
  <c r="I82" i="5"/>
  <c r="I74" i="5"/>
  <c r="I61" i="5"/>
  <c r="I43" i="5"/>
  <c r="I35" i="5"/>
  <c r="I27" i="5"/>
  <c r="I19" i="5"/>
  <c r="I11" i="5"/>
  <c r="I3" i="5"/>
  <c r="I158" i="7"/>
  <c r="I150" i="7"/>
  <c r="I142" i="7"/>
  <c r="I134" i="7"/>
  <c r="I126" i="7"/>
  <c r="I118" i="7"/>
  <c r="I110" i="7"/>
  <c r="I102" i="7"/>
  <c r="I94" i="7"/>
  <c r="I86" i="7"/>
  <c r="I78" i="7"/>
  <c r="I70" i="7"/>
  <c r="I62" i="7"/>
  <c r="I54" i="7"/>
  <c r="I46" i="7"/>
  <c r="I40" i="7"/>
  <c r="I30" i="7"/>
  <c r="I21" i="7"/>
  <c r="I7" i="7"/>
  <c r="I2" i="7"/>
  <c r="H80" i="17"/>
  <c r="H72" i="17"/>
  <c r="H64" i="17"/>
  <c r="H56" i="17"/>
  <c r="H48" i="17"/>
  <c r="H40" i="17"/>
  <c r="H32" i="17"/>
  <c r="H24" i="17"/>
  <c r="H16" i="17"/>
  <c r="H8" i="17"/>
  <c r="J14" i="8"/>
  <c r="J6" i="8"/>
  <c r="K107" i="3"/>
  <c r="K67" i="3"/>
  <c r="K43" i="3"/>
  <c r="K19" i="3"/>
  <c r="I47" i="5"/>
  <c r="I160" i="7"/>
  <c r="I104" i="7"/>
  <c r="H58" i="17"/>
  <c r="G15" i="19"/>
  <c r="I66" i="4"/>
  <c r="I58" i="4"/>
  <c r="I50" i="4"/>
  <c r="I42" i="4"/>
  <c r="I34" i="4"/>
  <c r="I26" i="4"/>
  <c r="I18" i="4"/>
  <c r="I9" i="4"/>
  <c r="K120" i="3"/>
  <c r="K112" i="3"/>
  <c r="K104" i="3"/>
  <c r="K96" i="3"/>
  <c r="K88" i="3"/>
  <c r="K80" i="3"/>
  <c r="K72" i="3"/>
  <c r="K64" i="3"/>
  <c r="K56" i="3"/>
  <c r="K48" i="3"/>
  <c r="K40" i="3"/>
  <c r="K32" i="3"/>
  <c r="K24" i="3"/>
  <c r="K16" i="3"/>
  <c r="K8" i="3"/>
  <c r="I81" i="5"/>
  <c r="I68" i="5"/>
  <c r="I60" i="5"/>
  <c r="I42" i="5"/>
  <c r="I34" i="5"/>
  <c r="I26" i="5"/>
  <c r="I18" i="5"/>
  <c r="I10" i="5"/>
  <c r="I2" i="5"/>
  <c r="I157" i="7"/>
  <c r="I149" i="7"/>
  <c r="I141" i="7"/>
  <c r="I133" i="7"/>
  <c r="I125" i="7"/>
  <c r="I117" i="7"/>
  <c r="I109" i="7"/>
  <c r="I101" i="7"/>
  <c r="I93" i="7"/>
  <c r="I85" i="7"/>
  <c r="I77" i="7"/>
  <c r="I69" i="7"/>
  <c r="I61" i="7"/>
  <c r="I53" i="7"/>
  <c r="I45" i="7"/>
  <c r="I39" i="7"/>
  <c r="I29" i="7"/>
  <c r="I20" i="7"/>
  <c r="I6" i="7"/>
  <c r="H87" i="17"/>
  <c r="H79" i="17"/>
  <c r="H71" i="17"/>
  <c r="H63" i="17"/>
  <c r="H55" i="17"/>
  <c r="H47" i="17"/>
  <c r="H39" i="17"/>
  <c r="H31" i="17"/>
  <c r="H23" i="17"/>
  <c r="H15" i="17"/>
  <c r="H7" i="17"/>
  <c r="J13" i="8"/>
  <c r="J5" i="8"/>
  <c r="K83" i="3"/>
  <c r="K27" i="3"/>
  <c r="I63" i="5"/>
  <c r="I13" i="5"/>
  <c r="I128" i="7"/>
  <c r="I80" i="7"/>
  <c r="I42" i="7"/>
  <c r="H82" i="17"/>
  <c r="G14" i="19"/>
  <c r="I65" i="4"/>
  <c r="I57" i="4"/>
  <c r="I49" i="4"/>
  <c r="I41" i="4"/>
  <c r="I33" i="4"/>
  <c r="I25" i="4"/>
  <c r="I17" i="4"/>
  <c r="I8" i="4"/>
  <c r="K119" i="3"/>
  <c r="K111" i="3"/>
  <c r="K103" i="3"/>
  <c r="K95" i="3"/>
  <c r="K87" i="3"/>
  <c r="K79" i="3"/>
  <c r="K71" i="3"/>
  <c r="K63" i="3"/>
  <c r="K55" i="3"/>
  <c r="K47" i="3"/>
  <c r="K39" i="3"/>
  <c r="K31" i="3"/>
  <c r="K23" i="3"/>
  <c r="K15" i="3"/>
  <c r="K7" i="3"/>
  <c r="I80" i="5"/>
  <c r="I67" i="5"/>
  <c r="I59" i="5"/>
  <c r="I41" i="5"/>
  <c r="I33" i="5"/>
  <c r="I25" i="5"/>
  <c r="I17" i="5"/>
  <c r="I9" i="5"/>
  <c r="I164" i="7"/>
  <c r="I156" i="7"/>
  <c r="I148" i="7"/>
  <c r="I140" i="7"/>
  <c r="I132" i="7"/>
  <c r="I124" i="7"/>
  <c r="I116" i="7"/>
  <c r="I108" i="7"/>
  <c r="I100" i="7"/>
  <c r="I92" i="7"/>
  <c r="I84" i="7"/>
  <c r="I76" i="7"/>
  <c r="I68" i="7"/>
  <c r="I60" i="7"/>
  <c r="I52" i="7"/>
  <c r="I37" i="7"/>
  <c r="I28" i="7"/>
  <c r="I19" i="7"/>
  <c r="I12" i="7"/>
  <c r="H86" i="17"/>
  <c r="H78" i="17"/>
  <c r="H70" i="17"/>
  <c r="H62" i="17"/>
  <c r="H54" i="17"/>
  <c r="H46" i="17"/>
  <c r="H38" i="17"/>
  <c r="H30" i="17"/>
  <c r="H22" i="17"/>
  <c r="H14" i="17"/>
  <c r="H6" i="17"/>
  <c r="J12" i="8"/>
  <c r="J4" i="8"/>
  <c r="I37" i="5"/>
  <c r="I152" i="7"/>
  <c r="I112" i="7"/>
  <c r="I64" i="7"/>
  <c r="I13" i="7"/>
  <c r="G13" i="19"/>
  <c r="I64" i="4"/>
  <c r="I56" i="4"/>
  <c r="I48" i="4"/>
  <c r="I40" i="4"/>
  <c r="I32" i="4"/>
  <c r="I24" i="4"/>
  <c r="I16" i="4"/>
  <c r="I7" i="4"/>
  <c r="K118" i="3"/>
  <c r="K110" i="3"/>
  <c r="K102" i="3"/>
  <c r="K94" i="3"/>
  <c r="K86" i="3"/>
  <c r="K78" i="3"/>
  <c r="K70" i="3"/>
  <c r="K62" i="3"/>
  <c r="K54" i="3"/>
  <c r="K46" i="3"/>
  <c r="K38" i="3"/>
  <c r="K30" i="3"/>
  <c r="K22" i="3"/>
  <c r="K14" i="3"/>
  <c r="K6" i="3"/>
  <c r="I79" i="5"/>
  <c r="I66" i="5"/>
  <c r="I55" i="5"/>
  <c r="I40" i="5"/>
  <c r="I32" i="5"/>
  <c r="I24" i="5"/>
  <c r="I16" i="5"/>
  <c r="I8" i="5"/>
  <c r="I163" i="7"/>
  <c r="I155" i="7"/>
  <c r="I147" i="7"/>
  <c r="I139" i="7"/>
  <c r="I131" i="7"/>
  <c r="I123" i="7"/>
  <c r="I115" i="7"/>
  <c r="I107" i="7"/>
  <c r="I99" i="7"/>
  <c r="I91" i="7"/>
  <c r="I83" i="7"/>
  <c r="I75" i="7"/>
  <c r="I67" i="7"/>
  <c r="I59" i="7"/>
  <c r="I51" i="7"/>
  <c r="I44" i="7"/>
  <c r="I36" i="7"/>
  <c r="I27" i="7"/>
  <c r="I18" i="7"/>
  <c r="I10" i="7"/>
  <c r="H85" i="17"/>
  <c r="H77" i="17"/>
  <c r="H69" i="17"/>
  <c r="H61" i="17"/>
  <c r="H53" i="17"/>
  <c r="H45" i="17"/>
  <c r="H37" i="17"/>
  <c r="H29" i="17"/>
  <c r="H21" i="17"/>
  <c r="H13" i="17"/>
  <c r="H5" i="17"/>
  <c r="J11" i="8"/>
  <c r="J3" i="8"/>
  <c r="K99" i="3"/>
  <c r="K59" i="3"/>
  <c r="K11" i="3"/>
  <c r="I29" i="5"/>
  <c r="I144" i="7"/>
  <c r="I96" i="7"/>
  <c r="I56" i="7"/>
  <c r="I71" i="4"/>
  <c r="I63" i="4"/>
  <c r="I55" i="4"/>
  <c r="I47" i="4"/>
  <c r="I39" i="4"/>
  <c r="I31" i="4"/>
  <c r="I23" i="4"/>
  <c r="I15" i="4"/>
  <c r="I6" i="4"/>
  <c r="K117" i="3"/>
  <c r="K109" i="3"/>
  <c r="K101" i="3"/>
  <c r="K93" i="3"/>
  <c r="K85" i="3"/>
  <c r="K77" i="3"/>
  <c r="K69" i="3"/>
  <c r="K61" i="3"/>
  <c r="K53" i="3"/>
  <c r="K45" i="3"/>
  <c r="K37" i="3"/>
  <c r="K29" i="3"/>
  <c r="K21" i="3"/>
  <c r="K13" i="3"/>
  <c r="K5" i="3"/>
  <c r="I78" i="5"/>
  <c r="I65" i="5"/>
  <c r="I49" i="5"/>
  <c r="I39" i="5"/>
  <c r="I31" i="5"/>
  <c r="I23" i="5"/>
  <c r="I15" i="5"/>
  <c r="I7" i="5"/>
  <c r="I162" i="7"/>
  <c r="I154" i="7"/>
  <c r="I146" i="7"/>
  <c r="I138" i="7"/>
  <c r="I130" i="7"/>
  <c r="I122" i="7"/>
  <c r="I114" i="7"/>
  <c r="I106" i="7"/>
  <c r="I98" i="7"/>
  <c r="I90" i="7"/>
  <c r="I82" i="7"/>
  <c r="I74" i="7"/>
  <c r="I66" i="7"/>
  <c r="I58" i="7"/>
  <c r="I50" i="7"/>
  <c r="I43" i="7"/>
  <c r="I34" i="7"/>
  <c r="I26" i="7"/>
  <c r="I17" i="7"/>
  <c r="I9" i="7"/>
  <c r="H84" i="17"/>
  <c r="H76" i="17"/>
  <c r="H68" i="17"/>
  <c r="H60" i="17"/>
  <c r="H52" i="17"/>
  <c r="H44" i="17"/>
  <c r="H36" i="17"/>
  <c r="H28" i="17"/>
  <c r="H20" i="17"/>
  <c r="H12" i="17"/>
  <c r="H4" i="17"/>
  <c r="J10" i="8"/>
  <c r="J2" i="8"/>
  <c r="G12" i="19"/>
  <c r="G11" i="19"/>
  <c r="G17" i="19"/>
  <c r="G26" i="19"/>
  <c r="G16" i="19"/>
  <c r="G28" i="19"/>
  <c r="G29" i="19"/>
  <c r="G27" i="19"/>
  <c r="F18" i="19" l="1"/>
  <c r="F27" i="19"/>
  <c r="F29" i="19"/>
  <c r="F28" i="19"/>
  <c r="F26" i="19"/>
  <c r="F17" i="19"/>
  <c r="F11" i="19"/>
  <c r="F12" i="19"/>
  <c r="F13" i="19"/>
  <c r="F14" i="19"/>
  <c r="F15" i="19"/>
  <c r="F16" i="19"/>
  <c r="F19" i="19"/>
  <c r="F20" i="19"/>
  <c r="F21" i="19"/>
  <c r="F22" i="19"/>
  <c r="F23" i="19"/>
  <c r="F24" i="19"/>
  <c r="F25" i="19"/>
  <c r="K13" i="4"/>
  <c r="H13" i="4"/>
  <c r="G6" i="16"/>
  <c r="G7" i="16"/>
  <c r="G8" i="16"/>
  <c r="G9" i="16"/>
  <c r="G10" i="16"/>
  <c r="G11" i="16"/>
  <c r="G12" i="16"/>
  <c r="G5" i="16"/>
  <c r="K92" i="7"/>
  <c r="H92" i="7"/>
  <c r="K93" i="7"/>
  <c r="H93" i="7"/>
  <c r="K34" i="5"/>
  <c r="H34" i="5"/>
  <c r="K35" i="5"/>
  <c r="H35" i="5"/>
  <c r="K61" i="5"/>
  <c r="H61" i="5"/>
  <c r="K62" i="5"/>
  <c r="H62" i="5"/>
  <c r="K5" i="5"/>
  <c r="H5" i="5"/>
  <c r="K45" i="4"/>
  <c r="H45" i="4"/>
  <c r="K17" i="5"/>
  <c r="H17" i="5"/>
  <c r="K16" i="5"/>
  <c r="H16" i="5"/>
  <c r="G2" i="21"/>
  <c r="L102" i="3"/>
  <c r="J102" i="3"/>
  <c r="L19" i="3" l="1"/>
  <c r="J19" i="3"/>
  <c r="K15" i="4" l="1"/>
  <c r="H15" i="4"/>
  <c r="G17" i="18"/>
  <c r="G16" i="18"/>
  <c r="K66" i="4" l="1"/>
  <c r="H66" i="4"/>
  <c r="K54" i="4"/>
  <c r="H54" i="4"/>
  <c r="K53" i="4"/>
  <c r="H53" i="4"/>
  <c r="K21" i="10" l="1"/>
  <c r="K20" i="10"/>
  <c r="K41" i="7"/>
  <c r="H41" i="7"/>
  <c r="K42" i="7"/>
  <c r="H42" i="7"/>
  <c r="K40" i="7"/>
  <c r="H40" i="7"/>
  <c r="K39" i="7"/>
  <c r="H39" i="7"/>
  <c r="K160" i="7"/>
  <c r="H160" i="7"/>
  <c r="K127" i="7"/>
  <c r="H127" i="7"/>
  <c r="K126" i="7"/>
  <c r="H126" i="7"/>
  <c r="K125" i="7"/>
  <c r="H125" i="7"/>
  <c r="K128" i="7"/>
  <c r="H128" i="7"/>
  <c r="K129" i="7"/>
  <c r="H129" i="7"/>
  <c r="K124" i="7"/>
  <c r="H124" i="7"/>
  <c r="K161" i="7"/>
  <c r="H161" i="7"/>
  <c r="L31" i="3"/>
  <c r="J31" i="3"/>
  <c r="K163" i="7"/>
  <c r="H163" i="7"/>
  <c r="G2" i="15"/>
  <c r="G3" i="15"/>
  <c r="G4" i="15"/>
  <c r="K2" i="8"/>
  <c r="K3" i="8"/>
  <c r="K4" i="8"/>
  <c r="K5" i="8"/>
  <c r="K6" i="8"/>
  <c r="K7" i="8"/>
  <c r="K8" i="8"/>
  <c r="K9" i="8"/>
  <c r="K10" i="8"/>
  <c r="K11" i="8"/>
  <c r="K12" i="8"/>
  <c r="K13" i="8"/>
  <c r="K14" i="8"/>
  <c r="K15" i="8"/>
  <c r="G4" i="11"/>
  <c r="G3" i="11"/>
  <c r="G2" i="11"/>
  <c r="G4" i="20"/>
  <c r="G3" i="20"/>
  <c r="G2" i="20"/>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K44" i="10"/>
  <c r="K43" i="10"/>
  <c r="K42" i="10"/>
  <c r="K41" i="10"/>
  <c r="K40" i="10"/>
  <c r="K39" i="10"/>
  <c r="K38" i="10"/>
  <c r="K37" i="10"/>
  <c r="K36" i="10"/>
  <c r="K35" i="10"/>
  <c r="K34" i="10"/>
  <c r="K33" i="10"/>
  <c r="K32" i="10"/>
  <c r="K31" i="10"/>
  <c r="K30" i="10"/>
  <c r="K29" i="10"/>
  <c r="K28" i="10"/>
  <c r="K24" i="10"/>
  <c r="K23" i="10"/>
  <c r="K22" i="10"/>
  <c r="K19" i="10"/>
  <c r="K18" i="10"/>
  <c r="K17" i="10"/>
  <c r="K16" i="10"/>
  <c r="K15" i="10"/>
  <c r="K14" i="10"/>
  <c r="K13" i="10"/>
  <c r="K12" i="10"/>
  <c r="K11" i="10"/>
  <c r="K10" i="10"/>
  <c r="K9" i="10"/>
  <c r="K8" i="10"/>
  <c r="K7" i="10"/>
  <c r="K6" i="10"/>
  <c r="K5" i="10"/>
  <c r="K4" i="10"/>
  <c r="K3" i="10"/>
  <c r="K2" i="10"/>
  <c r="K2" i="7"/>
  <c r="K5" i="7"/>
  <c r="K13" i="7"/>
  <c r="K8" i="7"/>
  <c r="K9" i="7"/>
  <c r="K10" i="7"/>
  <c r="K12" i="7"/>
  <c r="K6" i="7"/>
  <c r="K7" i="7"/>
  <c r="K14" i="7"/>
  <c r="K15" i="7"/>
  <c r="K16" i="7"/>
  <c r="K17" i="7"/>
  <c r="K18" i="7"/>
  <c r="K19" i="7"/>
  <c r="K20" i="7"/>
  <c r="K21" i="7"/>
  <c r="K22" i="7"/>
  <c r="K24" i="7"/>
  <c r="K25" i="7"/>
  <c r="K26" i="7"/>
  <c r="K27" i="7"/>
  <c r="K28" i="7"/>
  <c r="K29" i="7"/>
  <c r="K30" i="7"/>
  <c r="K31" i="7"/>
  <c r="K32" i="7"/>
  <c r="K33" i="7"/>
  <c r="K34" i="7"/>
  <c r="K36" i="7"/>
  <c r="K37"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2" i="7"/>
  <c r="K164" i="7"/>
  <c r="K2" i="5"/>
  <c r="K3" i="5"/>
  <c r="K4" i="5"/>
  <c r="K6" i="5"/>
  <c r="K7" i="5"/>
  <c r="K8" i="5"/>
  <c r="K9" i="5"/>
  <c r="K10" i="5"/>
  <c r="K11" i="5"/>
  <c r="K12" i="5"/>
  <c r="K13" i="5"/>
  <c r="K14" i="5"/>
  <c r="K15" i="5"/>
  <c r="K18" i="5"/>
  <c r="K19" i="5"/>
  <c r="K20" i="5"/>
  <c r="K21" i="5"/>
  <c r="K22" i="5"/>
  <c r="K23" i="5"/>
  <c r="K24" i="5"/>
  <c r="K25" i="5"/>
  <c r="K26" i="5"/>
  <c r="K27" i="5"/>
  <c r="K28" i="5"/>
  <c r="K29" i="5"/>
  <c r="K30" i="5"/>
  <c r="K31" i="5"/>
  <c r="K32" i="5"/>
  <c r="K33" i="5"/>
  <c r="K36" i="5"/>
  <c r="K37" i="5"/>
  <c r="K38" i="5"/>
  <c r="K39" i="5"/>
  <c r="K40" i="5"/>
  <c r="K41" i="5"/>
  <c r="K42" i="5"/>
  <c r="K43" i="5"/>
  <c r="K46" i="5"/>
  <c r="K47" i="5"/>
  <c r="K48" i="5"/>
  <c r="K49" i="5"/>
  <c r="K55" i="5"/>
  <c r="K59" i="5"/>
  <c r="K60" i="5"/>
  <c r="K63" i="5"/>
  <c r="K64" i="5"/>
  <c r="K65" i="5"/>
  <c r="K66" i="5"/>
  <c r="K67" i="5"/>
  <c r="K68" i="5"/>
  <c r="K74" i="5"/>
  <c r="K75" i="5"/>
  <c r="K76" i="5"/>
  <c r="K77" i="5"/>
  <c r="K78" i="5"/>
  <c r="K79" i="5"/>
  <c r="K80" i="5"/>
  <c r="K81" i="5"/>
  <c r="K82" i="5"/>
  <c r="K2" i="4"/>
  <c r="K3" i="4"/>
  <c r="K4" i="4"/>
  <c r="K5" i="4"/>
  <c r="K6" i="4"/>
  <c r="K7" i="4"/>
  <c r="K8" i="4"/>
  <c r="K9" i="4"/>
  <c r="K10" i="4"/>
  <c r="K11" i="4"/>
  <c r="K12"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6" i="4"/>
  <c r="K47" i="4"/>
  <c r="K48" i="4"/>
  <c r="K49" i="4"/>
  <c r="K50" i="4"/>
  <c r="K51" i="4"/>
  <c r="K52" i="4"/>
  <c r="K55" i="4"/>
  <c r="K56" i="4"/>
  <c r="K57" i="4"/>
  <c r="K58" i="4"/>
  <c r="K59" i="4"/>
  <c r="K60" i="4"/>
  <c r="K61" i="4"/>
  <c r="K62" i="4"/>
  <c r="K63" i="4"/>
  <c r="K64" i="4"/>
  <c r="K65" i="4"/>
  <c r="K67" i="4"/>
  <c r="K68" i="4"/>
  <c r="K69" i="4"/>
  <c r="K70" i="4"/>
  <c r="K71" i="4"/>
  <c r="L2" i="3"/>
  <c r="L3" i="3"/>
  <c r="L4" i="3"/>
  <c r="L5" i="3"/>
  <c r="L6" i="3"/>
  <c r="L7" i="3"/>
  <c r="L8" i="3"/>
  <c r="L9" i="3"/>
  <c r="L10" i="3"/>
  <c r="L11" i="3"/>
  <c r="L12" i="3"/>
  <c r="L13" i="3"/>
  <c r="L14" i="3"/>
  <c r="L15" i="3"/>
  <c r="L16" i="3"/>
  <c r="L17" i="3"/>
  <c r="L18" i="3"/>
  <c r="L20" i="3"/>
  <c r="L21" i="3"/>
  <c r="L22" i="3"/>
  <c r="L23" i="3"/>
  <c r="L24" i="3"/>
  <c r="L25" i="3"/>
  <c r="L26" i="3"/>
  <c r="L27" i="3"/>
  <c r="L28" i="3"/>
  <c r="L29" i="3"/>
  <c r="L30"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3" i="3"/>
  <c r="L104" i="3"/>
  <c r="L105" i="3"/>
  <c r="L106" i="3"/>
  <c r="L107" i="3"/>
  <c r="L108" i="3"/>
  <c r="L109" i="3"/>
  <c r="L110" i="3"/>
  <c r="L111" i="3"/>
  <c r="L112" i="3"/>
  <c r="L113" i="3"/>
  <c r="L114" i="3"/>
  <c r="L115" i="3"/>
  <c r="L116" i="3"/>
  <c r="L117" i="3"/>
  <c r="L118" i="3"/>
  <c r="L119" i="3"/>
  <c r="L120" i="3"/>
  <c r="G2" i="18"/>
  <c r="G3" i="18"/>
  <c r="G4" i="18"/>
  <c r="G5" i="18"/>
  <c r="G6" i="18"/>
  <c r="G7" i="18"/>
  <c r="G8" i="18"/>
  <c r="G9" i="18"/>
  <c r="G10" i="18"/>
  <c r="G11" i="18"/>
  <c r="G12" i="18"/>
  <c r="G13" i="18"/>
  <c r="G14" i="18"/>
  <c r="G15" i="18"/>
  <c r="H7" i="4"/>
  <c r="J4" i="3"/>
  <c r="H11" i="4"/>
  <c r="F7" i="10"/>
  <c r="F6" i="10"/>
  <c r="F5" i="10"/>
  <c r="F4" i="10"/>
  <c r="D3" i="10"/>
  <c r="D2" i="10"/>
  <c r="H42" i="5"/>
  <c r="H41" i="5"/>
  <c r="H43" i="5"/>
  <c r="H57" i="7"/>
  <c r="H52" i="7"/>
  <c r="H46" i="7"/>
  <c r="H34" i="7"/>
  <c r="H154" i="7"/>
  <c r="H140" i="7"/>
  <c r="H150" i="7"/>
  <c r="H149" i="7"/>
  <c r="H148" i="7"/>
  <c r="H152" i="7"/>
  <c r="H151" i="7"/>
  <c r="H132" i="7"/>
  <c r="H135" i="7"/>
  <c r="H136" i="7"/>
  <c r="H134" i="7"/>
  <c r="H133" i="7"/>
  <c r="H44" i="7"/>
  <c r="H55" i="7"/>
  <c r="H138" i="7"/>
  <c r="H137" i="7"/>
  <c r="H25" i="7"/>
  <c r="H26" i="7"/>
  <c r="H24" i="7"/>
  <c r="H27" i="7"/>
  <c r="H40" i="4"/>
  <c r="H41" i="4"/>
  <c r="H21" i="7"/>
  <c r="H61" i="4"/>
  <c r="H59" i="4"/>
  <c r="H57" i="4"/>
  <c r="H52" i="4"/>
  <c r="H50" i="4"/>
  <c r="H48" i="4"/>
  <c r="H18" i="5"/>
  <c r="H19" i="5"/>
  <c r="H29" i="7"/>
  <c r="H47" i="5"/>
  <c r="H48" i="5"/>
  <c r="H46" i="5"/>
  <c r="H26" i="5"/>
  <c r="H10" i="5"/>
  <c r="H11" i="5"/>
  <c r="H6" i="5"/>
  <c r="H4" i="5"/>
  <c r="H3" i="5"/>
  <c r="H39" i="5"/>
  <c r="H49" i="5"/>
  <c r="J14" i="3"/>
  <c r="I2" i="8"/>
  <c r="I3" i="8"/>
  <c r="I4" i="8"/>
  <c r="I5" i="8"/>
  <c r="I6" i="8"/>
  <c r="I7" i="8"/>
  <c r="I8" i="8"/>
  <c r="I9" i="8"/>
  <c r="I10" i="8"/>
  <c r="I11" i="8"/>
  <c r="I12" i="8"/>
  <c r="I13" i="8"/>
  <c r="I14" i="8"/>
  <c r="I15" i="8"/>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J29" i="3"/>
  <c r="J25" i="3"/>
  <c r="J23" i="3"/>
  <c r="J21" i="3"/>
  <c r="J10" i="3"/>
  <c r="J15" i="3"/>
  <c r="J7" i="3"/>
  <c r="J2" i="3"/>
  <c r="J3" i="3"/>
  <c r="J6" i="3"/>
  <c r="J8" i="3"/>
  <c r="J9" i="3"/>
  <c r="J20" i="3"/>
  <c r="J16" i="3"/>
  <c r="J17" i="3"/>
  <c r="J18" i="3"/>
  <c r="J5" i="3"/>
  <c r="J11" i="3"/>
  <c r="J12" i="3"/>
  <c r="J13" i="3"/>
  <c r="J22" i="3"/>
  <c r="J24" i="3"/>
  <c r="J26" i="3"/>
  <c r="J27" i="3"/>
  <c r="J28" i="3"/>
  <c r="J30"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3" i="3"/>
  <c r="J104" i="3"/>
  <c r="J105" i="3"/>
  <c r="J106" i="3"/>
  <c r="J107" i="3"/>
  <c r="J108" i="3"/>
  <c r="J109" i="3"/>
  <c r="J110" i="3"/>
  <c r="J111" i="3"/>
  <c r="J112" i="3"/>
  <c r="J113" i="3"/>
  <c r="J114" i="3"/>
  <c r="J115" i="3"/>
  <c r="J116" i="3"/>
  <c r="J117" i="3"/>
  <c r="J118" i="3"/>
  <c r="J119" i="3"/>
  <c r="J120" i="3"/>
  <c r="H44" i="4"/>
  <c r="H46" i="4"/>
  <c r="H2" i="4"/>
  <c r="H3" i="4"/>
  <c r="H4" i="4"/>
  <c r="H5" i="4"/>
  <c r="H6" i="4"/>
  <c r="H8" i="4"/>
  <c r="H9" i="4"/>
  <c r="H10" i="4"/>
  <c r="H12" i="4"/>
  <c r="H16" i="4"/>
  <c r="H17" i="4"/>
  <c r="H18" i="4"/>
  <c r="H19" i="4"/>
  <c r="H20" i="4"/>
  <c r="H21" i="4"/>
  <c r="H22" i="4"/>
  <c r="H23" i="4"/>
  <c r="H24" i="4"/>
  <c r="H25" i="4"/>
  <c r="H26" i="4"/>
  <c r="H27" i="4"/>
  <c r="H28" i="4"/>
  <c r="H29" i="4"/>
  <c r="H30" i="4"/>
  <c r="H31" i="4"/>
  <c r="H32" i="4"/>
  <c r="H33" i="4"/>
  <c r="H34" i="4"/>
  <c r="H35" i="4"/>
  <c r="H36" i="4"/>
  <c r="H37" i="4"/>
  <c r="H38" i="4"/>
  <c r="H39" i="4"/>
  <c r="H42" i="4"/>
  <c r="H43" i="4"/>
  <c r="H47" i="4"/>
  <c r="H49" i="4"/>
  <c r="H51" i="4"/>
  <c r="H55" i="4"/>
  <c r="H56" i="4"/>
  <c r="H58" i="4"/>
  <c r="H60" i="4"/>
  <c r="H62" i="4"/>
  <c r="H63" i="4"/>
  <c r="H64" i="4"/>
  <c r="H65" i="4"/>
  <c r="H67" i="4"/>
  <c r="H68" i="4"/>
  <c r="H69" i="4"/>
  <c r="H70" i="4"/>
  <c r="H71" i="4"/>
  <c r="H2" i="7"/>
  <c r="H5" i="7"/>
  <c r="H13" i="7"/>
  <c r="H8" i="7"/>
  <c r="H9" i="7"/>
  <c r="H10" i="7"/>
  <c r="H12" i="7"/>
  <c r="H6" i="7"/>
  <c r="H7" i="7"/>
  <c r="H14" i="7"/>
  <c r="H15" i="7"/>
  <c r="H16" i="7"/>
  <c r="H17" i="7"/>
  <c r="H18" i="7"/>
  <c r="H19" i="7"/>
  <c r="H20" i="7"/>
  <c r="H22" i="7"/>
  <c r="H28" i="7"/>
  <c r="H30" i="7"/>
  <c r="H31" i="7"/>
  <c r="H32" i="7"/>
  <c r="H33" i="7"/>
  <c r="H36" i="7"/>
  <c r="H37" i="7"/>
  <c r="H43" i="7"/>
  <c r="H45" i="7"/>
  <c r="H47" i="7"/>
  <c r="H48" i="7"/>
  <c r="H49" i="7"/>
  <c r="H50" i="7"/>
  <c r="H51" i="7"/>
  <c r="H53" i="7"/>
  <c r="H54" i="7"/>
  <c r="H56"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30" i="7"/>
  <c r="H131" i="7"/>
  <c r="H139" i="7"/>
  <c r="H141" i="7"/>
  <c r="H142" i="7"/>
  <c r="H143" i="7"/>
  <c r="H145" i="7"/>
  <c r="H146" i="7"/>
  <c r="H144" i="7"/>
  <c r="H147" i="7"/>
  <c r="H164" i="7"/>
  <c r="H153" i="7"/>
  <c r="H155" i="7"/>
  <c r="H156" i="7"/>
  <c r="H157" i="7"/>
  <c r="H158" i="7"/>
  <c r="H159" i="7"/>
  <c r="H162" i="7"/>
  <c r="H2" i="5"/>
  <c r="H7" i="5"/>
  <c r="H8" i="5"/>
  <c r="H20" i="5"/>
  <c r="H12" i="5"/>
  <c r="H14" i="5"/>
  <c r="H9" i="5"/>
  <c r="H13" i="5"/>
  <c r="H21" i="5"/>
  <c r="H22" i="5"/>
  <c r="H23" i="5"/>
  <c r="H15" i="5"/>
  <c r="H24" i="5"/>
  <c r="H25" i="5"/>
  <c r="H28" i="5"/>
  <c r="H29" i="5"/>
  <c r="H27" i="5"/>
  <c r="H30" i="5"/>
  <c r="H31" i="5"/>
  <c r="H32" i="5"/>
  <c r="H33" i="5"/>
  <c r="H36" i="5"/>
  <c r="H37" i="5"/>
  <c r="H38" i="5"/>
  <c r="H40" i="5"/>
  <c r="H55" i="5"/>
  <c r="H59" i="5"/>
  <c r="H60" i="5"/>
  <c r="H63" i="5"/>
  <c r="H64" i="5"/>
  <c r="H65" i="5"/>
  <c r="H66" i="5"/>
  <c r="H67" i="5"/>
  <c r="H68" i="5"/>
  <c r="H74" i="5"/>
  <c r="H75" i="5"/>
  <c r="H76" i="5"/>
  <c r="H77" i="5"/>
  <c r="H78" i="5"/>
  <c r="H79" i="5"/>
  <c r="H80" i="5"/>
  <c r="H81" i="5"/>
  <c r="H82" i="5"/>
  <c r="K15" i="9"/>
  <c r="K14" i="9"/>
  <c r="K13" i="9"/>
  <c r="K11" i="9"/>
  <c r="K10" i="9"/>
  <c r="K9" i="9"/>
  <c r="K8" i="9"/>
  <c r="K7" i="9"/>
  <c r="K6" i="9"/>
  <c r="K12" i="9" l="1"/>
  <c r="K17" i="9" s="1"/>
  <c r="M6" i="9"/>
  <c r="L6" i="9"/>
  <c r="J6" i="9"/>
  <c r="I6" i="9"/>
  <c r="I13" i="9"/>
  <c r="J13" i="9"/>
  <c r="L13" i="9"/>
  <c r="M13" i="9"/>
  <c r="L14" i="9"/>
  <c r="M14" i="9"/>
  <c r="J14" i="9"/>
  <c r="I14" i="9"/>
  <c r="M15" i="9"/>
  <c r="L15" i="9"/>
  <c r="J15" i="9"/>
  <c r="I15" i="9"/>
  <c r="M12" i="9" l="1"/>
  <c r="L12" i="9"/>
  <c r="J12" i="9"/>
  <c r="I12" i="9"/>
  <c r="M11" i="9"/>
  <c r="L11" i="9"/>
  <c r="J11" i="9"/>
  <c r="M10" i="9"/>
  <c r="L10" i="9"/>
  <c r="J10" i="9"/>
  <c r="M9" i="9"/>
  <c r="L9" i="9"/>
  <c r="J9" i="9"/>
  <c r="M8" i="9"/>
  <c r="L8" i="9"/>
  <c r="J8" i="9"/>
  <c r="L7" i="9"/>
  <c r="M7" i="9"/>
  <c r="J7" i="9"/>
  <c r="I11" i="9"/>
  <c r="I10" i="9"/>
  <c r="I9" i="9"/>
  <c r="I8" i="9"/>
  <c r="I7" i="9"/>
  <c r="I17" i="9" l="1"/>
  <c r="J17" i="9"/>
  <c r="M17" i="9"/>
  <c r="L17" i="9"/>
</calcChain>
</file>

<file path=xl/sharedStrings.xml><?xml version="1.0" encoding="utf-8"?>
<sst xmlns="http://schemas.openxmlformats.org/spreadsheetml/2006/main" count="7813" uniqueCount="756">
  <si>
    <t>Flow</t>
  </si>
  <si>
    <t>Tot Req</t>
  </si>
  <si>
    <t>In Scope</t>
  </si>
  <si>
    <t>In Scope GAPS</t>
  </si>
  <si>
    <t>Out Scope</t>
  </si>
  <si>
    <t>Pending TBD</t>
  </si>
  <si>
    <t>Customer</t>
  </si>
  <si>
    <t>---</t>
  </si>
  <si>
    <t>Solutions</t>
  </si>
  <si>
    <t>Site</t>
  </si>
  <si>
    <t>TBD</t>
  </si>
  <si>
    <t>Interfaces</t>
  </si>
  <si>
    <t>Sector</t>
  </si>
  <si>
    <t>Inventory</t>
  </si>
  <si>
    <t>Inbound</t>
  </si>
  <si>
    <t>Outbound</t>
  </si>
  <si>
    <t>Reporting</t>
  </si>
  <si>
    <t>Business Functions as IT Scope</t>
  </si>
  <si>
    <t>Warehouse</t>
  </si>
  <si>
    <t>Warehousing</t>
  </si>
  <si>
    <t>Destruction</t>
  </si>
  <si>
    <t>Tranportation</t>
  </si>
  <si>
    <t>Returns</t>
  </si>
  <si>
    <t>Cross-Dock</t>
  </si>
  <si>
    <t>Copacking</t>
  </si>
  <si>
    <t>Type</t>
  </si>
  <si>
    <t>Solution</t>
  </si>
  <si>
    <t>Description</t>
  </si>
  <si>
    <t>Comments</t>
  </si>
  <si>
    <t>Included</t>
  </si>
  <si>
    <t>Size</t>
  </si>
  <si>
    <t>Project</t>
  </si>
  <si>
    <t>WMS</t>
  </si>
  <si>
    <t>BlueYonder</t>
  </si>
  <si>
    <t>BlueYonder 2021</t>
  </si>
  <si>
    <t>S</t>
  </si>
  <si>
    <t>Manhattan</t>
  </si>
  <si>
    <t>L</t>
  </si>
  <si>
    <t>Interface</t>
  </si>
  <si>
    <t>DHL Link</t>
  </si>
  <si>
    <t>XS</t>
  </si>
  <si>
    <t>CIM</t>
  </si>
  <si>
    <t>Centiro</t>
  </si>
  <si>
    <t>TMS</t>
  </si>
  <si>
    <t>Infolog TMS</t>
  </si>
  <si>
    <t>Track</t>
  </si>
  <si>
    <t>Track &amp; Trace</t>
  </si>
  <si>
    <t>Billing</t>
  </si>
  <si>
    <t>WLM</t>
  </si>
  <si>
    <t>JDA WLM</t>
  </si>
  <si>
    <t>OMS JDA WLM</t>
  </si>
  <si>
    <t>Robotics</t>
  </si>
  <si>
    <t>Robotics Hub</t>
  </si>
  <si>
    <t>M</t>
  </si>
  <si>
    <t>SVT</t>
  </si>
  <si>
    <t>O2C</t>
  </si>
  <si>
    <t>PCH</t>
  </si>
  <si>
    <t>Serials</t>
  </si>
  <si>
    <t>Tracelink</t>
  </si>
  <si>
    <t>Decomission of serial numbers</t>
  </si>
  <si>
    <t>UOM</t>
  </si>
  <si>
    <t>Metrilus</t>
  </si>
  <si>
    <t>Unit of Measure System</t>
  </si>
  <si>
    <t>Cubiscan</t>
  </si>
  <si>
    <t>6Rives</t>
  </si>
  <si>
    <t>Locus</t>
  </si>
  <si>
    <t>Process</t>
  </si>
  <si>
    <t>Subprocess</t>
  </si>
  <si>
    <t>From</t>
  </si>
  <si>
    <t>To</t>
  </si>
  <si>
    <t>Id_Process</t>
  </si>
  <si>
    <t>Id_Sub_Process</t>
  </si>
  <si>
    <t>Item</t>
  </si>
  <si>
    <t>Item Master - DALI Standard Interface</t>
  </si>
  <si>
    <t>Item Master</t>
  </si>
  <si>
    <t>Item Master Update</t>
  </si>
  <si>
    <t>Item Master - Dangerous Goods</t>
  </si>
  <si>
    <t>Inbound Planning</t>
  </si>
  <si>
    <t>Purchase order (Inbound Order)</t>
  </si>
  <si>
    <t>Receipt order ASN (Inbound Shipment) - DALI Standard Interface</t>
  </si>
  <si>
    <t>Receipt order ASN (Inbound Shipment)</t>
  </si>
  <si>
    <t>Return order (Inbound Order)</t>
  </si>
  <si>
    <t>Close Receipt</t>
  </si>
  <si>
    <t>Receipt Confirmation - DALI Standard Interface</t>
  </si>
  <si>
    <t>Receipt Confirmation</t>
  </si>
  <si>
    <t>Close Purchase Order</t>
  </si>
  <si>
    <t>Return Confirmation</t>
  </si>
  <si>
    <t>Inventory Status Change by Lotnumber</t>
  </si>
  <si>
    <t>Order Planning</t>
  </si>
  <si>
    <t>Delivery Order - DALI Standard Interface</t>
  </si>
  <si>
    <t>Delivery Order</t>
  </si>
  <si>
    <t>Delivery Order Update</t>
  </si>
  <si>
    <t>Delivery Order AT Codes</t>
  </si>
  <si>
    <t>Delivery Order Acknowledge</t>
  </si>
  <si>
    <t>Transport</t>
  </si>
  <si>
    <t>Transport Planning</t>
  </si>
  <si>
    <t>Stock Adjustment</t>
  </si>
  <si>
    <t>Inventory Adjustment - DALI Standard Interface</t>
  </si>
  <si>
    <t>Inventory Adjustment</t>
  </si>
  <si>
    <t>Inventory Status Change - DALI Standard Interface</t>
  </si>
  <si>
    <t>Inventory Status Change</t>
  </si>
  <si>
    <t>Inventory Snapshot</t>
  </si>
  <si>
    <t>Inventory Reconciliation - DALI Standard Interface</t>
  </si>
  <si>
    <t>Inventory Reconciliation</t>
  </si>
  <si>
    <t>Picking</t>
  </si>
  <si>
    <t>Picking Confirmation</t>
  </si>
  <si>
    <t>Picking Confirmation - Marouts (only PT)</t>
  </si>
  <si>
    <t>XL</t>
  </si>
  <si>
    <t>Close Outbound</t>
  </si>
  <si>
    <t>Shipping Confirmation - DALI Standard Interface</t>
  </si>
  <si>
    <t>Shipping Confirmation</t>
  </si>
  <si>
    <t>Shipping Details - Manifest</t>
  </si>
  <si>
    <t>EPCIS - Serial Numbers By Shipment</t>
  </si>
  <si>
    <t>Ahorramas DESADV Interface</t>
  </si>
  <si>
    <t>End Client</t>
  </si>
  <si>
    <t>Alcampo DESADV Interface</t>
  </si>
  <si>
    <t>Alipensa DESADV Interface</t>
  </si>
  <si>
    <t>Amazon DESADV Interface</t>
  </si>
  <si>
    <t>Ametller Origen DESADV Interface</t>
  </si>
  <si>
    <t>Bon Preu DESADV Interface</t>
  </si>
  <si>
    <t>Cadyssa DESADV Interface</t>
  </si>
  <si>
    <t>Caprabo DESADV Interface</t>
  </si>
  <si>
    <t>Carrefour DESADV Interface</t>
  </si>
  <si>
    <t>Carreras DESADV Interface</t>
  </si>
  <si>
    <t>Consum DESADV Interface</t>
  </si>
  <si>
    <t>Coviran DESADV Interface</t>
  </si>
  <si>
    <t>Dia DESADV Interface</t>
  </si>
  <si>
    <t>FNAC DESADV Interface</t>
  </si>
  <si>
    <t>Distribuciones Froiz DESADV Interface</t>
  </si>
  <si>
    <t>Distribuciones Musgrave España SAU DESADV Interface</t>
  </si>
  <si>
    <t>El Corte Ingles - Gran Consumo DESADV Interface</t>
  </si>
  <si>
    <t>El Corte Ingles - Mercancia General DESADV Interface</t>
  </si>
  <si>
    <t>Eroski DESADV Interface</t>
  </si>
  <si>
    <t>Escudero DESADV Interface</t>
  </si>
  <si>
    <t>GM_FOODS DESADV Interface</t>
  </si>
  <si>
    <t>Lidl DESADV Interface</t>
  </si>
  <si>
    <t>Sabeco DESADV Interface</t>
  </si>
  <si>
    <t>Serhs Distribuciñon DESADV Interface</t>
  </si>
  <si>
    <t>Ulabox  DESADV Interface</t>
  </si>
  <si>
    <t>Musgrave DESADV Interface</t>
  </si>
  <si>
    <t>Uvesco (Unialco y VES) DESADV Interface</t>
  </si>
  <si>
    <t>Gadisa DESADV Interface</t>
  </si>
  <si>
    <t>Minio DESADV Interface</t>
  </si>
  <si>
    <t>Schenkel DESADV Interface</t>
  </si>
  <si>
    <t>Carrier Manifest: SERTRANS</t>
  </si>
  <si>
    <t>Carrier</t>
  </si>
  <si>
    <t>Carrier Manifest: Luchana</t>
  </si>
  <si>
    <t>Carrier Manifest: DHL Express</t>
  </si>
  <si>
    <t>Carrier Manifest: Nacex</t>
  </si>
  <si>
    <t>Carrier Manifest: LAPAZ - LAPAZ</t>
  </si>
  <si>
    <t>Carrier Manifest: RESICC - RESICC</t>
  </si>
  <si>
    <t>Carrier Manifest: STD - STD</t>
  </si>
  <si>
    <t>Carrier Manifest: OFSA - OFSA</t>
  </si>
  <si>
    <t>Carrier Manifest: RESIGME - RESIGME</t>
  </si>
  <si>
    <t xml:space="preserve">Carrier Manifest: AREATRANSDEDICADO - AREATRANSDEDICADO </t>
  </si>
  <si>
    <t>Carrier Manifest: DHLEXELSC - DHLEXELSC</t>
  </si>
  <si>
    <t>Carrier Manifest: DHL Global Forwarding - GRUPAJE</t>
  </si>
  <si>
    <t>Carrier Manifest: DHL Global Forwarding - CONTENEDOR</t>
  </si>
  <si>
    <t>Carrier Manifest: Integra2  - 01-MAM</t>
  </si>
  <si>
    <t>Carrier Manifest: Integra2  - 08</t>
  </si>
  <si>
    <t>Carrier Manifest: Integra2 - 03-MFR</t>
  </si>
  <si>
    <t>Carrier Manifest: Gestinmedica Spain - TA</t>
  </si>
  <si>
    <t>Carrier Manifest: Rhenus Tetrans - std.rhenuste.es</t>
  </si>
  <si>
    <t>Carrier Manifest: DHL Parcel Spain - DOM</t>
  </si>
  <si>
    <t>Carrier Manifest: DHL Parcel Spain - DOM-MAM</t>
  </si>
  <si>
    <t>Carrier Manifest: DHL Parcel Spain - DOM-PHARMA</t>
  </si>
  <si>
    <t>Carrier Manifest: DHL Parcel Spain - DOM-PH-MTC</t>
  </si>
  <si>
    <t>Carrier Manifest: DHL Parcel Spain - ESU</t>
  </si>
  <si>
    <t>Carrier Manifest: DHL Parcel Spain - B2B</t>
  </si>
  <si>
    <t>Carrier Manifest: Tipsa Web Service - 10</t>
  </si>
  <si>
    <t>Carrier Manifest: Tipsa Web Service - 14</t>
  </si>
  <si>
    <t>Carrier Manifest: Tipsa Web Service - 49</t>
  </si>
  <si>
    <t>Carrier Manifest: Tipsa Web - 10</t>
  </si>
  <si>
    <t>Carrier Manifest: Tipsa Web - 14</t>
  </si>
  <si>
    <t>Carrier Manifest: Tipsa Web - 49</t>
  </si>
  <si>
    <t>Carrier Manifest: Torrestir - 4</t>
  </si>
  <si>
    <t>Carrier Manifest: DPD Web Service - STD</t>
  </si>
  <si>
    <t>Carrier Manifest: CTT - ENCF005.01</t>
  </si>
  <si>
    <t>Carrier Manifest: CTT - ENCF008.01</t>
  </si>
  <si>
    <t>Carrier Manifest: Schenker - 71</t>
  </si>
  <si>
    <t>Carrier Manifest: Schenker - 72</t>
  </si>
  <si>
    <t>Carrier Manifest: Lapuente - STD</t>
  </si>
  <si>
    <t>Carrier Manifest: SALVAT - STD</t>
  </si>
  <si>
    <t>Carrier Manifest: Idica - STD</t>
  </si>
  <si>
    <t>Carrier Manifest: LUIS SIMOES</t>
  </si>
  <si>
    <t>Carrier Manifest: New carrier</t>
  </si>
  <si>
    <t>A2A</t>
  </si>
  <si>
    <t>Integration with Carrier management system - Manifest</t>
  </si>
  <si>
    <t>CMS</t>
  </si>
  <si>
    <t>Integration with Carrier management system - Upload Manifest</t>
  </si>
  <si>
    <t>Integration with Carrier management system - Void Manifest</t>
  </si>
  <si>
    <t>Integration with Carrier management system - Release</t>
  </si>
  <si>
    <t>Integration with Carrier management system - Close</t>
  </si>
  <si>
    <t>Integration with Carrier management system - Label</t>
  </si>
  <si>
    <t>Integration with TMS (Transport Management system) - Order New</t>
  </si>
  <si>
    <t>Stagging</t>
  </si>
  <si>
    <t>Integration with TMS (Transport Management system) - Order Staged Status</t>
  </si>
  <si>
    <t>Transport Loading</t>
  </si>
  <si>
    <t>Integration with TMS (Transport Management system) - Order Loaded Status</t>
  </si>
  <si>
    <t>Integration with TMS (Transport Management system) - Order Shipped Status</t>
  </si>
  <si>
    <t>Integration with TMS (Transport Management system) - Transport Planning</t>
  </si>
  <si>
    <t>Labour</t>
  </si>
  <si>
    <t>Integration with WFM (Work Force Management system)</t>
  </si>
  <si>
    <t>WFM</t>
  </si>
  <si>
    <t>Track Trace</t>
  </si>
  <si>
    <t>Integration with T&amp;T (Track &amp; Trace system)</t>
  </si>
  <si>
    <t>T&amp;T</t>
  </si>
  <si>
    <t>Inventory Billing</t>
  </si>
  <si>
    <t>Integration with IBT (Iberia Billing Tool) - Inventory</t>
  </si>
  <si>
    <t>IBT</t>
  </si>
  <si>
    <t>Inbound Billing</t>
  </si>
  <si>
    <t>Integration with IBT (Iberia Billing Tool) - Inbound</t>
  </si>
  <si>
    <t>Outbound Billing</t>
  </si>
  <si>
    <t>Integration with IBT (Iberia Billing Tool) - Outbound</t>
  </si>
  <si>
    <t>Orders from WMS to PHC (O2C)</t>
  </si>
  <si>
    <t>Detail</t>
  </si>
  <si>
    <t>Footprint</t>
  </si>
  <si>
    <t>Footprint with Pallet Level</t>
  </si>
  <si>
    <t>Footprint with Layer Level</t>
  </si>
  <si>
    <t xml:space="preserve">Footprint with Case Level </t>
  </si>
  <si>
    <t>Footprint with Inner level</t>
  </si>
  <si>
    <t>Footprint with Each level</t>
  </si>
  <si>
    <t>Footprint: More that 1 per item</t>
  </si>
  <si>
    <t>Expiry Date Management</t>
  </si>
  <si>
    <t>Dangerous goods Management</t>
  </si>
  <si>
    <t>APQ goods Management</t>
  </si>
  <si>
    <t>Serial Numbers</t>
  </si>
  <si>
    <t>Take out rule: FIFO</t>
  </si>
  <si>
    <t>Take out rule: FEFO</t>
  </si>
  <si>
    <t>Take out rule: LIFO</t>
  </si>
  <si>
    <t>Track Lot number</t>
  </si>
  <si>
    <t>Aging Profile</t>
  </si>
  <si>
    <t>Track Expiration date</t>
  </si>
  <si>
    <t>Item Family - To putaway goods</t>
  </si>
  <si>
    <t>Alternate Items</t>
  </si>
  <si>
    <t>Customers Shell Live by Item</t>
  </si>
  <si>
    <t>Other Attributes</t>
  </si>
  <si>
    <t>Inventory Statuses</t>
  </si>
  <si>
    <t>Available</t>
  </si>
  <si>
    <t>Damaged</t>
  </si>
  <si>
    <t>Scrapped</t>
  </si>
  <si>
    <t>Expired</t>
  </si>
  <si>
    <t>Quarantine</t>
  </si>
  <si>
    <t>Returned</t>
  </si>
  <si>
    <t>Quality inspection</t>
  </si>
  <si>
    <t>Blocked</t>
  </si>
  <si>
    <t>Hold Management</t>
  </si>
  <si>
    <t>Holds</t>
  </si>
  <si>
    <t>Reasons of inventory Statuses</t>
  </si>
  <si>
    <t>Asset Management</t>
  </si>
  <si>
    <t>Handling Units - EUR</t>
  </si>
  <si>
    <t>Handling Units - AME</t>
  </si>
  <si>
    <t>Asset type tracking during Receiving</t>
  </si>
  <si>
    <t>Asset type tracking during Picking
based on work assigment</t>
  </si>
  <si>
    <t>Asset type tracking during Picking
based on ship to destination</t>
  </si>
  <si>
    <t>Asset type tracking during Picking</t>
  </si>
  <si>
    <t>Asset type tracking when Loading Pallet</t>
  </si>
  <si>
    <t>Stock Adjustment
Scrapping</t>
  </si>
  <si>
    <t>Stock Adjustment does not inform to customer
Reason code: 99</t>
  </si>
  <si>
    <t>Replenishment</t>
  </si>
  <si>
    <t>Emergency Replenishment</t>
  </si>
  <si>
    <t>Emergency Replenishment
From Pallet to Cases with fixed pick face location</t>
  </si>
  <si>
    <t>Emergency Replenishment
From Pallet to Cases with dymanic pick face location</t>
  </si>
  <si>
    <t>Emergency Replenishment
From Cases to Units with fixed pick face location</t>
  </si>
  <si>
    <t>Emergency Replenishment
From Cases to Units with dymanic pick face location</t>
  </si>
  <si>
    <t>Emergency Replenishment
From Palets to Units with fixed pick face location</t>
  </si>
  <si>
    <t>Emergency Replenishment
From Palets to Units with dymanic pick face location</t>
  </si>
  <si>
    <t>Partial Replenishments
Filling the location</t>
  </si>
  <si>
    <t>Partial Replenishments
Only the quantity requested</t>
  </si>
  <si>
    <t>Demand Replenishment</t>
  </si>
  <si>
    <t>Demand Replenishment
From Pallet to Cases with fixed pick face location</t>
  </si>
  <si>
    <t>Demand Replenishment
From Pallet to Cases with dymanic pick face location</t>
  </si>
  <si>
    <t>Demand Replenishment
From Cases to Units with fixed pick face location</t>
  </si>
  <si>
    <t>Demand Replenishment
From Cases to Units with dymanic pick face location</t>
  </si>
  <si>
    <t>Demand Replenishment
From Palets to Units with fixed pick face location</t>
  </si>
  <si>
    <t>Demand Replenishment
From Palets to Units with dymanic pick face location</t>
  </si>
  <si>
    <t>Cascade Replenishment
From Pallets to Case and later to Units</t>
  </si>
  <si>
    <t>Picking Triggered Replenishment</t>
  </si>
  <si>
    <t>Replenishment from Storage to Xdoc Area</t>
  </si>
  <si>
    <t>Inventory Snapshot - DALI Standard Interface</t>
  </si>
  <si>
    <t>Inventory Snapshot - Interface</t>
  </si>
  <si>
    <t>Inventory Snapshot - Manually</t>
  </si>
  <si>
    <t>Audit - Conference</t>
  </si>
  <si>
    <t>Audit by Unit per Carton</t>
  </si>
  <si>
    <t>Audit by Cases per Pallet</t>
  </si>
  <si>
    <t>Cycle Count</t>
  </si>
  <si>
    <t>Inbound Orders</t>
  </si>
  <si>
    <t>Inbound Orders
Inbound Types: Factory Inbound</t>
  </si>
  <si>
    <t>Inbound Orders
Inbound Types: Supplier Inbound</t>
  </si>
  <si>
    <t>Inbound Orders
Inbound Types: Copacker Inbound</t>
  </si>
  <si>
    <t>Inbound Orders
Inbound Types: Stock Transfer Inbound</t>
  </si>
  <si>
    <t>Purchase order (Inbound Order) by Interface</t>
  </si>
  <si>
    <t>Purchase order manually by the user</t>
  </si>
  <si>
    <t>ASN Order (Inbound Shipment) by Standard Interface
Lines with SSCC</t>
  </si>
  <si>
    <t>ASN Order (Inbound Shipment) by Custom Interface
Lines with SSCC</t>
  </si>
  <si>
    <t>ASN Order (Inbound Shipment) by Custom Interface
Lines with SSCC and without SSCC</t>
  </si>
  <si>
    <t>ASN Order (Inbound Shipment) manually by the user</t>
  </si>
  <si>
    <t>Blind receiving by Interface</t>
  </si>
  <si>
    <t>Blind receiving manually by the user</t>
  </si>
  <si>
    <t>Return Orders</t>
  </si>
  <si>
    <t>Return Orders
Return order manually by the user</t>
  </si>
  <si>
    <t>Return Orders
Rerturn Types: Planned Return Order</t>
  </si>
  <si>
    <t>Return Orders
Rerturn Types: Unplanned Return Order</t>
  </si>
  <si>
    <t>Return order (Inbound Order) by Interface</t>
  </si>
  <si>
    <t>Suppliers Maintenance</t>
  </si>
  <si>
    <t xml:space="preserve">Suppliers Maintenance - Trusted Suppliers
Transfer Trailer from Factory to the second DSC’s Warehouse </t>
  </si>
  <si>
    <t>Suppliers Maintenance - Non Trusted Suppliers</t>
  </si>
  <si>
    <t>Yard Management</t>
  </si>
  <si>
    <t>Yard Management
Does the warehouse have the need to manage the yards?</t>
  </si>
  <si>
    <t>Truck Arrival</t>
  </si>
  <si>
    <t>Transport Equipment Arrival</t>
  </si>
  <si>
    <t>Printing Inbound Shipment Report</t>
  </si>
  <si>
    <t>Dock Management
Managing of the booking time of Slots and Dock Doors</t>
  </si>
  <si>
    <t>Transport Equipment Check in</t>
  </si>
  <si>
    <t>Check-in Transport equipment
Does the trailer contain more receipts (inbound shipments) linked to it?</t>
  </si>
  <si>
    <t>When transport equipment or container is checked-in do you want to print a report with the details of the expected item, status?</t>
  </si>
  <si>
    <t>Receiving</t>
  </si>
  <si>
    <t>Transport Equipment Unloading</t>
  </si>
  <si>
    <t>Transport Equipment Unloading
Print Receipt Notification</t>
  </si>
  <si>
    <t>Holds Configuration during receiving</t>
  </si>
  <si>
    <t>Trolley for receiving</t>
  </si>
  <si>
    <t>Trolley for receiving
Inbound goods classification</t>
  </si>
  <si>
    <t>Trolley for receiving
Return goods classification</t>
  </si>
  <si>
    <t>Identify</t>
  </si>
  <si>
    <t>Identify goods GS1 - SSCC</t>
  </si>
  <si>
    <t>Identify Lot Format</t>
  </si>
  <si>
    <t>Product Identification
Default inventory Status for Inbound Orders = Available</t>
  </si>
  <si>
    <t>Return Product Identification
Default inventory Status for Return Orders = Quarentine</t>
  </si>
  <si>
    <t>Product Identification
Control New item check manually</t>
  </si>
  <si>
    <t>Product Identification
Control New item check by Metrilus</t>
  </si>
  <si>
    <t>Product Identification
Control New item check by Cubiscan</t>
  </si>
  <si>
    <t xml:space="preserve">Product Identification
Which information must be captured during goods identification? (Product status, properties, dates, etc…)
☐ Control New item check	
☐ Capture inventory status	
☐ Capture lot/batch number	
☐ Capture expiry dates	</t>
  </si>
  <si>
    <t>Product Identification
What must be segregated in receiving location, example if client is flagged, we can't never mix client in same location?
☐ Client id
☐ Lotnum
☐ Expdate (lotnum can be different)
☐ Item number
☐ Inventory status
☐ Product palletisation ftpcod</t>
  </si>
  <si>
    <t xml:space="preserve">Product Identification
What is the information available as labels to be scanned for the identification? How the goods are identified once unloaded? SSCC, GS1 EAN 128 label, Supplier Pallet ID
☐ Control New item check	
☐ Capture inventory status	
☐ Capture lot/batch number	</t>
  </si>
  <si>
    <t xml:space="preserve">Product Identification
Is the received pallet mixed on properties and needed to be stored mixed or is it pre-sorted?
Do we require a lot/batch capture validation during goods identification?
☐ Lot mask validation
☐ NO lot/batch	</t>
  </si>
  <si>
    <t>Over-receipt</t>
  </si>
  <si>
    <t>Over-receipt
Allowed for Inbounds</t>
  </si>
  <si>
    <t>Over-receipt
Allowed for Retruns</t>
  </si>
  <si>
    <t>Staging</t>
  </si>
  <si>
    <t>Inbound Receipt Staging</t>
  </si>
  <si>
    <t>Putaway</t>
  </si>
  <si>
    <t>Put away single load (pallet)</t>
  </si>
  <si>
    <t>Put away multiple loads scan each load</t>
  </si>
  <si>
    <t>Trolley put away</t>
  </si>
  <si>
    <t>Unit Putaway</t>
  </si>
  <si>
    <t>What must be segregated in storage location, example if client is flagged, we can't ever mix client in the same location?
☐ Client id
☐ Lotnum
☐ Expdate (lotnum can be different)
☐ Item number
☐ Inventory status
☐ Product palletisation ftpcod</t>
  </si>
  <si>
    <t>Does the warehouse need to manage stacked pallet?</t>
  </si>
  <si>
    <t>Do we need to generate Put away labels?</t>
  </si>
  <si>
    <t>Holds Configuration during putaway</t>
  </si>
  <si>
    <t>Transport Equipment Closure</t>
  </si>
  <si>
    <t>Transport Equipment Dispatch
Auto Dispatch trailers</t>
  </si>
  <si>
    <t>Job that dispacth the trailer when the shipment it is in stage</t>
  </si>
  <si>
    <t>Transport Equipment Dispatch</t>
  </si>
  <si>
    <t>Orders</t>
  </si>
  <si>
    <t>End Clients Maintenance</t>
  </si>
  <si>
    <t>Automated receipt of order (EDI)</t>
  </si>
  <si>
    <t>Manual receipt of order (e-mail/phone)</t>
  </si>
  <si>
    <t>Perform carrier assigment</t>
  </si>
  <si>
    <t>Perform transport planning</t>
  </si>
  <si>
    <t>Shipments</t>
  </si>
  <si>
    <t xml:space="preserve">When an order must be assigned to a shipment? </t>
  </si>
  <si>
    <t>Does the warehouse/customer allow to ship less than ordered?</t>
  </si>
  <si>
    <t>1 Order contains 1 Shipment</t>
  </si>
  <si>
    <t>1 Order contains n Shipment</t>
  </si>
  <si>
    <t>n Order inside of 1 Shipment</t>
  </si>
  <si>
    <t>Waving</t>
  </si>
  <si>
    <t>Waving Plan</t>
  </si>
  <si>
    <t>Waving Plan
Define Cut-off time</t>
  </si>
  <si>
    <t>Allocation</t>
  </si>
  <si>
    <t>Pick Allocation</t>
  </si>
  <si>
    <t>Pick Allocation
Based on FIFO date</t>
  </si>
  <si>
    <t>Pick Allocation
Based on expired date</t>
  </si>
  <si>
    <t>Pick Allocation
Based on ship to aging profile</t>
  </si>
  <si>
    <t>Pick Allocation
Goods allocation by serial number</t>
  </si>
  <si>
    <t>Pick Allocation
Are there any requirements related to goods allocation?</t>
  </si>
  <si>
    <t>Allocation Search Path</t>
  </si>
  <si>
    <t>Allocation by Holds</t>
  </si>
  <si>
    <t>Pick Work Assignments Release</t>
  </si>
  <si>
    <t>Pick Cartonization</t>
  </si>
  <si>
    <t>Pick Cartonization
Repack Class</t>
  </si>
  <si>
    <t>Pick Cartonization
Carton Types: Different Volume Cartons</t>
  </si>
  <si>
    <t>Pick Cartonization
Carton Types: Plastic Totes</t>
  </si>
  <si>
    <t>Pick Cartonization
Carton Types: Dry Ice Cold Box</t>
  </si>
  <si>
    <t>Cancel &amp; Reallocate</t>
  </si>
  <si>
    <t>Picking Process Addressed by the system</t>
  </si>
  <si>
    <t>Picking Process Addressed by the user</t>
  </si>
  <si>
    <t>Cartonization Process Assigned by the user</t>
  </si>
  <si>
    <t>Pallet Picking</t>
  </si>
  <si>
    <t>Printing Pallet Picking Label</t>
  </si>
  <si>
    <t>Printing Unit Label
Printing Blue Label for eaches of Pallet Picking - LSHC</t>
  </si>
  <si>
    <t>Case Picking (lists)</t>
  </si>
  <si>
    <t>Only Case Picking (lists) allowed based on the order quantity</t>
  </si>
  <si>
    <t>Only Carton Picking allowed based on the order quantity</t>
  </si>
  <si>
    <t>Printing Case Picking (lists) Labels</t>
  </si>
  <si>
    <t>Printing Unit Label
Printing Blue Label for eaches of Case Picking - LSHC</t>
  </si>
  <si>
    <t>Inner Picking (Work assignments)</t>
  </si>
  <si>
    <t>Unit Picking  (Work assignments)</t>
  </si>
  <si>
    <t>Carton Picking</t>
  </si>
  <si>
    <t>Printing Carton Picking Label</t>
  </si>
  <si>
    <t>Printing Unit Label
Printing Blue Label for eaches of Carton Picking - LSHC</t>
  </si>
  <si>
    <t>Cancel Pick</t>
  </si>
  <si>
    <t>Cancel Pick &amp; Reallocate</t>
  </si>
  <si>
    <t>Picking Shortages
Skip Pick</t>
  </si>
  <si>
    <t>Picking Shortages
Sending Markout msg (only PT)</t>
  </si>
  <si>
    <t>Trolley Picking</t>
  </si>
  <si>
    <t>Does the location contain more pallet id, like double deep or bulk location?</t>
  </si>
  <si>
    <t>Which is the mandatory information required to be captured or confirmed during the picking?</t>
  </si>
  <si>
    <t>What kind of labels must be printed for carton picking? Transport Labels</t>
  </si>
  <si>
    <t>What kind of labels must be printed for carton picking? Ship to label</t>
  </si>
  <si>
    <t>What kind of labels must be printed for carton picking? Other labels</t>
  </si>
  <si>
    <t>What kind of labels must be printed for list picking? Transpor Labels</t>
  </si>
  <si>
    <t>What kind of labels must be printed for list picking? Ship to label</t>
  </si>
  <si>
    <t>What kind of labels must be printed for list picking? DUN14</t>
  </si>
  <si>
    <t>What kind of labels must be printed for list picking? Other Labels</t>
  </si>
  <si>
    <t>What kind of labels must be printed for pallet picking? Transport Label</t>
  </si>
  <si>
    <t>What kind of labels must be printed for pallet picking? Ship to label</t>
  </si>
  <si>
    <t>What kind of labels must be printed for pallet picking? DUN14</t>
  </si>
  <si>
    <t>What kind of labels must be printed for pallet picking? SSCC Label</t>
  </si>
  <si>
    <t>What kind of labels must be printed for pallet picking? Other Labels</t>
  </si>
  <si>
    <t>End Client Picking Process
Printing Ahorramas Label</t>
  </si>
  <si>
    <t>End Client Picking Process
Printing Alcampo Label</t>
  </si>
  <si>
    <t>End Client Picking Process
Printing Alipensa Label</t>
  </si>
  <si>
    <t>End Client Picking Process
Printing Amazon Label</t>
  </si>
  <si>
    <t>End Client Picking Process
Printing Ametller Origen Label</t>
  </si>
  <si>
    <t>End Client Picking Process
Printing Bon Preu Label</t>
  </si>
  <si>
    <t>End Client Picking Process
Printing Cadyssa Label</t>
  </si>
  <si>
    <t>End Client Picking Process
Printing Caprabo Label</t>
  </si>
  <si>
    <t>End Client Picking Process
Printing Carrefour Label</t>
  </si>
  <si>
    <t>End Client Picking Process
Printing Carreras Label</t>
  </si>
  <si>
    <t>End Client Picking Process
Printing Consum Label</t>
  </si>
  <si>
    <t>End Client Picking Process
Printing Coviran Label</t>
  </si>
  <si>
    <t>End Client Picking Process
Printing Dia Label</t>
  </si>
  <si>
    <t>End Client Picking Process
Printing Distribuciones Froiz Label</t>
  </si>
  <si>
    <t>End Client Picking Process
Printing Distribuciones Musgrave España SAU Label</t>
  </si>
  <si>
    <t>End Client Picking Process
Printing El Corte Ingles - Gran Consumo Label</t>
  </si>
  <si>
    <t>End Client Picking Process
Printing El Corte Ingles - Mercancia General Label</t>
  </si>
  <si>
    <t>End Client Picking Process
Printing El Corte Ingles - Price Label</t>
  </si>
  <si>
    <t>Printing Eroski Label</t>
  </si>
  <si>
    <t>End Client Picking Process
Printing Escudero Label</t>
  </si>
  <si>
    <t>End Client Picking Process
Printing GM_FOODS Label</t>
  </si>
  <si>
    <t>End Client Picking Process
Printing Lidl Label</t>
  </si>
  <si>
    <t>End Client Picking Process
Printing Sabeco Label</t>
  </si>
  <si>
    <t>End Client Picking Process
Printing Serhs Distribuciñon Label</t>
  </si>
  <si>
    <t>End Client Picking Process
Printing Ulabox  Label</t>
  </si>
  <si>
    <t>End Client Picking Process
Printing Musgrave Label</t>
  </si>
  <si>
    <t>End Client Picking Process
Printing Uvesco (Unialco y VES) Label</t>
  </si>
  <si>
    <t>End Client Picking Process
Printing Gadisa Label</t>
  </si>
  <si>
    <t>End Client Picking Process
Printing Minio Label</t>
  </si>
  <si>
    <t>End Client Picking Process
Printing Schenkel Label</t>
  </si>
  <si>
    <t>Printing Carrier Label for Full Palet - DHL Parcel</t>
  </si>
  <si>
    <t>Printing Carrier Label for Cases - DHL Parcel</t>
  </si>
  <si>
    <t>Printing Carrier Label for Cartons - DHL Parcel</t>
  </si>
  <si>
    <t>Printing Carrier Label for Full Palet - Integra2</t>
  </si>
  <si>
    <t>Printing Carrier Label for Cases - Integra2</t>
  </si>
  <si>
    <t>Printing Carrier Label for Cartons - Integra2</t>
  </si>
  <si>
    <t>Printing Carrier Label for Full Palet - Gestinmedica</t>
  </si>
  <si>
    <t>Printing Carrier Label for Cases - Gestinmedica</t>
  </si>
  <si>
    <t>Printing Carrier Label for Cartons - Gestinmedica</t>
  </si>
  <si>
    <t>Printing Carrier Label for Full Palet - Rhenus Tetrans</t>
  </si>
  <si>
    <t>Printing Carrier Label for Cases - Rhenus Tetrans</t>
  </si>
  <si>
    <t>Printing Carrier Label for Cartons - Rhenus Tetrans</t>
  </si>
  <si>
    <t>Printing Carrier Label for Full Palet - TBD</t>
  </si>
  <si>
    <t>Printing Carrier Label for Cases - TBD</t>
  </si>
  <si>
    <t>Printing Carrier Label for Cartons - TBD</t>
  </si>
  <si>
    <t>Delivery Note Printing</t>
  </si>
  <si>
    <t>Number of copies: TBD</t>
  </si>
  <si>
    <t>Delivery Note Printing with Prices</t>
  </si>
  <si>
    <t>Delivery Note Printing with AT Codes</t>
  </si>
  <si>
    <t>Scanning Serial number at Unit Level</t>
  </si>
  <si>
    <t>Scanning Serial number at Case Level</t>
  </si>
  <si>
    <t>Scanning Serial number at Pallet Level</t>
  </si>
  <si>
    <t>Packing</t>
  </si>
  <si>
    <t>Pallet Building</t>
  </si>
  <si>
    <t>Hoops before stagging</t>
  </si>
  <si>
    <t>Hoops before stagging
Printing Consolidation Resume Label</t>
  </si>
  <si>
    <t>Hoops before stagging
For pallet pick to consolidaton location</t>
  </si>
  <si>
    <t>Hoops before stagging
For Cases List pick to consolidaton location</t>
  </si>
  <si>
    <t>Hoops before stagging
For Units List pick to consolidaton location</t>
  </si>
  <si>
    <t>Hoops before stagging
For Carton pick to consolidaton location</t>
  </si>
  <si>
    <t>Hoops before stagging
VAS</t>
  </si>
  <si>
    <t>Hoops before stagging
VAS: Technical Service</t>
  </si>
  <si>
    <t>Deposit in stagging</t>
  </si>
  <si>
    <t>Picking confirmation interface to customer when the order is prepared</t>
  </si>
  <si>
    <t>Transport Equipment Checking</t>
  </si>
  <si>
    <t>Transport Equipment Loading</t>
  </si>
  <si>
    <t>1 Load in 1 Truck</t>
  </si>
  <si>
    <t>n Loads in 1 Truck</t>
  </si>
  <si>
    <t>Transport Equipment Closure
Printing Delivery Note</t>
  </si>
  <si>
    <t>Transport Equipment Closure
Printing Delivery Note send by mail (pdf)</t>
  </si>
  <si>
    <t>Transport Equipment Closure
Printing Delivery Note send by mail (pdf) to ship to destination</t>
  </si>
  <si>
    <t>Transport Equipment Closure
Printing Delivery Note send by mail (pdf) to transport agencies</t>
  </si>
  <si>
    <t>Transport Equipment Closure
Tracking user and date when Printing Delivery Note</t>
  </si>
  <si>
    <t>Transport Equipment Closure
Delivery Note Printing with Prices</t>
  </si>
  <si>
    <t>Transport Equipment Closure
Delivery Note Printing with AT Codes</t>
  </si>
  <si>
    <t>Transport Equipment Closure
Print other pdf docuements received from customer system</t>
  </si>
  <si>
    <t>Transport Equipment Closure
CMR</t>
  </si>
  <si>
    <t>Transport Equipment Closure
Dangerous Goods Report</t>
  </si>
  <si>
    <t>Transport Equipment Dispatch
Shipping Confirmation Message to the customer</t>
  </si>
  <si>
    <t>Transport Equipment Dispatch
Shipping Confirmation Message to the customer wiht serial numbers</t>
  </si>
  <si>
    <t>Transport Equipment Dispatch
EPCIS - Serial Numbers By Shipment</t>
  </si>
  <si>
    <t>Transport Equipment Dispatch
Printing Delivery Note after dispatch</t>
  </si>
  <si>
    <t>Transport Equipment Dispatch
Printing Transport Labels after dispatch</t>
  </si>
  <si>
    <t>Business Function</t>
  </si>
  <si>
    <t>Yes/No</t>
  </si>
  <si>
    <t>Square Meters</t>
  </si>
  <si>
    <t>Buildings</t>
  </si>
  <si>
    <t>1 Building</t>
  </si>
  <si>
    <t>&gt;= 2 Buildings</t>
  </si>
  <si>
    <t>Area</t>
  </si>
  <si>
    <t>Inbound Stagging Area</t>
  </si>
  <si>
    <t>Inbound XDock Area</t>
  </si>
  <si>
    <t>Receiving Area</t>
  </si>
  <si>
    <t>Storage</t>
  </si>
  <si>
    <t>Bulk Storage</t>
  </si>
  <si>
    <t>Quality Area</t>
  </si>
  <si>
    <t>Damage Area</t>
  </si>
  <si>
    <t>Scrap Area</t>
  </si>
  <si>
    <t>Lost &amp; Found Area</t>
  </si>
  <si>
    <t>Frozen Area</t>
  </si>
  <si>
    <t>APQ Area</t>
  </si>
  <si>
    <t>Case Picking Storage</t>
  </si>
  <si>
    <t>Units Picking Storage</t>
  </si>
  <si>
    <t>Outbound XDock Area</t>
  </si>
  <si>
    <t>Outbound Stagging Area</t>
  </si>
  <si>
    <t>Shipping Area</t>
  </si>
  <si>
    <t>Layout</t>
  </si>
  <si>
    <t>Numbers of users/account that will use the system</t>
  </si>
  <si>
    <t>Numbers of locations</t>
  </si>
  <si>
    <t>Square meters of the warehouse</t>
  </si>
  <si>
    <t>Number of WMS Desktop</t>
  </si>
  <si>
    <t>Number of RF Devices</t>
  </si>
  <si>
    <t>Locations</t>
  </si>
  <si>
    <t>Bulk Location - Mix restriction by item</t>
  </si>
  <si>
    <t>Bulk Location - Mix restriction by inventory status</t>
  </si>
  <si>
    <t>Bulk Location - Mix restriction by lot number</t>
  </si>
  <si>
    <t>Bulk Location - Stacking method in footprint</t>
  </si>
  <si>
    <t>Bulk Location - Capacity by volume</t>
  </si>
  <si>
    <t>Rack Location - Capacity by Pallet, single LPN</t>
  </si>
  <si>
    <t>Rack Location - Mix restriction by item</t>
  </si>
  <si>
    <t>Rack Location - Mix restriction by inventory status</t>
  </si>
  <si>
    <t>Rack Location - Mix restriction by lot number</t>
  </si>
  <si>
    <t>Area Flow</t>
  </si>
  <si>
    <t>Croos-Dock</t>
  </si>
  <si>
    <t>Xdock Inbound Planning</t>
  </si>
  <si>
    <t>Purchase order (Inbound Order) with XDOC by Interface</t>
  </si>
  <si>
    <t>Purchase order (Inbound Order) with XDOC  manually by the user</t>
  </si>
  <si>
    <t>ASN order (Inbound Shipment) with XDOC by Interface</t>
  </si>
  <si>
    <t>ASN order (Inbound Shipment) with XDOC  manually by the user</t>
  </si>
  <si>
    <t>Xdock Truck Arrival</t>
  </si>
  <si>
    <t>Dock Management
Is there the requirement to use the WMS to manage the booking time of Slots and Dock Doors?</t>
  </si>
  <si>
    <t>Xdock Receiving</t>
  </si>
  <si>
    <t>Xdock Identify</t>
  </si>
  <si>
    <t>Can we receive more than the expected receipt line quantity?</t>
  </si>
  <si>
    <t>Xdock Staging</t>
  </si>
  <si>
    <t>Xdock Putaway</t>
  </si>
  <si>
    <t>Xdock Close Receipt</t>
  </si>
  <si>
    <t>Xdock Order Planning</t>
  </si>
  <si>
    <t>CrossDock Orders</t>
  </si>
  <si>
    <t>CrossDock Orders
Interface delivery order linked to cross-dock inbound (EDI)</t>
  </si>
  <si>
    <t>CrossDock Orders
Manual receipt of order (e-mail/phone)</t>
  </si>
  <si>
    <t>Xdock Shipments</t>
  </si>
  <si>
    <t>Xdock Waving</t>
  </si>
  <si>
    <t>Xdock Allocation</t>
  </si>
  <si>
    <t>Allocation Search Path
Search Path from Storage</t>
  </si>
  <si>
    <t>Allocation Search Path
Search Path from Xdoc Area</t>
  </si>
  <si>
    <t>Pick Work Assignments - MONO Orders</t>
  </si>
  <si>
    <t>Pick Work Assignments - MIX Orders</t>
  </si>
  <si>
    <t>Xdock Picking</t>
  </si>
  <si>
    <t>Pallet Picking Label</t>
  </si>
  <si>
    <t>Case Picking (lists) Label</t>
  </si>
  <si>
    <t>Carton Picking Label</t>
  </si>
  <si>
    <t>What kind of labels must be printed for carton picking? Other</t>
  </si>
  <si>
    <t>Xdock Stagging</t>
  </si>
  <si>
    <t>Xdock Transport</t>
  </si>
  <si>
    <t>Xdock Transport Loading</t>
  </si>
  <si>
    <t>RF Transport Equipment Loading</t>
  </si>
  <si>
    <t>Transport Equipment Closure
Delivery Note Printing</t>
  </si>
  <si>
    <t>Outbound B2C</t>
  </si>
  <si>
    <t>Any parcel is a shipment for the carrier</t>
  </si>
  <si>
    <t>Column1</t>
  </si>
  <si>
    <t>Column2</t>
  </si>
  <si>
    <t>Returns B2C</t>
  </si>
  <si>
    <t>Return Order Settings</t>
  </si>
  <si>
    <t>Configure Inbounds/Return process.</t>
  </si>
  <si>
    <t>Configure the 'Returns' Standard Settings of BY, in that part you can configure topics as: 'Allow unexpected returns', 'Allow unexpexted returned items', 'Allow using original order', 'Carrier and Shipment reference required', 'Return Reasons', etc.</t>
  </si>
  <si>
    <t>SEB</t>
  </si>
  <si>
    <t>Return Order Creation</t>
  </si>
  <si>
    <t>Creation of a generic 'Return Customer'.</t>
  </si>
  <si>
    <t>Create an standard 'DALI Return Customer' to process the return orders. As the returns will be returned to the original 'Outbound Order Number' (ordnum), this customer only will be to make easier the process to the Operational Team.</t>
  </si>
  <si>
    <t>Manual Creation of the Return Order.</t>
  </si>
  <si>
    <t>For a 'XS', 'S' and 'M' size won't have interfaces for the Rerturn Order creation and it will be do it manually.</t>
  </si>
  <si>
    <t>Integration fo the Return Order.</t>
  </si>
  <si>
    <t>In this sceneario a new interface should be needed in order to let the Customer integrate the Return Order with it is content. Maybe we never have this casuistic so I'll let it as a possibility, but not a real option to be developed in DALI yet.</t>
  </si>
  <si>
    <t>Destrucction</t>
  </si>
  <si>
    <t xml:space="preserve">Report Name </t>
  </si>
  <si>
    <t>Report</t>
  </si>
  <si>
    <t>Inbound Shipment</t>
  </si>
  <si>
    <t>Inbound Shipment Report</t>
  </si>
  <si>
    <t>Loading List</t>
  </si>
  <si>
    <t>Delivery note report</t>
  </si>
  <si>
    <t>Delivery Note Workflow</t>
  </si>
  <si>
    <t>CMR Report</t>
  </si>
  <si>
    <t>Standard Iberian CMR document</t>
  </si>
  <si>
    <t>ADR Report</t>
  </si>
  <si>
    <t>Standard Iberian ADR document</t>
  </si>
  <si>
    <t>Item Form</t>
  </si>
  <si>
    <t>Item sheet</t>
  </si>
  <si>
    <t>Label</t>
  </si>
  <si>
    <t>Blind LPN Label</t>
  </si>
  <si>
    <t>The system prints the requested number with a new generated LPN number.</t>
  </si>
  <si>
    <t>Pallet Label</t>
  </si>
  <si>
    <t>Pallet Label with SSCC</t>
  </si>
  <si>
    <t>Pallet Label QR</t>
  </si>
  <si>
    <t>Pallet Pick Label</t>
  </si>
  <si>
    <t>Pallet Label with SSCC (ECI)</t>
  </si>
  <si>
    <t>Case Label</t>
  </si>
  <si>
    <t>Cluster Pick Label</t>
  </si>
  <si>
    <t>Cluster Pick</t>
  </si>
  <si>
    <t>Discrepancy Label</t>
  </si>
  <si>
    <t>Audit Discrepancy Label</t>
  </si>
  <si>
    <t>Shipping Packing</t>
  </si>
  <si>
    <t>Shipping Packing Label</t>
  </si>
  <si>
    <t>Included2</t>
  </si>
  <si>
    <t>Users</t>
  </si>
  <si>
    <t>Roles</t>
  </si>
  <si>
    <t>Inbound DALI Standard Roles</t>
  </si>
  <si>
    <t>Inventory DALI Standard Roles</t>
  </si>
  <si>
    <t>Outbound DALI Standard Roles</t>
  </si>
  <si>
    <t>The Inbound process runs from receiving information on inbound goods from the customer, up to the moment that the received goods have been placed somewhere within the warehouse and the receipt has been confirmed to the customer. 
The goal is to effectively and efficiently receive, handle and store the goods received from the customer, making sure that the goods are ready to be sold by the customer and thus moved out of the warehouse by DHL SC.</t>
  </si>
  <si>
    <t>The ‘Handle truck arrival’ process contains all the activities that are performed when a truck arrives at the DHL SC premises and to make sure that it can be unloaded at the dock. This contains the necessary customs handling activities (if applicable) to get permission to open the trailer door and permission to unload the goods.</t>
  </si>
  <si>
    <t>As part of the inbound goods flow into the warehouse, the goods need to be identified and registered in the WMS for future tracking and administration. 
The goal of this process is to identify the goods received both physically and administratively and register necessary information in the WMS. Prepare the goods for put away into the warehouse in an efficient and effective method.</t>
  </si>
  <si>
    <t>Yes</t>
  </si>
  <si>
    <t>Automotive</t>
  </si>
  <si>
    <t>Move inbound receipt goods to the final location in the warehouse. Confirm goods availability for sales.</t>
  </si>
  <si>
    <t>GAP</t>
  </si>
  <si>
    <t>Consumer</t>
  </si>
  <si>
    <t>This is the final step in the inbound department, where the receipt of the inbound goods is completed from both an operational and an administrative perspective.</t>
  </si>
  <si>
    <t>No</t>
  </si>
  <si>
    <t>Industry</t>
  </si>
  <si>
    <t>This can be seen as stock movement like pick goods and put away. The replenishment is generated when there is shortage during allocation process, to fulfil the demand in destination location from where it is available. The picks are not released until sufficient inventory is replenished.</t>
  </si>
  <si>
    <t>LSHC</t>
  </si>
  <si>
    <t>This process covers
•	The activities from retrieving goods stored in the warehouse to the deposit in the outbound transport equipment.
•	The outbound process is triggered with receipt of a delivery order that is received from the customer. Based on the received information the outbound planning is created or updated. 
•	The goods are picked from the warehouse. There are various picking methods where the choice of a method is driven by among other the nature and weight / dimensions of the goods.
•	When the goods have been picked the goods are loaded into the transport equipment based on the appropriate scenario.
•	In parallel to the above listed process the truck departure is prepared, meaning preparing documentation. This preparation must be completed before the truck can depart.
•	Before loading of the goods can start it’s essential that the truck and trailer have arrived, and the trailer has been docked to the dock and is ready for loading. Once the goods have been loaded it’s checked whether all arrangements have been made for the truck to depart. If not, this is executed with higher priority. The truck is departed both physically and, in the system, confirming that the outbound dock is available again and that the goods are in transit from the warehouse to their next destination. As a final step the departure is closed.</t>
  </si>
  <si>
    <t>Retail</t>
  </si>
  <si>
    <t>Order Processing</t>
  </si>
  <si>
    <t>Receive delivery order from our customer and include the associated work into all necessary plans.
A delivery order is received from the customer via automatic (EDI) or manual means (e-mail).  The information is received and registered in the system, either automatically (EDI) or by manual input.</t>
  </si>
  <si>
    <t>Technology</t>
  </si>
  <si>
    <t>Waving/Allocation</t>
  </si>
  <si>
    <t xml:space="preserve">Release delivery orders for picking the goods. This initiates in fact all follow outbound operational processes.
A pick wave is created based on volumetric values on the order. From this point onwards the Shipment and/or Carrier move entities are available within system for the delivery order. </t>
  </si>
  <si>
    <t>Order</t>
  </si>
  <si>
    <t>1 - S T-Shirt Size</t>
  </si>
  <si>
    <t>2 - XS T-Shirt Size</t>
  </si>
  <si>
    <t>3 - M T-Shirt Size</t>
  </si>
  <si>
    <t>4 - L T-Shirt Size</t>
  </si>
  <si>
    <t>Pallet Movement</t>
  </si>
  <si>
    <t>5 - XL T-Shirt Size</t>
  </si>
  <si>
    <t>Parcial Movement</t>
  </si>
  <si>
    <t>Dock Scheduling</t>
  </si>
  <si>
    <t>Xdock Dock Scheduling</t>
  </si>
  <si>
    <t>Xdock Yard Management</t>
  </si>
  <si>
    <t>Xdock Inbound Billing</t>
  </si>
  <si>
    <t>Xdock Transport Planning</t>
  </si>
  <si>
    <t>Xdock Close Outbound</t>
  </si>
  <si>
    <t>Xdock Outbound Billing</t>
  </si>
  <si>
    <t>Xdock Track Trace</t>
  </si>
  <si>
    <t>Xdock Labour</t>
  </si>
  <si>
    <t>All</t>
  </si>
  <si>
    <t>Documentation</t>
  </si>
  <si>
    <t>Sub Detail</t>
  </si>
  <si>
    <t>The same serial value for different items</t>
  </si>
  <si>
    <t>Take out rule</t>
  </si>
  <si>
    <t>Asset type</t>
  </si>
  <si>
    <t>Partial Replenishments</t>
  </si>
  <si>
    <t>Cascade Replenishment</t>
  </si>
  <si>
    <t>Triggered Replenishment</t>
  </si>
  <si>
    <t>Cross Dock</t>
  </si>
  <si>
    <t>Audit</t>
  </si>
  <si>
    <t>Key</t>
  </si>
  <si>
    <t>Id_Detail</t>
  </si>
  <si>
    <t>Purchase order</t>
  </si>
  <si>
    <t>ASN Order (Inbound Shipment)</t>
  </si>
  <si>
    <t>Dock Management</t>
  </si>
  <si>
    <t>Default Inventory Status</t>
  </si>
  <si>
    <t>Product Identification</t>
  </si>
  <si>
    <t>New Product Identification</t>
  </si>
  <si>
    <t xml:space="preserve">Product Identification
	</t>
  </si>
  <si>
    <t xml:space="preserve">Information must be captured during goods identification: Capture expiry dates	</t>
  </si>
  <si>
    <t xml:space="preserve">Information must be captured during goods identification: Capture lot/batch number	</t>
  </si>
  <si>
    <t>Information must be captured during goods identification: Capture inventory status</t>
  </si>
  <si>
    <t>Information must be captured during goods identification:
Pallet Serial Number</t>
  </si>
  <si>
    <t>Information must be captured during goods identification:
Case Serial Number</t>
  </si>
  <si>
    <t xml:space="preserve">Serial Identification
	</t>
  </si>
  <si>
    <t>Information must be captured during goods identification:
Unit Serial Number</t>
  </si>
  <si>
    <t xml:space="preserve">Client id
</t>
  </si>
  <si>
    <t>Lotnum</t>
  </si>
  <si>
    <t>Expdate (lotnum can be different)</t>
  </si>
  <si>
    <t>Item number</t>
  </si>
  <si>
    <t>Inventory status</t>
  </si>
  <si>
    <t>Control New item check</t>
  </si>
  <si>
    <t>Capture inventory status</t>
  </si>
  <si>
    <t>Capture lot/batch number</t>
  </si>
  <si>
    <t>Capture lot/batch number and Lot mask validation</t>
  </si>
  <si>
    <t xml:space="preserve">Product Clasification </t>
  </si>
  <si>
    <t>Is the received pallet mixed on properties and needed to be stored mixed or is it pre-sorted?</t>
  </si>
  <si>
    <t>Put away pallet</t>
  </si>
  <si>
    <t>What must be segregated in receiving location, example if client is flagged, we can't never mix client in same location?</t>
  </si>
  <si>
    <t>Product Segregation in Receiving not Allowed</t>
  </si>
  <si>
    <t>What is the information available as labels to be scanned for the identification? How the goods are identified once unloaded? SSCC, GS1 EAN 128 label, Supplier Pallet ID</t>
  </si>
  <si>
    <t>Product Segregation in Putway not Allowed</t>
  </si>
  <si>
    <t>What must be segregated in storage location, example if client is flagged, we can't ever mix client in the same location?</t>
  </si>
  <si>
    <t>Client id</t>
  </si>
  <si>
    <t xml:space="preserve">Expdate (lotnum can be different)
</t>
  </si>
  <si>
    <t>Product palletisation ftpcod</t>
  </si>
  <si>
    <t>Stacked Pallet</t>
  </si>
  <si>
    <t>Labeling</t>
  </si>
  <si>
    <t>Holds during putaway</t>
  </si>
  <si>
    <t>Auto Dispatch trailers</t>
  </si>
  <si>
    <t>Remove Holds of received LPNs</t>
  </si>
  <si>
    <t>Goods Receipt Message to the customer</t>
  </si>
  <si>
    <t>Order Type</t>
  </si>
  <si>
    <t>End Clients</t>
  </si>
  <si>
    <t>Carrier Assigment</t>
  </si>
  <si>
    <t>Pick Cartonization - Repack Class</t>
  </si>
  <si>
    <t>Pick Cartonization - Carton Types</t>
  </si>
  <si>
    <t>Printing Unit Label</t>
  </si>
  <si>
    <t>Picking Shortages</t>
  </si>
  <si>
    <t>Picking Labeling</t>
  </si>
  <si>
    <t>End Client Picking Process</t>
  </si>
  <si>
    <t>Order Lines with the serializable field enabled</t>
  </si>
  <si>
    <t>Order Lines with N sublines</t>
  </si>
  <si>
    <t>Order type: Normal Orders</t>
  </si>
  <si>
    <t>Order type: B2B Customer Orders</t>
  </si>
  <si>
    <t>Order type: B2C Orders</t>
  </si>
  <si>
    <t>Order type: Urgent Order</t>
  </si>
  <si>
    <t>Order Lines with the lot number to be picked</t>
  </si>
  <si>
    <t>Barcode Templates</t>
  </si>
  <si>
    <t>Work Assignments Release</t>
  </si>
  <si>
    <t>Break Value by Volume</t>
  </si>
  <si>
    <t>Serial number decomission - Trace Link LSHC</t>
  </si>
  <si>
    <t>Work Assignments - Serials</t>
  </si>
  <si>
    <t>Serial number preparation</t>
  </si>
  <si>
    <t>Work Assignments - MONO</t>
  </si>
  <si>
    <t>Work Assignments - MIX</t>
  </si>
  <si>
    <t>Work Assignments - Decomission</t>
  </si>
  <si>
    <t>Case Picking</t>
  </si>
  <si>
    <t>Pallet Pick</t>
  </si>
  <si>
    <t>Pallet Pick - Labeling</t>
  </si>
  <si>
    <t>Pallet Pick - Serial number</t>
  </si>
  <si>
    <t>Hop</t>
  </si>
  <si>
    <t>Hop - Serial Scanning</t>
  </si>
  <si>
    <t>Hop - Consolidations</t>
  </si>
  <si>
    <t>Order type: Retailers</t>
  </si>
  <si>
    <t>X</t>
  </si>
  <si>
    <t>D</t>
  </si>
  <si>
    <t>R</t>
  </si>
  <si>
    <t>P</t>
  </si>
  <si>
    <t>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</si>
</sst>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FF0000"/>
      <name val="Calibri"/>
      <family val="2"/>
      <scheme val="minor"/>
    </font>
    <font>
      <b/>
      <sz val="20"/>
      <color theme="1"/>
      <name val="Calibri"/>
      <family val="2"/>
      <scheme val="minor"/>
    </font>
    <font>
      <b/>
      <sz val="11"/>
      <color theme="0"/>
      <name val="Calibri"/>
      <family val="2"/>
      <scheme val="minor"/>
    </font>
    <font>
      <b/>
      <sz val="18"/>
      <color theme="0" tint="-0.499984740745262"/>
      <name val="Calibri"/>
      <family val="2"/>
      <scheme val="minor"/>
    </font>
    <font>
      <b/>
      <sz val="11"/>
      <color theme="9"/>
      <name val="Calibri"/>
      <family val="2"/>
      <scheme val="minor"/>
    </font>
    <font>
      <b/>
      <sz val="11"/>
      <color theme="5" tint="-0.249977111117893"/>
      <name val="Calibri"/>
      <family val="2"/>
      <scheme val="minor"/>
    </font>
    <font>
      <b/>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6"/>
        <bgColor theme="6"/>
      </patternFill>
    </fill>
    <fill>
      <patternFill patternType="solid">
        <fgColor theme="4" tint="0.79998168889431442"/>
        <bgColor indexed="64"/>
      </patternFill>
    </fill>
    <fill>
      <patternFill patternType="solid">
        <fgColor theme="6" tint="0.79998168889431442"/>
        <bgColor theme="6" tint="0.79998168889431442"/>
      </patternFill>
    </fill>
    <fill>
      <patternFill patternType="solid">
        <fgColor rgb="FFFFFF00"/>
        <bgColor indexed="64"/>
      </patternFill>
    </fill>
  </fills>
  <borders count="17">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style="thin">
        <color theme="0"/>
      </left>
      <right style="thin">
        <color theme="0"/>
      </right>
      <top style="thin">
        <color theme="0"/>
      </top>
      <bottom style="thin">
        <color indexed="64"/>
      </bottom>
      <diagonal/>
    </border>
    <border>
      <left/>
      <right/>
      <top/>
      <bottom style="thin">
        <color indexed="64"/>
      </bottom>
      <diagonal/>
    </border>
    <border>
      <left style="thin">
        <color theme="0"/>
      </left>
      <right/>
      <top style="thin">
        <color theme="0"/>
      </top>
      <bottom style="thin">
        <color theme="6" tint="0.39997558519241921"/>
      </bottom>
      <diagonal/>
    </border>
    <border>
      <left style="thin">
        <color theme="0"/>
      </left>
      <right style="thin">
        <color theme="0"/>
      </right>
      <top/>
      <bottom style="thin">
        <color rgb="FFFFFFFF"/>
      </bottom>
      <diagonal/>
    </border>
    <border>
      <left style="thin">
        <color theme="0"/>
      </left>
      <right style="thin">
        <color theme="0"/>
      </right>
      <top/>
      <bottom/>
      <diagonal/>
    </border>
    <border>
      <left style="thin">
        <color theme="0"/>
      </left>
      <right style="thin">
        <color theme="0"/>
      </right>
      <top style="thin">
        <color theme="6" tint="0.39997558519241921"/>
      </top>
      <bottom style="thin">
        <color theme="0"/>
      </bottom>
      <diagonal/>
    </border>
    <border>
      <left style="thin">
        <color theme="0"/>
      </left>
      <right/>
      <top style="thin">
        <color theme="6" tint="0.39997558519241921"/>
      </top>
      <bottom style="thin">
        <color theme="0"/>
      </bottom>
      <diagonal/>
    </border>
  </borders>
  <cellStyleXfs count="2">
    <xf numFmtId="0" fontId="0" fillId="0" borderId="0"/>
    <xf numFmtId="0" fontId="9" fillId="0" borderId="0" applyNumberFormat="0" applyFill="0" applyBorder="0" applyAlignment="0" applyProtection="0"/>
  </cellStyleXfs>
  <cellXfs count="112">
    <xf numFmtId="0" fontId="0" fillId="0" borderId="0" xfId="0"/>
    <xf numFmtId="0" fontId="0" fillId="0" borderId="2" xfId="0" applyBorder="1"/>
    <xf numFmtId="0" fontId="1" fillId="0" borderId="1" xfId="0" applyFont="1" applyBorder="1"/>
    <xf numFmtId="0" fontId="0" fillId="0" borderId="1" xfId="0" applyBorder="1"/>
    <xf numFmtId="0" fontId="0" fillId="0" borderId="4" xfId="0" applyBorder="1"/>
    <xf numFmtId="0" fontId="0" fillId="0" borderId="5" xfId="0" applyBorder="1"/>
    <xf numFmtId="0" fontId="1" fillId="0" borderId="6" xfId="0" applyFont="1" applyBorder="1"/>
    <xf numFmtId="0" fontId="1" fillId="0" borderId="3" xfId="0" applyFont="1" applyBorder="1"/>
    <xf numFmtId="0" fontId="1" fillId="0" borderId="7" xfId="0" applyFont="1" applyBorder="1"/>
    <xf numFmtId="0" fontId="0" fillId="0" borderId="8" xfId="0" applyBorder="1"/>
    <xf numFmtId="0" fontId="0" fillId="0" borderId="9" xfId="0" applyBorder="1"/>
    <xf numFmtId="0" fontId="0" fillId="0" borderId="6" xfId="0" applyBorder="1"/>
    <xf numFmtId="0" fontId="3" fillId="2" borderId="1" xfId="0" applyFont="1" applyFill="1" applyBorder="1"/>
    <xf numFmtId="0" fontId="0" fillId="2" borderId="1" xfId="0" applyFill="1" applyBorder="1"/>
    <xf numFmtId="0" fontId="1" fillId="0" borderId="1" xfId="0" applyFont="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4" xfId="0" applyBorder="1" applyAlignment="1">
      <alignment horizontal="left" vertical="top"/>
    </xf>
    <xf numFmtId="0" fontId="1" fillId="0" borderId="6" xfId="0" applyFont="1" applyBorder="1" applyAlignment="1">
      <alignment horizontal="left" vertical="top"/>
    </xf>
    <xf numFmtId="0" fontId="1" fillId="0" borderId="3" xfId="0" applyFont="1" applyBorder="1" applyAlignment="1">
      <alignment horizontal="left" vertical="top"/>
    </xf>
    <xf numFmtId="0" fontId="1" fillId="0" borderId="7" xfId="0" applyFont="1" applyBorder="1" applyAlignment="1">
      <alignment horizontal="left" vertical="top"/>
    </xf>
    <xf numFmtId="0" fontId="0" fillId="0" borderId="8" xfId="0" applyBorder="1" applyAlignment="1">
      <alignment horizontal="left" vertical="top"/>
    </xf>
    <xf numFmtId="0" fontId="0" fillId="0" borderId="2" xfId="0" applyBorder="1" applyAlignment="1">
      <alignment horizontal="left" vertical="top"/>
    </xf>
    <xf numFmtId="0" fontId="2" fillId="2" borderId="1" xfId="0" applyFont="1" applyFill="1" applyBorder="1"/>
    <xf numFmtId="0" fontId="0" fillId="2" borderId="3" xfId="0" applyFill="1" applyBorder="1"/>
    <xf numFmtId="0" fontId="2" fillId="2" borderId="3" xfId="0" applyFont="1" applyFill="1" applyBorder="1"/>
    <xf numFmtId="0" fontId="1" fillId="2" borderId="10" xfId="0" applyFont="1" applyFill="1" applyBorder="1"/>
    <xf numFmtId="0" fontId="5" fillId="4" borderId="1" xfId="0" applyFont="1" applyFill="1" applyBorder="1" applyAlignment="1">
      <alignment horizontal="center" vertical="center"/>
    </xf>
    <xf numFmtId="0" fontId="0" fillId="4" borderId="1" xfId="0" applyFill="1" applyBorder="1"/>
    <xf numFmtId="0" fontId="5" fillId="4" borderId="1" xfId="0" applyFont="1" applyFill="1" applyBorder="1" applyAlignment="1">
      <alignment horizontal="left" vertical="center"/>
    </xf>
    <xf numFmtId="0" fontId="0" fillId="2" borderId="5" xfId="0" applyFill="1" applyBorder="1"/>
    <xf numFmtId="0" fontId="0" fillId="2" borderId="2" xfId="0" applyFill="1" applyBorder="1"/>
    <xf numFmtId="0" fontId="2" fillId="2" borderId="2" xfId="0" applyFont="1" applyFill="1" applyBorder="1"/>
    <xf numFmtId="0" fontId="0" fillId="2" borderId="0" xfId="0" applyFill="1"/>
    <xf numFmtId="0" fontId="0" fillId="2" borderId="11" xfId="0" applyFill="1" applyBorder="1"/>
    <xf numFmtId="0" fontId="4" fillId="3" borderId="6" xfId="0" applyFont="1" applyFill="1" applyBorder="1" applyAlignment="1">
      <alignment vertical="top"/>
    </xf>
    <xf numFmtId="0" fontId="4" fillId="3" borderId="3" xfId="0" applyFont="1" applyFill="1" applyBorder="1" applyAlignment="1">
      <alignment vertical="top"/>
    </xf>
    <xf numFmtId="0" fontId="4" fillId="3" borderId="7" xfId="0" applyFont="1" applyFill="1" applyBorder="1" applyAlignment="1">
      <alignment vertical="top"/>
    </xf>
    <xf numFmtId="0" fontId="0" fillId="0" borderId="1" xfId="0" applyBorder="1" applyAlignment="1">
      <alignment vertical="top"/>
    </xf>
    <xf numFmtId="0" fontId="0" fillId="0" borderId="4" xfId="0" applyBorder="1" applyAlignment="1">
      <alignment vertical="top"/>
    </xf>
    <xf numFmtId="0" fontId="0" fillId="0" borderId="1" xfId="0" applyBorder="1" applyAlignment="1">
      <alignment vertical="top" wrapText="1"/>
    </xf>
    <xf numFmtId="0" fontId="0" fillId="0" borderId="5" xfId="0"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9" xfId="0" applyBorder="1" applyAlignment="1">
      <alignment vertical="top"/>
    </xf>
    <xf numFmtId="0" fontId="0" fillId="5" borderId="1" xfId="0" applyFill="1" applyBorder="1" applyAlignment="1">
      <alignment horizontal="left" vertical="top"/>
    </xf>
    <xf numFmtId="0" fontId="0" fillId="5" borderId="4" xfId="0" applyFill="1" applyBorder="1" applyAlignment="1">
      <alignment horizontal="left" vertical="top"/>
    </xf>
    <xf numFmtId="0" fontId="0" fillId="5" borderId="5" xfId="0" applyFill="1" applyBorder="1"/>
    <xf numFmtId="0" fontId="4" fillId="3" borderId="6" xfId="0" applyFont="1" applyFill="1" applyBorder="1" applyAlignment="1">
      <alignment horizontal="left" vertical="top"/>
    </xf>
    <xf numFmtId="0" fontId="4" fillId="3" borderId="3" xfId="0" applyFont="1" applyFill="1" applyBorder="1" applyAlignment="1">
      <alignment horizontal="left" vertical="top"/>
    </xf>
    <xf numFmtId="0" fontId="4" fillId="3" borderId="7" xfId="0" applyFont="1" applyFill="1" applyBorder="1" applyAlignment="1">
      <alignment horizontal="left" vertical="top"/>
    </xf>
    <xf numFmtId="0" fontId="0" fillId="5" borderId="8" xfId="0" applyFill="1" applyBorder="1" applyAlignment="1">
      <alignment horizontal="left" vertical="top"/>
    </xf>
    <xf numFmtId="0" fontId="0" fillId="5" borderId="2" xfId="0" applyFill="1" applyBorder="1" applyAlignment="1">
      <alignment horizontal="left" vertical="top"/>
    </xf>
    <xf numFmtId="0" fontId="0" fillId="5" borderId="2" xfId="0" applyFill="1" applyBorder="1" applyAlignment="1">
      <alignment horizontal="left" vertical="top" wrapText="1"/>
    </xf>
    <xf numFmtId="0" fontId="0" fillId="5" borderId="9" xfId="0" applyFill="1" applyBorder="1"/>
    <xf numFmtId="0" fontId="4" fillId="3" borderId="6" xfId="0" applyFont="1" applyFill="1" applyBorder="1"/>
    <xf numFmtId="0" fontId="4" fillId="3" borderId="3" xfId="0" applyFont="1" applyFill="1" applyBorder="1"/>
    <xf numFmtId="0" fontId="4" fillId="3" borderId="7" xfId="0" applyFont="1" applyFill="1" applyBorder="1"/>
    <xf numFmtId="0" fontId="6" fillId="2" borderId="3" xfId="0" applyFont="1" applyFill="1" applyBorder="1"/>
    <xf numFmtId="0" fontId="6" fillId="2" borderId="1" xfId="0" applyFont="1" applyFill="1" applyBorder="1"/>
    <xf numFmtId="0" fontId="6" fillId="2" borderId="2" xfId="0" applyFont="1" applyFill="1" applyBorder="1"/>
    <xf numFmtId="0" fontId="1" fillId="2" borderId="11" xfId="0" applyFont="1" applyFill="1" applyBorder="1"/>
    <xf numFmtId="0" fontId="0" fillId="0" borderId="2" xfId="0" applyBorder="1" applyAlignment="1">
      <alignment horizontal="left" vertical="top" wrapText="1"/>
    </xf>
    <xf numFmtId="0" fontId="0" fillId="0" borderId="3" xfId="0" applyBorder="1" applyAlignment="1">
      <alignment horizontal="left" vertical="top"/>
    </xf>
    <xf numFmtId="0" fontId="0" fillId="0" borderId="3" xfId="0" applyBorder="1"/>
    <xf numFmtId="0" fontId="1" fillId="0" borderId="13" xfId="0" applyFont="1" applyBorder="1" applyAlignment="1">
      <alignment horizontal="left" vertical="top"/>
    </xf>
    <xf numFmtId="0" fontId="7" fillId="2" borderId="3" xfId="0" applyFont="1" applyFill="1" applyBorder="1"/>
    <xf numFmtId="0" fontId="7" fillId="2" borderId="1" xfId="0" applyFont="1" applyFill="1" applyBorder="1"/>
    <xf numFmtId="0" fontId="7" fillId="2" borderId="2" xfId="0" applyFont="1" applyFill="1" applyBorder="1"/>
    <xf numFmtId="0" fontId="7" fillId="2" borderId="11" xfId="0" applyFont="1" applyFill="1" applyBorder="1"/>
    <xf numFmtId="0" fontId="0" fillId="0" borderId="3" xfId="0" applyBorder="1" applyAlignment="1">
      <alignment vertical="top"/>
    </xf>
    <xf numFmtId="0" fontId="1" fillId="3" borderId="3" xfId="0" applyFont="1" applyFill="1" applyBorder="1" applyAlignment="1">
      <alignment horizontal="left" vertical="top"/>
    </xf>
    <xf numFmtId="0" fontId="1" fillId="2" borderId="1" xfId="0" applyFont="1" applyFill="1" applyBorder="1"/>
    <xf numFmtId="0" fontId="0" fillId="6" borderId="1" xfId="0" applyFill="1" applyBorder="1" applyAlignment="1">
      <alignment horizontal="left" vertical="top"/>
    </xf>
    <xf numFmtId="0" fontId="0" fillId="5" borderId="12" xfId="0" applyFill="1" applyBorder="1"/>
    <xf numFmtId="0" fontId="8" fillId="2" borderId="1" xfId="0" applyFont="1" applyFill="1" applyBorder="1"/>
    <xf numFmtId="0" fontId="1" fillId="3" borderId="3" xfId="0" applyFont="1" applyFill="1" applyBorder="1"/>
    <xf numFmtId="0" fontId="0" fillId="0" borderId="14" xfId="0" applyBorder="1" applyAlignment="1">
      <alignment vertical="top"/>
    </xf>
    <xf numFmtId="0" fontId="0" fillId="2" borderId="1" xfId="0" quotePrefix="1" applyFill="1" applyBorder="1"/>
    <xf numFmtId="0" fontId="0" fillId="0" borderId="7" xfId="0" applyBorder="1" applyAlignment="1">
      <alignment horizontal="left" vertical="top"/>
    </xf>
    <xf numFmtId="0" fontId="0" fillId="0" borderId="7" xfId="0" applyBorder="1" applyAlignment="1">
      <alignment vertical="top"/>
    </xf>
    <xf numFmtId="0" fontId="0" fillId="5" borderId="15" xfId="0" applyFill="1" applyBorder="1" applyAlignment="1">
      <alignment vertical="top"/>
    </xf>
    <xf numFmtId="0" fontId="0" fillId="0" borderId="15" xfId="0" applyBorder="1" applyAlignment="1">
      <alignment vertical="top"/>
    </xf>
    <xf numFmtId="0" fontId="4" fillId="3" borderId="13" xfId="0" applyFont="1" applyFill="1" applyBorder="1" applyAlignment="1">
      <alignment horizontal="left" vertical="top"/>
    </xf>
    <xf numFmtId="0" fontId="0" fillId="5" borderId="1" xfId="0" applyFill="1" applyBorder="1" applyAlignment="1">
      <alignment vertical="top"/>
    </xf>
    <xf numFmtId="0" fontId="0" fillId="5" borderId="3" xfId="0" applyFill="1" applyBorder="1" applyAlignment="1">
      <alignment vertical="top"/>
    </xf>
    <xf numFmtId="0" fontId="1" fillId="3" borderId="13" xfId="0" applyFont="1" applyFill="1" applyBorder="1" applyAlignment="1">
      <alignment horizontal="left" vertical="top"/>
    </xf>
    <xf numFmtId="0" fontId="0" fillId="6" borderId="1" xfId="0" applyFill="1" applyBorder="1"/>
    <xf numFmtId="0" fontId="0" fillId="6" borderId="2" xfId="0" applyFill="1" applyBorder="1" applyAlignment="1">
      <alignment horizontal="left" vertical="top" wrapText="1"/>
    </xf>
    <xf numFmtId="0" fontId="0" fillId="0" borderId="5" xfId="0" applyBorder="1" applyAlignment="1">
      <alignment horizontal="left" vertical="top"/>
    </xf>
    <xf numFmtId="0" fontId="9" fillId="2" borderId="1" xfId="1" applyFill="1" applyBorder="1"/>
    <xf numFmtId="0" fontId="0" fillId="5" borderId="4" xfId="0" applyFill="1" applyBorder="1" applyAlignment="1">
      <alignment horizontal="left" vertical="center"/>
    </xf>
    <xf numFmtId="0" fontId="0" fillId="5" borderId="1" xfId="0" applyFill="1" applyBorder="1" applyAlignment="1">
      <alignment horizontal="left" vertical="center"/>
    </xf>
    <xf numFmtId="0" fontId="0" fillId="0" borderId="1" xfId="0" applyBorder="1" applyAlignment="1">
      <alignment horizontal="left" vertical="center"/>
    </xf>
    <xf numFmtId="0" fontId="0" fillId="5" borderId="2" xfId="0" applyFill="1" applyBorder="1" applyAlignment="1">
      <alignment horizontal="left" vertical="center" wrapText="1"/>
    </xf>
    <xf numFmtId="0" fontId="0" fillId="5" borderId="1" xfId="0" applyFill="1" applyBorder="1" applyAlignment="1">
      <alignment horizontal="left" vertical="center" wrapText="1"/>
    </xf>
    <xf numFmtId="0" fontId="0" fillId="0" borderId="1" xfId="0" applyBorder="1" applyAlignment="1">
      <alignment horizontal="left" vertical="center" wrapText="1"/>
    </xf>
    <xf numFmtId="0" fontId="0" fillId="5" borderId="5" xfId="0" applyFill="1" applyBorder="1" applyAlignment="1">
      <alignment horizontal="center" vertical="center"/>
    </xf>
    <xf numFmtId="0" fontId="0" fillId="0" borderId="3" xfId="0" applyBorder="1" applyAlignment="1">
      <alignment horizontal="center" vertical="center"/>
    </xf>
    <xf numFmtId="0" fontId="0" fillId="5" borderId="15" xfId="0" applyFill="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15" xfId="0" applyBorder="1" applyAlignment="1">
      <alignment horizontal="center" vertical="center"/>
    </xf>
    <xf numFmtId="0" fontId="0" fillId="5" borderId="9" xfId="0" applyFill="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2" borderId="0" xfId="0" applyFill="1" applyAlignment="1">
      <alignment horizontal="center" vertical="center"/>
    </xf>
    <xf numFmtId="0" fontId="4" fillId="3" borderId="1" xfId="0" applyFont="1" applyFill="1" applyBorder="1" applyAlignment="1">
      <alignment horizontal="left" vertical="top"/>
    </xf>
    <xf numFmtId="0" fontId="1" fillId="5" borderId="15" xfId="0" applyFont="1" applyFill="1" applyBorder="1"/>
    <xf numFmtId="0" fontId="1" fillId="0" borderId="15" xfId="0" applyFont="1" applyBorder="1"/>
    <xf numFmtId="0" fontId="0" fillId="5" borderId="16" xfId="0" applyFill="1" applyBorder="1"/>
    <xf numFmtId="0" fontId="0" fillId="0" borderId="16" xfId="0" applyBorder="1"/>
  </cellXfs>
  <cellStyles count="2">
    <cellStyle name="Hyperlink" xfId="1" builtinId="8"/>
    <cellStyle name="Normal" xfId="0" builtinId="0"/>
  </cellStyles>
  <dxfs count="21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border diagonalUp="0" diagonalDown="0">
        <left style="thin">
          <color theme="0"/>
        </left>
        <right style="thin">
          <color theme="0"/>
        </right>
        <top/>
        <bottom style="thin">
          <color theme="0"/>
        </bottom>
        <vertical/>
        <horizontal/>
      </border>
    </dxf>
    <dxf>
      <numFmt numFmtId="0" formatCode="General"/>
      <fill>
        <patternFill patternType="solid">
          <fgColor theme="6" tint="0.79998168889431442"/>
          <bgColor theme="6" tint="0.79998168889431442"/>
        </patternFill>
      </fill>
      <alignment horizontal="general" vertical="top" textRotation="0" wrapText="0" indent="0" justifyLastLine="0" shrinkToFit="0" readingOrder="0"/>
      <border diagonalUp="0" diagonalDown="0">
        <left style="thin">
          <color theme="0"/>
        </left>
        <right style="thin">
          <color theme="0"/>
        </right>
        <top/>
        <bottom style="thin">
          <color theme="0"/>
        </bottom>
        <vertical/>
        <horizontal/>
      </border>
    </dxf>
    <dxf>
      <border diagonalUp="0" diagonalDown="0">
        <left style="thin">
          <color theme="0"/>
        </left>
        <right style="thin">
          <color theme="0"/>
        </right>
        <top/>
        <bottom style="thin">
          <color theme="0"/>
        </bottom>
        <vertical/>
        <horizontal/>
      </border>
    </dxf>
    <dxf>
      <border diagonalUp="0" diagonalDown="0">
        <left style="thin">
          <color theme="0"/>
        </left>
        <right/>
        <top style="thin">
          <color theme="0"/>
        </top>
        <bottom style="thin">
          <color theme="0"/>
        </bottom>
        <vertical/>
        <horizontal/>
      </border>
    </dxf>
    <dxf>
      <fill>
        <patternFill patternType="solid">
          <fgColor indexed="64"/>
          <bgColor theme="0"/>
        </patternFill>
      </fill>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right style="thin">
          <color theme="0"/>
        </right>
        <top style="thin">
          <color theme="0"/>
        </top>
        <bottom style="thin">
          <color theme="0"/>
        </bottom>
        <vertical/>
        <horizontal/>
      </border>
    </dxf>
    <dxf>
      <border diagonalUp="0" diagonalDown="0">
        <left/>
        <right style="thin">
          <color theme="0"/>
        </right>
        <top style="thin">
          <color theme="0"/>
        </top>
        <bottom style="thin">
          <color theme="0"/>
        </bottom>
        <vertical/>
        <horizontal/>
      </border>
    </dxf>
    <dxf>
      <border outline="0">
        <top style="thin">
          <color rgb="FFFFFFFF"/>
        </top>
      </border>
    </dxf>
    <dxf>
      <border outline="0">
        <left style="thin">
          <color rgb="FFFFFFFF"/>
        </left>
        <right style="thin">
          <color rgb="FFFFFFFF"/>
        </right>
        <top style="thin">
          <color rgb="FFFFFFFF"/>
        </top>
        <bottom style="thin">
          <color rgb="FFFFFFFF"/>
        </bottom>
      </border>
    </dxf>
    <dxf>
      <border outline="0">
        <bottom style="thin">
          <color rgb="FFFFFFFF"/>
        </bottom>
      </border>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left>
        <right style="thin">
          <color theme="0"/>
        </right>
        <top/>
        <bottom/>
      </border>
    </dxf>
    <dxf>
      <border diagonalUp="0" diagonalDown="0">
        <left style="thin">
          <color theme="0"/>
        </left>
        <right style="thin">
          <color theme="0"/>
        </right>
        <top style="thin">
          <color theme="0"/>
        </top>
        <bottom style="thin">
          <color theme="0"/>
        </bottom>
        <vertical/>
        <horizontal/>
      </border>
    </dxf>
    <dxf>
      <numFmt numFmtId="0" formatCode="General"/>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right style="thin">
          <color theme="0"/>
        </right>
        <top style="thin">
          <color theme="0"/>
        </top>
        <bottom style="thin">
          <color theme="0"/>
        </bottom>
        <vertical/>
        <horizontal/>
      </border>
    </dxf>
    <dxf>
      <border outline="0">
        <top style="thin">
          <color rgb="FFFFFFFF"/>
        </top>
      </border>
    </dxf>
    <dxf>
      <border outline="0">
        <left style="thin">
          <color rgb="FFFFFFFF"/>
        </left>
        <right style="thin">
          <color rgb="FFFFFFFF"/>
        </right>
        <top style="thin">
          <color rgb="FFFFFFFF"/>
        </top>
        <bottom style="thin">
          <color rgb="FFFFFFFF"/>
        </bottom>
      </border>
    </dxf>
    <dxf>
      <border outline="0">
        <bottom style="thin">
          <color rgb="FFFFFFFF"/>
        </bottom>
      </border>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left>
        <right style="thin">
          <color theme="0"/>
        </right>
        <top/>
        <bottom/>
      </border>
    </dxf>
    <dxf>
      <numFmt numFmtId="0" formatCode="General"/>
      <border diagonalUp="0" diagonalDown="0">
        <left style="thin">
          <color theme="0"/>
        </left>
        <right style="thin">
          <color theme="0"/>
        </right>
        <top style="thin">
          <color theme="0"/>
        </top>
        <bottom style="thin">
          <color theme="0"/>
        </bottom>
        <vertical/>
        <horizontal/>
      </border>
    </dxf>
    <dxf>
      <numFmt numFmtId="0" formatCode="General"/>
      <border diagonalUp="0" diagonalDown="0">
        <left style="thin">
          <color theme="0"/>
        </left>
        <right style="thin">
          <color theme="0"/>
        </right>
        <top style="thin">
          <color theme="0"/>
        </top>
        <bottom style="thin">
          <color theme="0"/>
        </bottom>
        <vertical/>
        <horizontal/>
      </border>
    </dxf>
    <dxf>
      <numFmt numFmtId="0" formatCode="General"/>
      <border diagonalUp="0" diagonalDown="0">
        <left style="thin">
          <color theme="0"/>
        </left>
        <right style="thin">
          <color theme="0"/>
        </right>
        <top style="thin">
          <color theme="0"/>
        </top>
        <bottom style="thin">
          <color theme="0"/>
        </bottom>
        <vertical/>
        <horizontal/>
      </border>
    </dxf>
    <dxf>
      <numFmt numFmtId="0" formatCode="General"/>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outline="0">
        <left style="thin">
          <color theme="0"/>
        </left>
        <right style="thin">
          <color theme="0"/>
        </right>
        <top style="thin">
          <color theme="0"/>
        </top>
        <bottom style="thin">
          <color theme="0"/>
        </bottom>
      </border>
    </dxf>
    <dxf>
      <fill>
        <patternFill patternType="solid">
          <fgColor indexed="64"/>
          <bgColor rgb="FFFFFF00"/>
        </patternFill>
      </fill>
      <border diagonalUp="0" diagonalDown="0" outline="0">
        <left style="thin">
          <color theme="0"/>
        </left>
        <right style="thin">
          <color theme="0"/>
        </right>
        <top style="thin">
          <color theme="0"/>
        </top>
        <bottom style="thin">
          <color theme="0"/>
        </bottom>
      </border>
    </dxf>
    <dxf>
      <border diagonalUp="0" diagonalDown="0" outline="0">
        <left style="thin">
          <color theme="0"/>
        </left>
        <right style="thin">
          <color theme="0"/>
        </right>
        <top style="thin">
          <color theme="0"/>
        </top>
        <bottom style="thin">
          <color theme="0"/>
        </bottom>
      </border>
    </dxf>
    <dxf>
      <border diagonalUp="0" diagonalDown="0">
        <left/>
        <right style="thin">
          <color theme="0"/>
        </right>
        <top style="thin">
          <color theme="0"/>
        </top>
        <bottom style="thin">
          <color theme="0"/>
        </bottom>
        <vertical/>
        <horizontal/>
      </border>
    </dxf>
    <dxf>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left>
        <right style="thin">
          <color theme="0"/>
        </right>
        <top/>
        <bottom/>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left" vertical="top"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left" vertical="top" textRotation="0" wrapText="0" indent="0" justifyLastLine="0" shrinkToFit="0" readingOrder="0"/>
      <border diagonalUp="0" diagonalDown="0" outline="0">
        <left style="thin">
          <color theme="0"/>
        </left>
        <right style="thin">
          <color theme="0"/>
        </right>
        <top/>
        <bottom/>
      </border>
    </dxf>
    <dxf>
      <alignment horizontal="center" vertical="center"/>
    </dxf>
    <dxf>
      <alignment horizontal="center" vertical="center"/>
    </dxf>
    <dxf>
      <alignment horizontal="center" vertical="center"/>
      <border diagonalUp="0" diagonalDown="0">
        <left style="thin">
          <color theme="0"/>
        </left>
        <right style="thin">
          <color theme="0"/>
        </right>
        <top style="thin">
          <color theme="0"/>
        </top>
        <bottom style="thin">
          <color theme="0"/>
        </bottom>
        <vertical/>
        <horizontal/>
      </border>
    </dxf>
    <dxf>
      <alignment horizontal="center" vertical="center"/>
    </dxf>
    <dxf>
      <alignment horizontal="center" vertical="center"/>
      <border diagonalUp="0" diagonalDown="0">
        <left style="thin">
          <color theme="0"/>
        </left>
        <right style="thin">
          <color theme="0"/>
        </right>
        <top/>
        <bottom style="thin">
          <color theme="0"/>
        </bottom>
        <vertical/>
        <horizontal/>
      </border>
    </dxf>
    <dxf>
      <alignment horizontal="center" vertical="center"/>
    </dxf>
    <dxf>
      <alignment vertical="center" wrapText="1"/>
    </dxf>
    <dxf>
      <alignment vertical="center"/>
    </dxf>
    <dxf>
      <alignment vertical="cent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left" vertical="center"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left" vertical="top" textRotation="0" wrapText="0" indent="0" justifyLastLine="0" shrinkToFit="0" readingOrder="0"/>
      <border diagonalUp="0" diagonalDown="0" outline="0">
        <left style="thin">
          <color theme="0"/>
        </left>
        <right style="thin">
          <color theme="0"/>
        </right>
        <top/>
        <bottom/>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alignment horizontal="left" vertical="top"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rgb="FFFFFFFF"/>
        </top>
      </border>
    </dxf>
    <dxf>
      <border outline="0">
        <left style="thin">
          <color rgb="FFFFFFFF"/>
        </left>
        <right style="thin">
          <color rgb="FFFFFFFF"/>
        </right>
        <top style="thin">
          <color rgb="FFFFFFFF"/>
        </top>
        <bottom style="thin">
          <color rgb="FFFFFFFF"/>
        </bottom>
      </border>
    </dxf>
    <dxf>
      <border outline="0">
        <bottom style="thin">
          <color rgb="FFFFFFFF"/>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left" vertical="top" textRotation="0" wrapText="0" indent="0" justifyLastLine="0" shrinkToFit="0" readingOrder="0"/>
      <border diagonalUp="0" diagonalDown="0" outline="0">
        <left style="thin">
          <color theme="0"/>
        </left>
        <right style="thin">
          <color theme="0"/>
        </right>
        <top/>
        <bottom/>
      </border>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wrapText="0" indent="0" justifyLastLine="0" shrinkToFit="0" readingOrder="0"/>
      <border diagonalUp="0" diagonalDown="0">
        <left style="thin">
          <color theme="0"/>
        </left>
        <right style="thin">
          <color theme="0"/>
        </right>
        <top/>
        <bottom style="thin">
          <color theme="0"/>
        </bottom>
        <vertical/>
        <horizontal/>
      </border>
    </dxf>
    <dxf>
      <alignment horizontal="general" vertical="top" textRotation="0" indent="0" justifyLastLine="0" shrinkToFit="0" readingOrder="0"/>
      <border diagonalUp="0" diagonalDown="0" outline="0">
        <left style="thin">
          <color theme="0"/>
        </left>
        <right/>
        <top style="thin">
          <color theme="0"/>
        </top>
        <bottom style="thin">
          <color theme="0"/>
        </bottom>
      </border>
    </dxf>
    <dxf>
      <alignment horizontal="general" vertical="top" textRotation="0" indent="0" justifyLastLine="0" shrinkToFit="0" readingOrder="0"/>
      <border diagonalUp="0" diagonalDown="0" outline="0">
        <left style="thin">
          <color theme="0"/>
        </left>
        <right style="thin">
          <color theme="0"/>
        </right>
        <top style="thin">
          <color theme="0"/>
        </top>
        <bottom style="thin">
          <color theme="0"/>
        </bottom>
      </border>
    </dxf>
    <dxf>
      <alignment horizontal="general"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alignment horizontal="general" vertical="top" textRotation="0" indent="0" justifyLastLine="0" shrinkToFit="0" readingOrder="0"/>
      <border diagonalUp="0" diagonalDown="0" outline="0">
        <left style="thin">
          <color theme="0"/>
        </left>
        <right style="thin">
          <color theme="0"/>
        </right>
        <top style="thin">
          <color theme="0"/>
        </top>
        <bottom style="thin">
          <color theme="0"/>
        </bottom>
      </border>
    </dxf>
    <dxf>
      <alignment horizontal="general" vertical="top"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alignment horizontal="general" vertical="top" textRotation="0" indent="0" justifyLastLine="0" shrinkToFit="0" readingOrder="0"/>
    </dxf>
    <dxf>
      <border outline="0">
        <bottom style="thin">
          <color theme="0"/>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horizontal="general" vertical="top" textRotation="0" wrapText="0" indent="0" justifyLastLine="0" shrinkToFit="0" readingOrder="0"/>
      <border diagonalUp="0" diagonalDown="0" outline="0">
        <left style="thin">
          <color theme="0"/>
        </left>
        <right style="thin">
          <color theme="0"/>
        </right>
        <top/>
        <bottom/>
      </border>
    </dxf>
    <dxf>
      <border outline="0">
        <top style="thin">
          <color theme="0"/>
        </top>
      </border>
    </dxf>
    <dxf>
      <border outline="0">
        <bottom style="thin">
          <color theme="0"/>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0"/>
        </left>
        <right style="thin">
          <color theme="0"/>
        </right>
        <top/>
        <bottom/>
      </border>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border outline="0">
        <top style="thin">
          <color theme="0"/>
        </top>
      </border>
    </dxf>
    <dxf>
      <border outline="0">
        <bottom style="thin">
          <color theme="0"/>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0"/>
        </left>
        <right style="thin">
          <color theme="0"/>
        </right>
        <top/>
        <bottom/>
      </border>
    </dxf>
    <dxf>
      <numFmt numFmtId="0" formatCode="General"/>
    </dxf>
    <dxf>
      <numFmt numFmtId="0" formatCode="General"/>
    </dxf>
    <dxf>
      <numFmt numFmtId="0" formatCode="General"/>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vertical/>
        <horizontal/>
      </border>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alignment horizontal="general" vertical="top" textRotation="0" wrapText="0" indent="0" justifyLastLine="0" shrinkToFit="0" readingOrder="0"/>
      <border diagonalUp="0" diagonalDown="0">
        <left style="thin">
          <color theme="0"/>
        </left>
        <right style="thin">
          <color theme="0"/>
        </right>
        <top/>
        <bottom style="thin">
          <color theme="0"/>
        </bottom>
        <vertical/>
        <horizontal/>
      </border>
    </dxf>
    <dxf>
      <border diagonalUp="0" diagonalDown="0">
        <left style="thin">
          <color theme="0"/>
        </left>
        <right/>
        <top style="thin">
          <color theme="0"/>
        </top>
        <bottom style="thin">
          <color theme="0"/>
        </bottom>
        <vertical/>
        <horizontal/>
      </border>
    </dxf>
    <dxf>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alignment horizontal="left" vertical="top" textRotation="0" wrapText="1" indent="0" justifyLastLine="0" shrinkToFit="0" readingOrder="0"/>
      <border diagonalUp="0" diagonalDown="0">
        <left style="thin">
          <color theme="0"/>
        </left>
        <right style="thin">
          <color theme="0"/>
        </right>
        <top style="thin">
          <color theme="0"/>
        </top>
        <bottom/>
        <vertical/>
        <horizontal/>
      </border>
    </dxf>
    <dxf>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alignment horizontal="left" vertical="top"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left>
        <right style="thin">
          <color theme="0"/>
        </right>
        <top/>
        <bottom/>
      </border>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border diagonalUp="0" diagonalDown="0">
        <left style="thin">
          <color theme="0"/>
        </left>
        <right/>
        <top style="thin">
          <color theme="0"/>
        </top>
        <bottom style="thin">
          <color theme="0"/>
        </bottom>
        <vertical/>
        <horizontal/>
      </border>
    </dxf>
    <dxf>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alignment horizontal="left" vertical="top" textRotation="0" wrapText="1" indent="0" justifyLastLine="0" shrinkToFit="0" readingOrder="0"/>
      <border diagonalUp="0" diagonalDown="0">
        <left style="thin">
          <color theme="0"/>
        </left>
        <right style="thin">
          <color theme="0"/>
        </right>
        <top style="thin">
          <color theme="0"/>
        </top>
        <bottom/>
        <vertical/>
        <horizontal/>
      </border>
    </dxf>
    <dxf>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alignment horizontal="left" vertical="top"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alignment horizontal="left" vertical="top" textRotation="0" wrapText="0" indent="0" justifyLastLine="0" shrinkToFit="0" readingOrder="0"/>
    </dxf>
    <dxf>
      <border outline="0">
        <bottom style="thin">
          <color theme="0"/>
        </bottom>
      </border>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left>
        <right style="thin">
          <color theme="0"/>
        </right>
        <top/>
        <bottom/>
      </border>
    </dxf>
    <dxf>
      <numFmt numFmtId="0" formatCode="General"/>
      <alignment horizontal="left" vertical="top" textRotation="0" indent="0" justifyLastLine="0" shrinkToFit="0" readingOrder="0"/>
      <border diagonalUp="0" diagonalDown="0" outline="0">
        <left style="thin">
          <color theme="0"/>
        </left>
        <right style="thin">
          <color theme="0"/>
        </right>
        <top style="thin">
          <color theme="0"/>
        </top>
        <bottom style="thin">
          <color theme="0"/>
        </bottom>
      </border>
    </dxf>
    <dxf>
      <numFmt numFmtId="0" formatCode="General"/>
      <alignment horizontal="left" vertical="top" textRotation="0" indent="0" justifyLastLine="0" shrinkToFit="0" readingOrder="0"/>
      <border diagonalUp="0" diagonalDown="0" outline="0">
        <left style="thin">
          <color theme="0"/>
        </left>
        <right style="thin">
          <color theme="0"/>
        </right>
        <top style="thin">
          <color theme="0"/>
        </top>
        <bottom style="thin">
          <color theme="0"/>
        </bottom>
      </border>
    </dxf>
    <dxf>
      <numFmt numFmtId="0" formatCode="General"/>
      <alignment horizontal="left" vertical="top"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numFmt numFmtId="0" formatCode="General"/>
      <alignment horizontal="left" vertical="top" textRotation="0" indent="0" justifyLastLine="0" shrinkToFit="0" readingOrder="0"/>
      <border diagonalUp="0" diagonalDown="0">
        <left style="thin">
          <color theme="0"/>
        </left>
        <right style="thin">
          <color theme="0"/>
        </right>
        <top style="thin">
          <color theme="0"/>
        </top>
        <bottom style="thin">
          <color theme="0"/>
        </bottom>
      </border>
    </dxf>
    <dxf>
      <numFmt numFmtId="0" formatCode="General"/>
      <alignment horizontal="left" vertical="top" textRotation="0" indent="0" justifyLastLine="0" shrinkToFit="0" readingOrder="0"/>
      <border diagonalUp="0" diagonalDown="0" outline="0">
        <left style="thin">
          <color theme="0"/>
        </left>
        <right style="thin">
          <color theme="0"/>
        </right>
        <top style="thin">
          <color theme="0"/>
        </top>
        <bottom style="thin">
          <color theme="0"/>
        </bottom>
      </border>
    </dxf>
    <dxf>
      <alignment horizontal="left" vertical="top" textRotation="0" indent="0" justifyLastLine="0" shrinkToFit="0" readingOrder="0"/>
      <border diagonalUp="0" diagonalDown="0" outline="0">
        <left style="thin">
          <color theme="0"/>
        </left>
        <right style="thin">
          <color theme="0"/>
        </right>
        <top style="thin">
          <color theme="0"/>
        </top>
        <bottom style="thin">
          <color theme="0"/>
        </bottom>
      </border>
    </dxf>
    <dxf>
      <alignment horizontal="left" vertical="top" textRotation="0" indent="0" justifyLastLine="0" shrinkToFit="0" readingOrder="0"/>
      <border diagonalUp="0" diagonalDown="0" outline="0">
        <left style="thin">
          <color theme="0"/>
        </left>
        <right/>
        <top style="thin">
          <color theme="0"/>
        </top>
        <bottom style="thin">
          <color theme="0"/>
        </bottom>
      </border>
    </dxf>
    <dxf>
      <alignment horizontal="left" vertical="top" textRotation="0" indent="0" justifyLastLine="0" shrinkToFit="0" readingOrder="0"/>
      <border diagonalUp="0" diagonalDown="0" outline="0">
        <left style="thin">
          <color theme="0"/>
        </left>
        <right style="thin">
          <color theme="0"/>
        </right>
        <top style="thin">
          <color theme="0"/>
        </top>
        <bottom style="thin">
          <color theme="0"/>
        </bottom>
      </border>
    </dxf>
    <dxf>
      <alignment horizontal="left" vertical="top" textRotation="0" indent="0" justifyLastLine="0" shrinkToFit="0" readingOrder="0"/>
      <border diagonalUp="0" diagonalDown="0" outline="0">
        <left style="thin">
          <color theme="0"/>
        </left>
        <right style="thin">
          <color theme="0"/>
        </right>
        <top style="thin">
          <color theme="0"/>
        </top>
        <bottom style="thin">
          <color theme="0"/>
        </bottom>
      </border>
    </dxf>
    <dxf>
      <alignment horizontal="left" vertical="top" textRotation="0" indent="0" justifyLastLine="0" shrinkToFit="0" readingOrder="0"/>
      <border diagonalUp="0" diagonalDown="0" outline="0">
        <left style="thin">
          <color theme="0"/>
        </left>
        <right style="thin">
          <color theme="0"/>
        </right>
        <top style="thin">
          <color theme="0"/>
        </top>
        <bottom/>
      </border>
    </dxf>
    <dxf>
      <alignment horizontal="left" vertical="top" textRotation="0" indent="0" justifyLastLine="0" shrinkToFit="0" readingOrder="0"/>
      <border diagonalUp="0" diagonalDown="0" outline="0">
        <left style="thin">
          <color theme="0"/>
        </left>
        <right style="thin">
          <color theme="0"/>
        </right>
        <top style="thin">
          <color theme="0"/>
        </top>
        <bottom style="thin">
          <color theme="0"/>
        </bottom>
      </border>
    </dxf>
    <dxf>
      <alignment horizontal="left" vertical="top" textRotation="0" indent="0" justifyLastLine="0" shrinkToFit="0" readingOrder="0"/>
      <border diagonalUp="0" diagonalDown="0" outline="0">
        <left/>
        <right style="thin">
          <color theme="0"/>
        </right>
        <top style="thin">
          <color theme="0"/>
        </top>
        <bottom style="thin">
          <color theme="0"/>
        </bottom>
      </border>
    </dxf>
    <dxf>
      <border outline="0">
        <top style="thin">
          <color theme="0"/>
        </top>
      </border>
    </dxf>
    <dxf>
      <border outline="0">
        <left style="thin">
          <color theme="0"/>
        </left>
        <right style="thin">
          <color theme="0"/>
        </right>
        <top style="thin">
          <color theme="0"/>
        </top>
        <bottom style="thin">
          <color theme="0"/>
        </bottom>
      </border>
    </dxf>
    <dxf>
      <alignment horizontal="left" vertical="top" textRotation="0" indent="0" justifyLastLine="0" shrinkToFit="0" readingOrder="0"/>
    </dxf>
    <dxf>
      <border outline="0">
        <bottom style="thin">
          <color theme="0"/>
        </bottom>
      </border>
    </dxf>
    <dxf>
      <font>
        <b/>
        <i val="0"/>
        <strike val="0"/>
        <condense val="0"/>
        <extend val="0"/>
        <outline val="0"/>
        <shadow val="0"/>
        <u val="none"/>
        <vertAlign val="baseline"/>
        <sz val="11"/>
        <color theme="1"/>
        <name val="Calibri"/>
        <family val="2"/>
        <scheme val="minor"/>
      </font>
      <alignment horizontal="left" vertical="top" textRotation="0" indent="0" justifyLastLine="0" shrinkToFit="0" readingOrder="0"/>
      <border diagonalUp="0" diagonalDown="0" outline="0">
        <left style="thin">
          <color theme="0"/>
        </left>
        <right style="thin">
          <color theme="0"/>
        </right>
        <top/>
        <bottom/>
      </border>
    </dxf>
    <dxf>
      <border diagonalUp="0" diagonalDown="0">
        <left style="thin">
          <color theme="0"/>
        </left>
        <right/>
        <top style="thin">
          <color theme="0"/>
        </top>
        <bottom style="thin">
          <color theme="0"/>
        </bottom>
        <vertical/>
        <horizontal/>
      </border>
    </dxf>
    <dxf>
      <numFmt numFmtId="0" formatCode="General"/>
      <alignment horizontal="left" vertical="top" textRotation="0" wrapText="0" indent="0" justifyLastLine="0" shrinkToFit="0" readingOrder="0"/>
      <border diagonalUp="0" diagonalDown="0">
        <left style="thin">
          <color theme="0"/>
        </left>
        <right/>
        <top/>
        <bottom style="thin">
          <color theme="0"/>
        </bottom>
        <vertical/>
        <horizontal/>
      </border>
    </dxf>
    <dxf>
      <numFmt numFmtId="0" formatCode="General"/>
      <border diagonalUp="0" diagonalDown="0">
        <left style="thin">
          <color theme="0"/>
        </left>
        <right style="thin">
          <color theme="0"/>
        </right>
        <top style="thin">
          <color theme="0"/>
        </top>
        <bottom style="thin">
          <color theme="0"/>
        </bottom>
        <vertical/>
        <horizontal/>
      </border>
    </dxf>
    <dxf>
      <numFmt numFmtId="0" formatCode="General"/>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theme="1"/>
        <name val="Calibri"/>
        <family val="2"/>
        <scheme val="minor"/>
      </font>
      <numFmt numFmtId="0" formatCode="General"/>
      <border diagonalUp="0" diagonalDown="0">
        <left style="thin">
          <color theme="0"/>
        </left>
        <right style="thin">
          <color theme="0"/>
        </right>
        <top style="thin">
          <color theme="0"/>
        </top>
        <bottom style="thin">
          <color theme="0"/>
        </bottom>
        <vertical/>
        <horizontal/>
      </border>
    </dxf>
    <dxf>
      <alignment horizontal="general" vertical="top" textRotation="0" wrapText="0" indent="0" justifyLastLine="0" shrinkToFit="0" readingOrder="0"/>
      <border diagonalUp="0" diagonalDown="0">
        <left style="thin">
          <color theme="0"/>
        </left>
        <right style="thin">
          <color theme="0"/>
        </right>
        <top/>
        <bottom style="thin">
          <color theme="0"/>
        </bottom>
        <vertical/>
        <horizontal/>
      </border>
    </dxf>
    <dxf>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left>
        <right/>
        <top style="thin">
          <color theme="0"/>
        </top>
        <bottom style="thin">
          <color theme="6"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0"/>
        </left>
        <right/>
        <top style="thin">
          <color theme="0"/>
        </top>
        <bottom style="thin">
          <color theme="6" tint="0.39997558519241921"/>
        </bottom>
        <vertical/>
        <horizontal/>
      </border>
    </dxf>
    <dxf>
      <font>
        <b/>
        <i val="0"/>
        <strike val="0"/>
        <condense val="0"/>
        <extend val="0"/>
        <outline val="0"/>
        <shadow val="0"/>
        <u val="none"/>
        <vertAlign val="baseline"/>
        <sz val="11"/>
        <color theme="1"/>
        <name val="Calibri"/>
        <family val="2"/>
        <scheme val="minor"/>
      </font>
      <border diagonalUp="0" diagonalDown="0">
        <left style="thin">
          <color theme="0"/>
        </left>
        <right style="thin">
          <color theme="0"/>
        </right>
        <top style="thin">
          <color theme="0"/>
        </top>
        <bottom style="thin">
          <color theme="6" tint="0.39997558519241921"/>
        </bottom>
        <vertical/>
        <horizontal/>
      </border>
    </dxf>
    <dxf>
      <font>
        <b/>
        <i val="0"/>
        <strike val="0"/>
        <condense val="0"/>
        <extend val="0"/>
        <outline val="0"/>
        <shadow val="0"/>
        <u val="none"/>
        <vertAlign val="baseline"/>
        <sz val="11"/>
        <color theme="1"/>
        <name val="Calibri"/>
        <family val="2"/>
        <scheme val="minor"/>
      </font>
      <border diagonalUp="0" diagonalDown="0">
        <left style="thin">
          <color theme="0"/>
        </left>
        <right style="thin">
          <color theme="0"/>
        </right>
        <top style="thin">
          <color theme="0"/>
        </top>
        <bottom style="thin">
          <color theme="6" tint="0.39997558519241921"/>
        </bottom>
        <vertical/>
        <horizontal/>
      </border>
    </dxf>
    <dxf>
      <border diagonalUp="0" diagonalDown="0">
        <left style="thin">
          <color theme="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border diagonalUp="0" diagonalDown="0" outline="0">
        <left style="thin">
          <color theme="0"/>
        </left>
        <right style="thin">
          <color theme="0"/>
        </right>
        <top/>
        <bottom/>
      </border>
    </dxf>
    <dxf>
      <numFmt numFmtId="0" formatCode="General"/>
      <border diagonalUp="0" diagonalDown="0">
        <left style="thin">
          <color theme="0"/>
        </left>
        <right style="thin">
          <color theme="0"/>
        </right>
        <top style="thin">
          <color theme="0"/>
        </top>
        <bottom style="thin">
          <color theme="0"/>
        </bottom>
        <vertical/>
        <horizontal/>
      </border>
    </dxf>
    <dxf>
      <numFmt numFmtId="0" formatCode="General"/>
      <border diagonalUp="0" diagonalDown="0">
        <left style="thin">
          <color theme="0"/>
        </left>
        <right style="thin">
          <color theme="0"/>
        </right>
        <top style="thin">
          <color theme="0"/>
        </top>
        <bottom style="thin">
          <color theme="0"/>
        </bottom>
        <vertical/>
        <horizontal/>
      </border>
    </dxf>
    <dxf>
      <numFmt numFmtId="0" formatCode="General"/>
      <border diagonalUp="0" diagonalDown="0">
        <left style="thin">
          <color theme="0"/>
        </left>
        <right style="thin">
          <color theme="0"/>
        </right>
        <top style="thin">
          <color theme="0"/>
        </top>
        <bottom style="thin">
          <color theme="0"/>
        </bottom>
        <vertical/>
        <horizontal/>
      </border>
    </dxf>
    <dxf>
      <numFmt numFmtId="0" formatCode="General"/>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style="thin">
          <color theme="0"/>
        </left>
        <right style="thin">
          <color theme="0"/>
        </right>
        <top style="thin">
          <color theme="0"/>
        </top>
        <bottom style="thin">
          <color theme="0"/>
        </bottom>
        <vertical/>
        <horizontal/>
      </border>
    </dxf>
    <dxf>
      <border diagonalUp="0" diagonalDown="0">
        <left/>
        <right style="thin">
          <color theme="0"/>
        </right>
        <top style="thin">
          <color theme="0"/>
        </top>
        <bottom style="thin">
          <color theme="0"/>
        </bottom>
        <vertical/>
        <horizontal/>
      </border>
    </dxf>
    <dxf>
      <fill>
        <patternFill patternType="none">
          <fgColor indexed="64"/>
          <bgColor indexed="65"/>
        </patternFill>
      </fill>
      <border diagonalUp="0" diagonalDown="0">
        <left/>
        <right style="thin">
          <color theme="0"/>
        </right>
        <top style="thin">
          <color theme="0"/>
        </top>
        <bottom/>
        <vertical/>
        <horizontal/>
      </border>
    </dxf>
    <dxf>
      <border diagonalUp="0" diagonalDown="0">
        <left style="thin">
          <color theme="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font>
        <b/>
        <i val="0"/>
        <strike val="0"/>
        <condense val="0"/>
        <extend val="0"/>
        <outline val="0"/>
        <shadow val="0"/>
        <u val="none"/>
        <vertAlign val="baseline"/>
        <sz val="11"/>
        <color theme="1"/>
        <name val="Calibri"/>
        <family val="2"/>
        <scheme val="minor"/>
      </font>
      <border diagonalUp="0" diagonalDown="0" outline="0">
        <left style="thin">
          <color theme="0"/>
        </left>
        <right style="thin">
          <color theme="0"/>
        </right>
        <top/>
        <bottom/>
      </border>
    </dxf>
    <dxf>
      <border diagonalUp="0" diagonalDown="0">
        <left style="thin">
          <color theme="0"/>
        </left>
        <right style="thin">
          <color theme="0"/>
        </right>
        <top style="thin">
          <color theme="0"/>
        </top>
        <bottom/>
        <vertical/>
        <horizontal/>
      </border>
    </dxf>
    <dxf>
      <numFmt numFmtId="0" formatCode="General"/>
      <border diagonalUp="0" diagonalDown="0">
        <left style="thin">
          <color theme="0"/>
        </left>
        <right style="thin">
          <color theme="0"/>
        </right>
        <top style="thin">
          <color theme="0"/>
        </top>
        <bottom/>
        <vertical/>
        <horizontal/>
      </border>
    </dxf>
    <dxf>
      <border diagonalUp="0" diagonalDown="0">
        <left style="thin">
          <color theme="0"/>
        </left>
        <right style="thin">
          <color theme="0"/>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style="thin">
          <color theme="0"/>
        </left>
        <right/>
        <top style="thin">
          <color theme="0"/>
        </top>
        <bottom/>
        <vertical/>
        <horizontal/>
      </border>
    </dxf>
    <dxf>
      <border diagonalUp="0" diagonalDown="0">
        <left style="thin">
          <color theme="0"/>
        </left>
        <right style="thin">
          <color theme="0"/>
        </right>
        <top style="thin">
          <color theme="0"/>
        </top>
        <bottom/>
        <vertical/>
        <horizontal/>
      </border>
    </dxf>
    <dxf>
      <border diagonalUp="0" diagonalDown="0">
        <left style="thin">
          <color theme="0"/>
        </left>
        <right style="thin">
          <color theme="0"/>
        </right>
        <top style="thin">
          <color theme="0"/>
        </top>
        <bottom/>
        <vertical/>
        <horizontal/>
      </border>
    </dxf>
    <dxf>
      <border diagonalUp="0" diagonalDown="0">
        <left style="thin">
          <color theme="0"/>
        </left>
        <right style="thin">
          <color theme="0"/>
        </right>
        <top style="thin">
          <color theme="0"/>
        </top>
        <bottom/>
        <vertical/>
        <horizontal/>
      </border>
    </dxf>
    <dxf>
      <border diagonalUp="0" diagonalDown="0">
        <left/>
        <right style="thin">
          <color theme="0"/>
        </right>
        <top style="thin">
          <color theme="0"/>
        </top>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16</xdr:col>
      <xdr:colOff>9525</xdr:colOff>
      <xdr:row>19</xdr:row>
      <xdr:rowOff>0</xdr:rowOff>
    </xdr:from>
    <xdr:to>
      <xdr:col>17</xdr:col>
      <xdr:colOff>549275</xdr:colOff>
      <xdr:row>26</xdr:row>
      <xdr:rowOff>66675</xdr:rowOff>
    </xdr:to>
    <xdr:sp macro="" textlink="">
      <xdr:nvSpPr>
        <xdr:cNvPr id="2" name="Rectangle: Rounded Corners 1">
          <a:extLst>
            <a:ext uri="{FF2B5EF4-FFF2-40B4-BE49-F238E27FC236}">
              <a16:creationId xmlns:a16="http://schemas.microsoft.com/office/drawing/2014/main" id="{80EE0EC4-E997-1629-7921-A3586037B2BC}"/>
            </a:ext>
          </a:extLst>
        </xdr:cNvPr>
        <xdr:cNvSpPr/>
      </xdr:nvSpPr>
      <xdr:spPr>
        <a:xfrm>
          <a:off x="16668750" y="3914775"/>
          <a:ext cx="1168400" cy="13335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Receiving Area</a:t>
          </a:r>
        </a:p>
      </xdr:txBody>
    </xdr:sp>
    <xdr:clientData/>
  </xdr:twoCellAnchor>
  <xdr:twoCellAnchor>
    <xdr:from>
      <xdr:col>28</xdr:col>
      <xdr:colOff>215900</xdr:colOff>
      <xdr:row>19</xdr:row>
      <xdr:rowOff>44450</xdr:rowOff>
    </xdr:from>
    <xdr:to>
      <xdr:col>30</xdr:col>
      <xdr:colOff>133350</xdr:colOff>
      <xdr:row>33</xdr:row>
      <xdr:rowOff>34925</xdr:rowOff>
    </xdr:to>
    <xdr:sp macro="" textlink="">
      <xdr:nvSpPr>
        <xdr:cNvPr id="3" name="Rectangle: Rounded Corners 2">
          <a:extLst>
            <a:ext uri="{FF2B5EF4-FFF2-40B4-BE49-F238E27FC236}">
              <a16:creationId xmlns:a16="http://schemas.microsoft.com/office/drawing/2014/main" id="{6466415F-99D4-4B58-B2B1-C0AF0060D163}"/>
            </a:ext>
          </a:extLst>
        </xdr:cNvPr>
        <xdr:cNvSpPr/>
      </xdr:nvSpPr>
      <xdr:spPr>
        <a:xfrm>
          <a:off x="24418925" y="3959225"/>
          <a:ext cx="1174750" cy="2524125"/>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Stagging Area</a:t>
          </a:r>
        </a:p>
      </xdr:txBody>
    </xdr:sp>
    <xdr:clientData/>
  </xdr:twoCellAnchor>
  <xdr:twoCellAnchor>
    <xdr:from>
      <xdr:col>30</xdr:col>
      <xdr:colOff>247650</xdr:colOff>
      <xdr:row>19</xdr:row>
      <xdr:rowOff>44450</xdr:rowOff>
    </xdr:from>
    <xdr:to>
      <xdr:col>32</xdr:col>
      <xdr:colOff>152400</xdr:colOff>
      <xdr:row>33</xdr:row>
      <xdr:rowOff>38100</xdr:rowOff>
    </xdr:to>
    <xdr:sp macro="" textlink="">
      <xdr:nvSpPr>
        <xdr:cNvPr id="4" name="Rectangle: Rounded Corners 3">
          <a:extLst>
            <a:ext uri="{FF2B5EF4-FFF2-40B4-BE49-F238E27FC236}">
              <a16:creationId xmlns:a16="http://schemas.microsoft.com/office/drawing/2014/main" id="{80F2D209-4181-4EB6-B588-E8F32C1A70F7}"/>
            </a:ext>
          </a:extLst>
        </xdr:cNvPr>
        <xdr:cNvSpPr/>
      </xdr:nvSpPr>
      <xdr:spPr>
        <a:xfrm>
          <a:off x="25707975" y="3959225"/>
          <a:ext cx="1162050" cy="25273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Docks</a:t>
          </a:r>
        </a:p>
        <a:p>
          <a:pPr algn="ctr"/>
          <a:r>
            <a:rPr lang="es-ES" sz="1600" b="1"/>
            <a:t>Area</a:t>
          </a:r>
        </a:p>
      </xdr:txBody>
    </xdr:sp>
    <xdr:clientData/>
  </xdr:twoCellAnchor>
  <xdr:twoCellAnchor>
    <xdr:from>
      <xdr:col>18</xdr:col>
      <xdr:colOff>209550</xdr:colOff>
      <xdr:row>18</xdr:row>
      <xdr:rowOff>142875</xdr:rowOff>
    </xdr:from>
    <xdr:to>
      <xdr:col>24</xdr:col>
      <xdr:colOff>447675</xdr:colOff>
      <xdr:row>25</xdr:row>
      <xdr:rowOff>66675</xdr:rowOff>
    </xdr:to>
    <xdr:sp macro="" textlink="">
      <xdr:nvSpPr>
        <xdr:cNvPr id="5" name="Rectangle: Rounded Corners 4">
          <a:extLst>
            <a:ext uri="{FF2B5EF4-FFF2-40B4-BE49-F238E27FC236}">
              <a16:creationId xmlns:a16="http://schemas.microsoft.com/office/drawing/2014/main" id="{F7AE2D7E-64B0-47B3-94E8-FB8A3E3B8F21}"/>
            </a:ext>
          </a:extLst>
        </xdr:cNvPr>
        <xdr:cNvSpPr/>
      </xdr:nvSpPr>
      <xdr:spPr>
        <a:xfrm>
          <a:off x="18126075" y="3876675"/>
          <a:ext cx="4010025" cy="1190625"/>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Storage</a:t>
          </a:r>
          <a:r>
            <a:rPr lang="es-ES" sz="1600" b="1" baseline="0"/>
            <a:t> Pallet</a:t>
          </a:r>
          <a:r>
            <a:rPr lang="es-ES" sz="1600" b="1"/>
            <a:t> Area</a:t>
          </a:r>
        </a:p>
      </xdr:txBody>
    </xdr:sp>
    <xdr:clientData/>
  </xdr:twoCellAnchor>
  <xdr:twoCellAnchor>
    <xdr:from>
      <xdr:col>14</xdr:col>
      <xdr:colOff>371474</xdr:colOff>
      <xdr:row>19</xdr:row>
      <xdr:rowOff>15875</xdr:rowOff>
    </xdr:from>
    <xdr:to>
      <xdr:col>15</xdr:col>
      <xdr:colOff>574674</xdr:colOff>
      <xdr:row>34</xdr:row>
      <xdr:rowOff>57150</xdr:rowOff>
    </xdr:to>
    <xdr:sp macro="" textlink="">
      <xdr:nvSpPr>
        <xdr:cNvPr id="7" name="Rectangle: Rounded Corners 6">
          <a:extLst>
            <a:ext uri="{FF2B5EF4-FFF2-40B4-BE49-F238E27FC236}">
              <a16:creationId xmlns:a16="http://schemas.microsoft.com/office/drawing/2014/main" id="{08F050F3-B699-42A9-A804-1BBD39D486E1}"/>
            </a:ext>
          </a:extLst>
        </xdr:cNvPr>
        <xdr:cNvSpPr/>
      </xdr:nvSpPr>
      <xdr:spPr>
        <a:xfrm>
          <a:off x="15773399" y="3930650"/>
          <a:ext cx="831850" cy="27559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Docks</a:t>
          </a:r>
        </a:p>
        <a:p>
          <a:pPr algn="ctr"/>
          <a:r>
            <a:rPr lang="es-ES" sz="1600" b="1"/>
            <a:t>Area</a:t>
          </a:r>
        </a:p>
      </xdr:txBody>
    </xdr:sp>
    <xdr:clientData/>
  </xdr:twoCellAnchor>
  <xdr:twoCellAnchor>
    <xdr:from>
      <xdr:col>18</xdr:col>
      <xdr:colOff>250824</xdr:colOff>
      <xdr:row>26</xdr:row>
      <xdr:rowOff>25401</xdr:rowOff>
    </xdr:from>
    <xdr:to>
      <xdr:col>24</xdr:col>
      <xdr:colOff>447675</xdr:colOff>
      <xdr:row>29</xdr:row>
      <xdr:rowOff>92076</xdr:rowOff>
    </xdr:to>
    <xdr:sp macro="" textlink="">
      <xdr:nvSpPr>
        <xdr:cNvPr id="8" name="Rectangle: Rounded Corners 7">
          <a:extLst>
            <a:ext uri="{FF2B5EF4-FFF2-40B4-BE49-F238E27FC236}">
              <a16:creationId xmlns:a16="http://schemas.microsoft.com/office/drawing/2014/main" id="{E84001A6-DEB2-4C5C-B053-DE886965C20E}"/>
            </a:ext>
          </a:extLst>
        </xdr:cNvPr>
        <xdr:cNvSpPr/>
      </xdr:nvSpPr>
      <xdr:spPr>
        <a:xfrm>
          <a:off x="18167349" y="5207001"/>
          <a:ext cx="3968751" cy="6096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Picking</a:t>
          </a:r>
          <a:r>
            <a:rPr lang="es-ES" sz="1600" b="1" baseline="0"/>
            <a:t> Case</a:t>
          </a:r>
          <a:r>
            <a:rPr lang="es-ES" sz="1600" b="1"/>
            <a:t> Area</a:t>
          </a:r>
        </a:p>
      </xdr:txBody>
    </xdr:sp>
    <xdr:clientData/>
  </xdr:twoCellAnchor>
  <xdr:twoCellAnchor>
    <xdr:from>
      <xdr:col>25</xdr:col>
      <xdr:colOff>85725</xdr:colOff>
      <xdr:row>19</xdr:row>
      <xdr:rowOff>38101</xdr:rowOff>
    </xdr:from>
    <xdr:to>
      <xdr:col>27</xdr:col>
      <xdr:colOff>542925</xdr:colOff>
      <xdr:row>23</xdr:row>
      <xdr:rowOff>85725</xdr:rowOff>
    </xdr:to>
    <xdr:sp macro="" textlink="">
      <xdr:nvSpPr>
        <xdr:cNvPr id="9" name="Rectangle: Rounded Corners 8">
          <a:extLst>
            <a:ext uri="{FF2B5EF4-FFF2-40B4-BE49-F238E27FC236}">
              <a16:creationId xmlns:a16="http://schemas.microsoft.com/office/drawing/2014/main" id="{5F672477-C4B5-425C-8555-BE1793A55868}"/>
            </a:ext>
          </a:extLst>
        </xdr:cNvPr>
        <xdr:cNvSpPr/>
      </xdr:nvSpPr>
      <xdr:spPr>
        <a:xfrm>
          <a:off x="22402800" y="3952876"/>
          <a:ext cx="1714500" cy="771524"/>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Pallet Building Area</a:t>
          </a:r>
        </a:p>
      </xdr:txBody>
    </xdr:sp>
    <xdr:clientData/>
  </xdr:twoCellAnchor>
  <xdr:twoCellAnchor>
    <xdr:from>
      <xdr:col>18</xdr:col>
      <xdr:colOff>254000</xdr:colOff>
      <xdr:row>30</xdr:row>
      <xdr:rowOff>47625</xdr:rowOff>
    </xdr:from>
    <xdr:to>
      <xdr:col>24</xdr:col>
      <xdr:colOff>485775</xdr:colOff>
      <xdr:row>33</xdr:row>
      <xdr:rowOff>114300</xdr:rowOff>
    </xdr:to>
    <xdr:sp macro="" textlink="">
      <xdr:nvSpPr>
        <xdr:cNvPr id="11" name="Rectangle: Rounded Corners 10">
          <a:extLst>
            <a:ext uri="{FF2B5EF4-FFF2-40B4-BE49-F238E27FC236}">
              <a16:creationId xmlns:a16="http://schemas.microsoft.com/office/drawing/2014/main" id="{DBDCDB04-733F-4664-8C1E-E10A95CB03CF}"/>
            </a:ext>
          </a:extLst>
        </xdr:cNvPr>
        <xdr:cNvSpPr/>
      </xdr:nvSpPr>
      <xdr:spPr>
        <a:xfrm>
          <a:off x="18170525" y="5953125"/>
          <a:ext cx="4003675" cy="6096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Picking</a:t>
          </a:r>
          <a:r>
            <a:rPr lang="es-ES" sz="1600" b="1" baseline="0"/>
            <a:t> Units</a:t>
          </a:r>
          <a:r>
            <a:rPr lang="es-ES" sz="1600" b="1"/>
            <a:t> Area</a:t>
          </a:r>
        </a:p>
      </xdr:txBody>
    </xdr:sp>
    <xdr:clientData/>
  </xdr:twoCellAnchor>
  <xdr:twoCellAnchor>
    <xdr:from>
      <xdr:col>25</xdr:col>
      <xdr:colOff>104775</xdr:colOff>
      <xdr:row>23</xdr:row>
      <xdr:rowOff>168275</xdr:rowOff>
    </xdr:from>
    <xdr:to>
      <xdr:col>27</xdr:col>
      <xdr:colOff>561975</xdr:colOff>
      <xdr:row>27</xdr:row>
      <xdr:rowOff>19050</xdr:rowOff>
    </xdr:to>
    <xdr:sp macro="" textlink="">
      <xdr:nvSpPr>
        <xdr:cNvPr id="12" name="Rectangle: Rounded Corners 11">
          <a:extLst>
            <a:ext uri="{FF2B5EF4-FFF2-40B4-BE49-F238E27FC236}">
              <a16:creationId xmlns:a16="http://schemas.microsoft.com/office/drawing/2014/main" id="{0922061A-733E-4251-8A3B-0C004D07109E}"/>
            </a:ext>
          </a:extLst>
        </xdr:cNvPr>
        <xdr:cNvSpPr/>
      </xdr:nvSpPr>
      <xdr:spPr>
        <a:xfrm>
          <a:off x="22421850" y="4806950"/>
          <a:ext cx="1714500" cy="574675"/>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Hoop</a:t>
          </a:r>
        </a:p>
        <a:p>
          <a:pPr algn="ctr"/>
          <a:r>
            <a:rPr lang="es-ES" sz="1600" b="1"/>
            <a:t>Area</a:t>
          </a:r>
        </a:p>
      </xdr:txBody>
    </xdr:sp>
    <xdr:clientData/>
  </xdr:twoCellAnchor>
  <xdr:twoCellAnchor>
    <xdr:from>
      <xdr:col>18</xdr:col>
      <xdr:colOff>234951</xdr:colOff>
      <xdr:row>13</xdr:row>
      <xdr:rowOff>142875</xdr:rowOff>
    </xdr:from>
    <xdr:to>
      <xdr:col>20</xdr:col>
      <xdr:colOff>219191</xdr:colOff>
      <xdr:row>18</xdr:row>
      <xdr:rowOff>38100</xdr:rowOff>
    </xdr:to>
    <xdr:sp macro="" textlink="">
      <xdr:nvSpPr>
        <xdr:cNvPr id="13" name="Rectangle: Rounded Corners 12">
          <a:extLst>
            <a:ext uri="{FF2B5EF4-FFF2-40B4-BE49-F238E27FC236}">
              <a16:creationId xmlns:a16="http://schemas.microsoft.com/office/drawing/2014/main" id="{BA790E48-616F-4389-A5CA-099F5EBD0D70}"/>
            </a:ext>
          </a:extLst>
        </xdr:cNvPr>
        <xdr:cNvSpPr/>
      </xdr:nvSpPr>
      <xdr:spPr>
        <a:xfrm>
          <a:off x="18151476" y="2971800"/>
          <a:ext cx="1241540" cy="8001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Quality</a:t>
          </a:r>
          <a:r>
            <a:rPr lang="es-ES" sz="1600" b="1" baseline="0"/>
            <a:t> </a:t>
          </a:r>
          <a:r>
            <a:rPr lang="es-ES" sz="1600" b="1"/>
            <a:t>Area</a:t>
          </a:r>
        </a:p>
      </xdr:txBody>
    </xdr:sp>
    <xdr:clientData/>
  </xdr:twoCellAnchor>
  <xdr:twoCellAnchor>
    <xdr:from>
      <xdr:col>20</xdr:col>
      <xdr:colOff>342900</xdr:colOff>
      <xdr:row>13</xdr:row>
      <xdr:rowOff>149225</xdr:rowOff>
    </xdr:from>
    <xdr:to>
      <xdr:col>22</xdr:col>
      <xdr:colOff>333375</xdr:colOff>
      <xdr:row>18</xdr:row>
      <xdr:rowOff>44450</xdr:rowOff>
    </xdr:to>
    <xdr:sp macro="" textlink="">
      <xdr:nvSpPr>
        <xdr:cNvPr id="14" name="Rectangle: Rounded Corners 13">
          <a:extLst>
            <a:ext uri="{FF2B5EF4-FFF2-40B4-BE49-F238E27FC236}">
              <a16:creationId xmlns:a16="http://schemas.microsoft.com/office/drawing/2014/main" id="{A01B0C7E-47B7-4568-894B-5D634DC37C4A}"/>
            </a:ext>
          </a:extLst>
        </xdr:cNvPr>
        <xdr:cNvSpPr/>
      </xdr:nvSpPr>
      <xdr:spPr>
        <a:xfrm>
          <a:off x="19516725" y="2978150"/>
          <a:ext cx="1247775" cy="8001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Damage</a:t>
          </a:r>
          <a:r>
            <a:rPr lang="es-ES" sz="1600" b="1" baseline="0"/>
            <a:t> </a:t>
          </a:r>
          <a:r>
            <a:rPr lang="es-ES" sz="1600" b="1"/>
            <a:t>Area</a:t>
          </a:r>
        </a:p>
      </xdr:txBody>
    </xdr:sp>
    <xdr:clientData/>
  </xdr:twoCellAnchor>
  <xdr:twoCellAnchor>
    <xdr:from>
      <xdr:col>22</xdr:col>
      <xdr:colOff>390525</xdr:colOff>
      <xdr:row>13</xdr:row>
      <xdr:rowOff>104775</xdr:rowOff>
    </xdr:from>
    <xdr:to>
      <xdr:col>24</xdr:col>
      <xdr:colOff>377825</xdr:colOff>
      <xdr:row>18</xdr:row>
      <xdr:rowOff>0</xdr:rowOff>
    </xdr:to>
    <xdr:sp macro="" textlink="">
      <xdr:nvSpPr>
        <xdr:cNvPr id="15" name="Rectangle: Rounded Corners 14">
          <a:extLst>
            <a:ext uri="{FF2B5EF4-FFF2-40B4-BE49-F238E27FC236}">
              <a16:creationId xmlns:a16="http://schemas.microsoft.com/office/drawing/2014/main" id="{F1AFB8C5-E5AB-4C9C-98AA-D5DF6644923F}"/>
            </a:ext>
          </a:extLst>
        </xdr:cNvPr>
        <xdr:cNvSpPr/>
      </xdr:nvSpPr>
      <xdr:spPr>
        <a:xfrm>
          <a:off x="20821650" y="2933700"/>
          <a:ext cx="1244600" cy="8001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Scrap</a:t>
          </a:r>
          <a:r>
            <a:rPr lang="es-ES" sz="1600" b="1" baseline="0"/>
            <a:t> </a:t>
          </a:r>
          <a:r>
            <a:rPr lang="es-ES" sz="1600" b="1"/>
            <a:t>Area</a:t>
          </a:r>
        </a:p>
      </xdr:txBody>
    </xdr:sp>
    <xdr:clientData/>
  </xdr:twoCellAnchor>
  <xdr:twoCellAnchor>
    <xdr:from>
      <xdr:col>15</xdr:col>
      <xdr:colOff>152400</xdr:colOff>
      <xdr:row>6</xdr:row>
      <xdr:rowOff>9525</xdr:rowOff>
    </xdr:from>
    <xdr:to>
      <xdr:col>20</xdr:col>
      <xdr:colOff>447675</xdr:colOff>
      <xdr:row>10</xdr:row>
      <xdr:rowOff>149225</xdr:rowOff>
    </xdr:to>
    <xdr:sp macro="" textlink="">
      <xdr:nvSpPr>
        <xdr:cNvPr id="16" name="Arrow: Right 15">
          <a:extLst>
            <a:ext uri="{FF2B5EF4-FFF2-40B4-BE49-F238E27FC236}">
              <a16:creationId xmlns:a16="http://schemas.microsoft.com/office/drawing/2014/main" id="{CE0BF3BB-A018-1E68-E745-6EFE81E36D31}"/>
            </a:ext>
          </a:extLst>
        </xdr:cNvPr>
        <xdr:cNvSpPr/>
      </xdr:nvSpPr>
      <xdr:spPr>
        <a:xfrm>
          <a:off x="16182975" y="1571625"/>
          <a:ext cx="3438525" cy="86360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s-ES" sz="1800" b="1"/>
            <a:t>INBOUND</a:t>
          </a:r>
        </a:p>
      </xdr:txBody>
    </xdr:sp>
    <xdr:clientData/>
  </xdr:twoCellAnchor>
  <xdr:twoCellAnchor>
    <xdr:from>
      <xdr:col>25</xdr:col>
      <xdr:colOff>63500</xdr:colOff>
      <xdr:row>6</xdr:row>
      <xdr:rowOff>0</xdr:rowOff>
    </xdr:from>
    <xdr:to>
      <xdr:col>29</xdr:col>
      <xdr:colOff>358775</xdr:colOff>
      <xdr:row>10</xdr:row>
      <xdr:rowOff>139700</xdr:rowOff>
    </xdr:to>
    <xdr:sp macro="" textlink="">
      <xdr:nvSpPr>
        <xdr:cNvPr id="17" name="Arrow: Right 16">
          <a:extLst>
            <a:ext uri="{FF2B5EF4-FFF2-40B4-BE49-F238E27FC236}">
              <a16:creationId xmlns:a16="http://schemas.microsoft.com/office/drawing/2014/main" id="{8B5136FF-B7FB-4221-8434-2321983BCF7B}"/>
            </a:ext>
          </a:extLst>
        </xdr:cNvPr>
        <xdr:cNvSpPr/>
      </xdr:nvSpPr>
      <xdr:spPr>
        <a:xfrm>
          <a:off x="22380575" y="1562100"/>
          <a:ext cx="2809875" cy="86360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s-ES" sz="1800" b="1"/>
            <a:t>OUTBOUND</a:t>
          </a:r>
        </a:p>
      </xdr:txBody>
    </xdr:sp>
    <xdr:clientData/>
  </xdr:twoCellAnchor>
  <xdr:twoCellAnchor>
    <xdr:from>
      <xdr:col>16</xdr:col>
      <xdr:colOff>38100</xdr:colOff>
      <xdr:row>26</xdr:row>
      <xdr:rowOff>114300</xdr:rowOff>
    </xdr:from>
    <xdr:to>
      <xdr:col>17</xdr:col>
      <xdr:colOff>581025</xdr:colOff>
      <xdr:row>33</xdr:row>
      <xdr:rowOff>177800</xdr:rowOff>
    </xdr:to>
    <xdr:sp macro="" textlink="">
      <xdr:nvSpPr>
        <xdr:cNvPr id="6" name="Rectangle: Rounded Corners 5">
          <a:extLst>
            <a:ext uri="{FF2B5EF4-FFF2-40B4-BE49-F238E27FC236}">
              <a16:creationId xmlns:a16="http://schemas.microsoft.com/office/drawing/2014/main" id="{1A9F5B08-E1FC-41E6-B807-95B80B853662}"/>
            </a:ext>
          </a:extLst>
        </xdr:cNvPr>
        <xdr:cNvSpPr/>
      </xdr:nvSpPr>
      <xdr:spPr>
        <a:xfrm>
          <a:off x="16697325" y="5295900"/>
          <a:ext cx="1171575" cy="1330325"/>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Inbound</a:t>
          </a:r>
        </a:p>
        <a:p>
          <a:pPr algn="ctr"/>
          <a:r>
            <a:rPr lang="es-ES" sz="1600" b="1"/>
            <a:t>Xdock Area</a:t>
          </a:r>
        </a:p>
      </xdr:txBody>
    </xdr:sp>
    <xdr:clientData/>
  </xdr:twoCellAnchor>
  <xdr:twoCellAnchor>
    <xdr:from>
      <xdr:col>25</xdr:col>
      <xdr:colOff>95250</xdr:colOff>
      <xdr:row>27</xdr:row>
      <xdr:rowOff>104775</xdr:rowOff>
    </xdr:from>
    <xdr:to>
      <xdr:col>27</xdr:col>
      <xdr:colOff>587375</xdr:colOff>
      <xdr:row>33</xdr:row>
      <xdr:rowOff>123825</xdr:rowOff>
    </xdr:to>
    <xdr:sp macro="" textlink="">
      <xdr:nvSpPr>
        <xdr:cNvPr id="10" name="Rectangle: Rounded Corners 9">
          <a:extLst>
            <a:ext uri="{FF2B5EF4-FFF2-40B4-BE49-F238E27FC236}">
              <a16:creationId xmlns:a16="http://schemas.microsoft.com/office/drawing/2014/main" id="{9F91D8C1-94DC-4A8A-9208-AAB0CC20716C}"/>
            </a:ext>
          </a:extLst>
        </xdr:cNvPr>
        <xdr:cNvSpPr/>
      </xdr:nvSpPr>
      <xdr:spPr>
        <a:xfrm>
          <a:off x="22412325" y="5467350"/>
          <a:ext cx="1749425" cy="11049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s-ES" sz="1600" b="1"/>
            <a:t>Outbound</a:t>
          </a:r>
        </a:p>
        <a:p>
          <a:pPr algn="ctr"/>
          <a:r>
            <a:rPr lang="es-ES" sz="1600" b="1"/>
            <a:t>Xdock Area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608158</xdr:colOff>
      <xdr:row>17</xdr:row>
      <xdr:rowOff>150689</xdr:rowOff>
    </xdr:from>
    <xdr:to>
      <xdr:col>11</xdr:col>
      <xdr:colOff>277487</xdr:colOff>
      <xdr:row>19</xdr:row>
      <xdr:rowOff>154964</xdr:rowOff>
    </xdr:to>
    <xdr:sp macro="" textlink="">
      <xdr:nvSpPr>
        <xdr:cNvPr id="2" name="Rechteck 4">
          <a:extLst>
            <a:ext uri="{FF2B5EF4-FFF2-40B4-BE49-F238E27FC236}">
              <a16:creationId xmlns:a16="http://schemas.microsoft.com/office/drawing/2014/main" id="{D1D577FE-4D96-3863-7C05-48B1F8B71FC3}"/>
            </a:ext>
          </a:extLst>
        </xdr:cNvPr>
        <xdr:cNvSpPr/>
      </xdr:nvSpPr>
      <xdr:spPr>
        <a:xfrm>
          <a:off x="6094558" y="3341564"/>
          <a:ext cx="888529" cy="36622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b="1"/>
            <a:t>RACK</a:t>
          </a:r>
        </a:p>
      </xdr:txBody>
    </xdr:sp>
    <xdr:clientData/>
  </xdr:twoCellAnchor>
  <xdr:twoCellAnchor>
    <xdr:from>
      <xdr:col>9</xdr:col>
      <xdr:colOff>582040</xdr:colOff>
      <xdr:row>12</xdr:row>
      <xdr:rowOff>132723</xdr:rowOff>
    </xdr:from>
    <xdr:to>
      <xdr:col>11</xdr:col>
      <xdr:colOff>268919</xdr:colOff>
      <xdr:row>14</xdr:row>
      <xdr:rowOff>130648</xdr:rowOff>
    </xdr:to>
    <xdr:sp macro="" textlink="">
      <xdr:nvSpPr>
        <xdr:cNvPr id="3" name="Rechteck 5">
          <a:extLst>
            <a:ext uri="{FF2B5EF4-FFF2-40B4-BE49-F238E27FC236}">
              <a16:creationId xmlns:a16="http://schemas.microsoft.com/office/drawing/2014/main" id="{7E23A38A-060B-7ACA-5EFA-8F86E3D7CECC}"/>
            </a:ext>
          </a:extLst>
        </xdr:cNvPr>
        <xdr:cNvSpPr/>
      </xdr:nvSpPr>
      <xdr:spPr>
        <a:xfrm>
          <a:off x="6068440" y="2418723"/>
          <a:ext cx="906079" cy="35987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b="1"/>
            <a:t>PICK</a:t>
          </a:r>
        </a:p>
      </xdr:txBody>
    </xdr:sp>
    <xdr:clientData/>
  </xdr:twoCellAnchor>
  <xdr:twoCellAnchor>
    <xdr:from>
      <xdr:col>9</xdr:col>
      <xdr:colOff>552830</xdr:colOff>
      <xdr:row>6</xdr:row>
      <xdr:rowOff>66106</xdr:rowOff>
    </xdr:from>
    <xdr:to>
      <xdr:col>11</xdr:col>
      <xdr:colOff>240407</xdr:colOff>
      <xdr:row>9</xdr:row>
      <xdr:rowOff>112933</xdr:rowOff>
    </xdr:to>
    <xdr:sp macro="" textlink="">
      <xdr:nvSpPr>
        <xdr:cNvPr id="4" name="Rechteck 6">
          <a:extLst>
            <a:ext uri="{FF2B5EF4-FFF2-40B4-BE49-F238E27FC236}">
              <a16:creationId xmlns:a16="http://schemas.microsoft.com/office/drawing/2014/main" id="{CF0E6088-E7DB-B910-9319-55FBC074295F}"/>
            </a:ext>
          </a:extLst>
        </xdr:cNvPr>
        <xdr:cNvSpPr/>
      </xdr:nvSpPr>
      <xdr:spPr>
        <a:xfrm>
          <a:off x="6039230" y="1266256"/>
          <a:ext cx="906777" cy="58975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b="1"/>
            <a:t>BULK</a:t>
          </a:r>
        </a:p>
      </xdr:txBody>
    </xdr:sp>
    <xdr:clientData/>
  </xdr:twoCellAnchor>
  <xdr:twoCellAnchor>
    <xdr:from>
      <xdr:col>9</xdr:col>
      <xdr:colOff>593005</xdr:colOff>
      <xdr:row>21</xdr:row>
      <xdr:rowOff>136271</xdr:rowOff>
    </xdr:from>
    <xdr:to>
      <xdr:col>11</xdr:col>
      <xdr:colOff>222017</xdr:colOff>
      <xdr:row>23</xdr:row>
      <xdr:rowOff>134196</xdr:rowOff>
    </xdr:to>
    <xdr:sp macro="" textlink="">
      <xdr:nvSpPr>
        <xdr:cNvPr id="5" name="Rechteck 7">
          <a:extLst>
            <a:ext uri="{FF2B5EF4-FFF2-40B4-BE49-F238E27FC236}">
              <a16:creationId xmlns:a16="http://schemas.microsoft.com/office/drawing/2014/main" id="{25C5D3CA-0AFE-46D7-3619-B4FBA3E59082}"/>
            </a:ext>
          </a:extLst>
        </xdr:cNvPr>
        <xdr:cNvSpPr/>
      </xdr:nvSpPr>
      <xdr:spPr>
        <a:xfrm>
          <a:off x="6079405" y="4051046"/>
          <a:ext cx="848212" cy="35987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Quality</a:t>
          </a:r>
        </a:p>
      </xdr:txBody>
    </xdr:sp>
    <xdr:clientData/>
  </xdr:twoCellAnchor>
  <xdr:twoCellAnchor>
    <xdr:from>
      <xdr:col>9</xdr:col>
      <xdr:colOff>601212</xdr:colOff>
      <xdr:row>25</xdr:row>
      <xdr:rowOff>134080</xdr:rowOff>
    </xdr:from>
    <xdr:to>
      <xdr:col>11</xdr:col>
      <xdr:colOff>222017</xdr:colOff>
      <xdr:row>27</xdr:row>
      <xdr:rowOff>125655</xdr:rowOff>
    </xdr:to>
    <xdr:sp macro="" textlink="">
      <xdr:nvSpPr>
        <xdr:cNvPr id="6" name="Rechteck 8">
          <a:extLst>
            <a:ext uri="{FF2B5EF4-FFF2-40B4-BE49-F238E27FC236}">
              <a16:creationId xmlns:a16="http://schemas.microsoft.com/office/drawing/2014/main" id="{50A02474-63F5-4C23-CD23-DA673B5B7187}"/>
            </a:ext>
          </a:extLst>
        </xdr:cNvPr>
        <xdr:cNvSpPr/>
      </xdr:nvSpPr>
      <xdr:spPr>
        <a:xfrm>
          <a:off x="6087612" y="4772755"/>
          <a:ext cx="840005" cy="35352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Damage</a:t>
          </a:r>
        </a:p>
      </xdr:txBody>
    </xdr:sp>
    <xdr:clientData/>
  </xdr:twoCellAnchor>
  <xdr:twoCellAnchor>
    <xdr:from>
      <xdr:col>13</xdr:col>
      <xdr:colOff>474432</xdr:colOff>
      <xdr:row>11</xdr:row>
      <xdr:rowOff>170326</xdr:rowOff>
    </xdr:from>
    <xdr:to>
      <xdr:col>15</xdr:col>
      <xdr:colOff>35964</xdr:colOff>
      <xdr:row>15</xdr:row>
      <xdr:rowOff>83383</xdr:rowOff>
    </xdr:to>
    <xdr:sp macro="" textlink="">
      <xdr:nvSpPr>
        <xdr:cNvPr id="7" name="Rechteck 9">
          <a:extLst>
            <a:ext uri="{FF2B5EF4-FFF2-40B4-BE49-F238E27FC236}">
              <a16:creationId xmlns:a16="http://schemas.microsoft.com/office/drawing/2014/main" id="{3EED1EF6-FCDF-70AC-CA37-27C512BB8204}"/>
            </a:ext>
          </a:extLst>
        </xdr:cNvPr>
        <xdr:cNvSpPr/>
      </xdr:nvSpPr>
      <xdr:spPr>
        <a:xfrm>
          <a:off x="8399232" y="2275351"/>
          <a:ext cx="780732" cy="636957"/>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SSTG</a:t>
          </a:r>
        </a:p>
        <a:p>
          <a:pPr algn="ctr"/>
          <a:r>
            <a:rPr lang="en-GB" sz="800"/>
            <a:t>Reservation by Load</a:t>
          </a:r>
        </a:p>
      </xdr:txBody>
    </xdr:sp>
    <xdr:clientData/>
  </xdr:twoCellAnchor>
  <xdr:twoCellAnchor>
    <xdr:from>
      <xdr:col>15</xdr:col>
      <xdr:colOff>526464</xdr:colOff>
      <xdr:row>12</xdr:row>
      <xdr:rowOff>131357</xdr:rowOff>
    </xdr:from>
    <xdr:to>
      <xdr:col>16</xdr:col>
      <xdr:colOff>441278</xdr:colOff>
      <xdr:row>14</xdr:row>
      <xdr:rowOff>135632</xdr:rowOff>
    </xdr:to>
    <xdr:sp macro="" textlink="">
      <xdr:nvSpPr>
        <xdr:cNvPr id="8" name="Rechteck 10">
          <a:extLst>
            <a:ext uri="{FF2B5EF4-FFF2-40B4-BE49-F238E27FC236}">
              <a16:creationId xmlns:a16="http://schemas.microsoft.com/office/drawing/2014/main" id="{3A9B5D80-C70E-3CAB-30A7-2B9C515461A8}"/>
            </a:ext>
          </a:extLst>
        </xdr:cNvPr>
        <xdr:cNvSpPr/>
      </xdr:nvSpPr>
      <xdr:spPr>
        <a:xfrm>
          <a:off x="9670464" y="2417357"/>
          <a:ext cx="524414" cy="36622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SDCK</a:t>
          </a:r>
        </a:p>
      </xdr:txBody>
    </xdr:sp>
    <xdr:clientData/>
  </xdr:twoCellAnchor>
  <xdr:twoCellAnchor>
    <xdr:from>
      <xdr:col>6</xdr:col>
      <xdr:colOff>162766</xdr:colOff>
      <xdr:row>17</xdr:row>
      <xdr:rowOff>154433</xdr:rowOff>
    </xdr:from>
    <xdr:to>
      <xdr:col>7</xdr:col>
      <xdr:colOff>83930</xdr:colOff>
      <xdr:row>19</xdr:row>
      <xdr:rowOff>146008</xdr:rowOff>
    </xdr:to>
    <xdr:sp macro="" textlink="">
      <xdr:nvSpPr>
        <xdr:cNvPr id="9" name="Rechteck 12">
          <a:extLst>
            <a:ext uri="{FF2B5EF4-FFF2-40B4-BE49-F238E27FC236}">
              <a16:creationId xmlns:a16="http://schemas.microsoft.com/office/drawing/2014/main" id="{BE424DA2-1332-8A9C-1D00-6DDA1ED8087C}"/>
            </a:ext>
          </a:extLst>
        </xdr:cNvPr>
        <xdr:cNvSpPr/>
      </xdr:nvSpPr>
      <xdr:spPr>
        <a:xfrm>
          <a:off x="3820366" y="3345308"/>
          <a:ext cx="530764" cy="35352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RSTG</a:t>
          </a:r>
        </a:p>
      </xdr:txBody>
    </xdr:sp>
    <xdr:clientData/>
  </xdr:twoCellAnchor>
  <xdr:twoCellAnchor>
    <xdr:from>
      <xdr:col>5</xdr:col>
      <xdr:colOff>76981</xdr:colOff>
      <xdr:row>17</xdr:row>
      <xdr:rowOff>153941</xdr:rowOff>
    </xdr:from>
    <xdr:to>
      <xdr:col>5</xdr:col>
      <xdr:colOff>607745</xdr:colOff>
      <xdr:row>19</xdr:row>
      <xdr:rowOff>151866</xdr:rowOff>
    </xdr:to>
    <xdr:sp macro="" textlink="">
      <xdr:nvSpPr>
        <xdr:cNvPr id="10" name="Rechteck 13">
          <a:extLst>
            <a:ext uri="{FF2B5EF4-FFF2-40B4-BE49-F238E27FC236}">
              <a16:creationId xmlns:a16="http://schemas.microsoft.com/office/drawing/2014/main" id="{8194C71B-AF97-265E-3070-1C79289EBB4D}"/>
            </a:ext>
          </a:extLst>
        </xdr:cNvPr>
        <xdr:cNvSpPr/>
      </xdr:nvSpPr>
      <xdr:spPr>
        <a:xfrm>
          <a:off x="3124981" y="3344816"/>
          <a:ext cx="530764" cy="35987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RDCK</a:t>
          </a:r>
        </a:p>
      </xdr:txBody>
    </xdr:sp>
    <xdr:clientData/>
  </xdr:twoCellAnchor>
  <xdr:twoCellAnchor>
    <xdr:from>
      <xdr:col>7</xdr:col>
      <xdr:colOff>87105</xdr:colOff>
      <xdr:row>18</xdr:row>
      <xdr:rowOff>154983</xdr:rowOff>
    </xdr:from>
    <xdr:to>
      <xdr:col>9</xdr:col>
      <xdr:colOff>608158</xdr:colOff>
      <xdr:row>18</xdr:row>
      <xdr:rowOff>154983</xdr:rowOff>
    </xdr:to>
    <xdr:cxnSp macro="">
      <xdr:nvCxnSpPr>
        <xdr:cNvPr id="11" name="Verbinder: gewinkelt 16">
          <a:extLst>
            <a:ext uri="{FF2B5EF4-FFF2-40B4-BE49-F238E27FC236}">
              <a16:creationId xmlns:a16="http://schemas.microsoft.com/office/drawing/2014/main" id="{760BE8A7-335F-C6CF-A3B6-1777D7F97A2B}"/>
            </a:ext>
          </a:extLst>
        </xdr:cNvPr>
        <xdr:cNvCxnSpPr>
          <a:cxnSpLocks/>
          <a:stCxn id="9" idx="3"/>
          <a:endCxn id="2" idx="1"/>
        </xdr:cNvCxnSpPr>
      </xdr:nvCxnSpPr>
      <xdr:spPr>
        <a:xfrm>
          <a:off x="4354305" y="3526833"/>
          <a:ext cx="1740253" cy="0"/>
        </a:xfrm>
        <a:prstGeom prst="bentConnector3">
          <a:avLst>
            <a:gd name="adj1" fmla="val 50000"/>
          </a:avLst>
        </a:prstGeom>
        <a:ln>
          <a:solidFill>
            <a:srgbClr val="FFCC0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6</xdr:col>
      <xdr:colOff>428148</xdr:colOff>
      <xdr:row>19</xdr:row>
      <xdr:rowOff>146007</xdr:rowOff>
    </xdr:from>
    <xdr:to>
      <xdr:col>9</xdr:col>
      <xdr:colOff>598037</xdr:colOff>
      <xdr:row>26</xdr:row>
      <xdr:rowOff>134629</xdr:rowOff>
    </xdr:to>
    <xdr:cxnSp macro="">
      <xdr:nvCxnSpPr>
        <xdr:cNvPr id="12" name="Verbinder: gewinkelt 18">
          <a:extLst>
            <a:ext uri="{FF2B5EF4-FFF2-40B4-BE49-F238E27FC236}">
              <a16:creationId xmlns:a16="http://schemas.microsoft.com/office/drawing/2014/main" id="{A27D1729-286F-6D4C-5720-71CAF918CAC8}"/>
            </a:ext>
          </a:extLst>
        </xdr:cNvPr>
        <xdr:cNvCxnSpPr>
          <a:cxnSpLocks/>
          <a:stCxn id="9" idx="2"/>
          <a:endCxn id="6" idx="1"/>
        </xdr:cNvCxnSpPr>
      </xdr:nvCxnSpPr>
      <xdr:spPr>
        <a:xfrm rot="16200000" flipH="1">
          <a:off x="4457369" y="3327211"/>
          <a:ext cx="1255447" cy="1998689"/>
        </a:xfrm>
        <a:prstGeom prst="bentConnector2">
          <a:avLst/>
        </a:prstGeom>
        <a:ln>
          <a:solidFill>
            <a:srgbClr val="FFCC0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268919</xdr:colOff>
      <xdr:row>13</xdr:row>
      <xdr:rowOff>136380</xdr:rowOff>
    </xdr:from>
    <xdr:to>
      <xdr:col>13</xdr:col>
      <xdr:colOff>474432</xdr:colOff>
      <xdr:row>13</xdr:row>
      <xdr:rowOff>136380</xdr:rowOff>
    </xdr:to>
    <xdr:cxnSp macro="">
      <xdr:nvCxnSpPr>
        <xdr:cNvPr id="13" name="Verbinder: gewinkelt 19">
          <a:extLst>
            <a:ext uri="{FF2B5EF4-FFF2-40B4-BE49-F238E27FC236}">
              <a16:creationId xmlns:a16="http://schemas.microsoft.com/office/drawing/2014/main" id="{F5EE3706-F058-1234-9765-7FA12235A874}"/>
            </a:ext>
          </a:extLst>
        </xdr:cNvPr>
        <xdr:cNvCxnSpPr>
          <a:cxnSpLocks/>
          <a:stCxn id="3" idx="3"/>
          <a:endCxn id="7" idx="1"/>
        </xdr:cNvCxnSpPr>
      </xdr:nvCxnSpPr>
      <xdr:spPr>
        <a:xfrm flipV="1">
          <a:off x="6974519" y="2603355"/>
          <a:ext cx="1424713" cy="0"/>
        </a:xfrm>
        <a:prstGeom prst="bentConnector3">
          <a:avLst>
            <a:gd name="adj1" fmla="val 50000"/>
          </a:avLst>
        </a:prstGeom>
        <a:ln>
          <a:solidFill>
            <a:srgbClr val="00B0F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6</xdr:col>
      <xdr:colOff>428148</xdr:colOff>
      <xdr:row>8</xdr:row>
      <xdr:rowOff>2207</xdr:rowOff>
    </xdr:from>
    <xdr:to>
      <xdr:col>9</xdr:col>
      <xdr:colOff>552830</xdr:colOff>
      <xdr:row>17</xdr:row>
      <xdr:rowOff>151258</xdr:rowOff>
    </xdr:to>
    <xdr:cxnSp macro="">
      <xdr:nvCxnSpPr>
        <xdr:cNvPr id="14" name="Verbinder: gewinkelt 21">
          <a:extLst>
            <a:ext uri="{FF2B5EF4-FFF2-40B4-BE49-F238E27FC236}">
              <a16:creationId xmlns:a16="http://schemas.microsoft.com/office/drawing/2014/main" id="{35EA9FA0-6F98-4A9F-CDAF-B8BF71985F35}"/>
            </a:ext>
          </a:extLst>
        </xdr:cNvPr>
        <xdr:cNvCxnSpPr>
          <a:cxnSpLocks/>
          <a:stCxn id="9" idx="0"/>
          <a:endCxn id="4" idx="1"/>
        </xdr:cNvCxnSpPr>
      </xdr:nvCxnSpPr>
      <xdr:spPr>
        <a:xfrm rot="5400000" flipH="1" flipV="1">
          <a:off x="4173576" y="1476479"/>
          <a:ext cx="1777826" cy="1953482"/>
        </a:xfrm>
        <a:prstGeom prst="bentConnector2">
          <a:avLst/>
        </a:prstGeom>
        <a:ln>
          <a:solidFill>
            <a:srgbClr val="FFCC0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6</xdr:col>
      <xdr:colOff>428147</xdr:colOff>
      <xdr:row>19</xdr:row>
      <xdr:rowOff>146008</xdr:rowOff>
    </xdr:from>
    <xdr:to>
      <xdr:col>9</xdr:col>
      <xdr:colOff>593004</xdr:colOff>
      <xdr:row>22</xdr:row>
      <xdr:rowOff>132059</xdr:rowOff>
    </xdr:to>
    <xdr:cxnSp macro="">
      <xdr:nvCxnSpPr>
        <xdr:cNvPr id="15" name="Verbinder: gewinkelt 23">
          <a:extLst>
            <a:ext uri="{FF2B5EF4-FFF2-40B4-BE49-F238E27FC236}">
              <a16:creationId xmlns:a16="http://schemas.microsoft.com/office/drawing/2014/main" id="{9F4C946E-8C77-F710-1EC0-ED0B0B1C30A0}"/>
            </a:ext>
          </a:extLst>
        </xdr:cNvPr>
        <xdr:cNvCxnSpPr>
          <a:cxnSpLocks/>
          <a:stCxn id="9" idx="2"/>
          <a:endCxn id="5" idx="1"/>
        </xdr:cNvCxnSpPr>
      </xdr:nvCxnSpPr>
      <xdr:spPr>
        <a:xfrm rot="16200000" flipH="1">
          <a:off x="4818088" y="2966492"/>
          <a:ext cx="528976" cy="1993657"/>
        </a:xfrm>
        <a:prstGeom prst="bentConnector2">
          <a:avLst/>
        </a:prstGeom>
        <a:ln>
          <a:solidFill>
            <a:srgbClr val="FFCC0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430242</xdr:colOff>
      <xdr:row>14</xdr:row>
      <xdr:rowOff>133823</xdr:rowOff>
    </xdr:from>
    <xdr:to>
      <xdr:col>10</xdr:col>
      <xdr:colOff>441235</xdr:colOff>
      <xdr:row>17</xdr:row>
      <xdr:rowOff>153864</xdr:rowOff>
    </xdr:to>
    <xdr:cxnSp macro="">
      <xdr:nvCxnSpPr>
        <xdr:cNvPr id="16" name="Gerade Verbindung mit Pfeil 26">
          <a:extLst>
            <a:ext uri="{FF2B5EF4-FFF2-40B4-BE49-F238E27FC236}">
              <a16:creationId xmlns:a16="http://schemas.microsoft.com/office/drawing/2014/main" id="{3D5061C6-2B3E-8506-5402-7B1CF65E7EFF}"/>
            </a:ext>
          </a:extLst>
        </xdr:cNvPr>
        <xdr:cNvCxnSpPr>
          <a:cxnSpLocks/>
          <a:stCxn id="2" idx="0"/>
          <a:endCxn id="3" idx="2"/>
        </xdr:cNvCxnSpPr>
      </xdr:nvCxnSpPr>
      <xdr:spPr>
        <a:xfrm flipH="1" flipV="1">
          <a:off x="6526242" y="2781773"/>
          <a:ext cx="10993" cy="562966"/>
        </a:xfrm>
        <a:prstGeom prst="straightConnector1">
          <a:avLst/>
        </a:prstGeom>
        <a:ln>
          <a:solidFill>
            <a:schemeClr val="accent4"/>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402979</xdr:colOff>
      <xdr:row>9</xdr:row>
      <xdr:rowOff>113526</xdr:rowOff>
    </xdr:from>
    <xdr:to>
      <xdr:col>10</xdr:col>
      <xdr:colOff>411510</xdr:colOff>
      <xdr:row>12</xdr:row>
      <xdr:rowOff>135898</xdr:rowOff>
    </xdr:to>
    <xdr:cxnSp macro="">
      <xdr:nvCxnSpPr>
        <xdr:cNvPr id="17" name="Gerade Verbindung mit Pfeil 28">
          <a:extLst>
            <a:ext uri="{FF2B5EF4-FFF2-40B4-BE49-F238E27FC236}">
              <a16:creationId xmlns:a16="http://schemas.microsoft.com/office/drawing/2014/main" id="{FED89AEA-DD8B-6644-9662-61B82870265F}"/>
            </a:ext>
          </a:extLst>
        </xdr:cNvPr>
        <xdr:cNvCxnSpPr>
          <a:cxnSpLocks/>
          <a:stCxn id="52" idx="2"/>
        </xdr:cNvCxnSpPr>
      </xdr:nvCxnSpPr>
      <xdr:spPr>
        <a:xfrm>
          <a:off x="6498979" y="1856601"/>
          <a:ext cx="8531" cy="565297"/>
        </a:xfrm>
        <a:prstGeom prst="straightConnector1">
          <a:avLst/>
        </a:prstGeom>
        <a:ln>
          <a:solidFill>
            <a:schemeClr val="accent4"/>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274312</xdr:colOff>
      <xdr:row>18</xdr:row>
      <xdr:rowOff>152827</xdr:rowOff>
    </xdr:from>
    <xdr:to>
      <xdr:col>13</xdr:col>
      <xdr:colOff>540912</xdr:colOff>
      <xdr:row>18</xdr:row>
      <xdr:rowOff>154740</xdr:rowOff>
    </xdr:to>
    <xdr:cxnSp macro="">
      <xdr:nvCxnSpPr>
        <xdr:cNvPr id="18" name="Verbinder: gewinkelt 30">
          <a:extLst>
            <a:ext uri="{FF2B5EF4-FFF2-40B4-BE49-F238E27FC236}">
              <a16:creationId xmlns:a16="http://schemas.microsoft.com/office/drawing/2014/main" id="{2D19EFF9-F115-648D-A2FA-AE9BDBCF06A8}"/>
            </a:ext>
          </a:extLst>
        </xdr:cNvPr>
        <xdr:cNvCxnSpPr>
          <a:cxnSpLocks/>
          <a:stCxn id="2" idx="3"/>
          <a:endCxn id="38" idx="1"/>
        </xdr:cNvCxnSpPr>
      </xdr:nvCxnSpPr>
      <xdr:spPr>
        <a:xfrm>
          <a:off x="6979912" y="3524677"/>
          <a:ext cx="1485800" cy="1913"/>
        </a:xfrm>
        <a:prstGeom prst="bentConnector3">
          <a:avLst>
            <a:gd name="adj1" fmla="val 50000"/>
          </a:avLst>
        </a:prstGeom>
        <a:ln>
          <a:solidFill>
            <a:srgbClr val="00B0F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237232</xdr:colOff>
      <xdr:row>8</xdr:row>
      <xdr:rowOff>2207</xdr:rowOff>
    </xdr:from>
    <xdr:to>
      <xdr:col>13</xdr:col>
      <xdr:colOff>539800</xdr:colOff>
      <xdr:row>8</xdr:row>
      <xdr:rowOff>10381</xdr:rowOff>
    </xdr:to>
    <xdr:cxnSp macro="">
      <xdr:nvCxnSpPr>
        <xdr:cNvPr id="19" name="Verbinder: gewinkelt 34">
          <a:extLst>
            <a:ext uri="{FF2B5EF4-FFF2-40B4-BE49-F238E27FC236}">
              <a16:creationId xmlns:a16="http://schemas.microsoft.com/office/drawing/2014/main" id="{2B19A485-5DFF-A77A-1EB1-AF2827B76C85}"/>
            </a:ext>
          </a:extLst>
        </xdr:cNvPr>
        <xdr:cNvCxnSpPr>
          <a:cxnSpLocks/>
          <a:stCxn id="4" idx="3"/>
          <a:endCxn id="35" idx="1"/>
        </xdr:cNvCxnSpPr>
      </xdr:nvCxnSpPr>
      <xdr:spPr>
        <a:xfrm>
          <a:off x="6942832" y="1564307"/>
          <a:ext cx="1521768" cy="8174"/>
        </a:xfrm>
        <a:prstGeom prst="bentConnector3">
          <a:avLst>
            <a:gd name="adj1" fmla="val 50000"/>
          </a:avLst>
        </a:prstGeom>
        <a:ln>
          <a:solidFill>
            <a:srgbClr val="00B0F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218842</xdr:colOff>
      <xdr:row>22</xdr:row>
      <xdr:rowOff>132059</xdr:rowOff>
    </xdr:from>
    <xdr:to>
      <xdr:col>13</xdr:col>
      <xdr:colOff>430017</xdr:colOff>
      <xdr:row>24</xdr:row>
      <xdr:rowOff>132034</xdr:rowOff>
    </xdr:to>
    <xdr:cxnSp macro="">
      <xdr:nvCxnSpPr>
        <xdr:cNvPr id="20" name="Verbinder: gewinkelt 36">
          <a:extLst>
            <a:ext uri="{FF2B5EF4-FFF2-40B4-BE49-F238E27FC236}">
              <a16:creationId xmlns:a16="http://schemas.microsoft.com/office/drawing/2014/main" id="{2F8E4185-C365-536C-7EFE-DE9FEEE6C32A}"/>
            </a:ext>
          </a:extLst>
        </xdr:cNvPr>
        <xdr:cNvCxnSpPr>
          <a:cxnSpLocks/>
          <a:stCxn id="5" idx="3"/>
          <a:endCxn id="41" idx="1"/>
        </xdr:cNvCxnSpPr>
      </xdr:nvCxnSpPr>
      <xdr:spPr>
        <a:xfrm>
          <a:off x="6924442" y="4227809"/>
          <a:ext cx="1430375" cy="361925"/>
        </a:xfrm>
        <a:prstGeom prst="bentConnector3">
          <a:avLst>
            <a:gd name="adj1" fmla="val 50000"/>
          </a:avLst>
        </a:prstGeom>
        <a:ln>
          <a:solidFill>
            <a:srgbClr val="00B0F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218842</xdr:colOff>
      <xdr:row>24</xdr:row>
      <xdr:rowOff>132034</xdr:rowOff>
    </xdr:from>
    <xdr:to>
      <xdr:col>13</xdr:col>
      <xdr:colOff>430017</xdr:colOff>
      <xdr:row>26</xdr:row>
      <xdr:rowOff>134630</xdr:rowOff>
    </xdr:to>
    <xdr:cxnSp macro="">
      <xdr:nvCxnSpPr>
        <xdr:cNvPr id="21" name="Verbinder: gewinkelt 38">
          <a:extLst>
            <a:ext uri="{FF2B5EF4-FFF2-40B4-BE49-F238E27FC236}">
              <a16:creationId xmlns:a16="http://schemas.microsoft.com/office/drawing/2014/main" id="{C1C5CA0C-FDF7-2C4D-10EE-77B637DEAC76}"/>
            </a:ext>
          </a:extLst>
        </xdr:cNvPr>
        <xdr:cNvCxnSpPr>
          <a:cxnSpLocks/>
          <a:stCxn id="6" idx="3"/>
          <a:endCxn id="41" idx="1"/>
        </xdr:cNvCxnSpPr>
      </xdr:nvCxnSpPr>
      <xdr:spPr>
        <a:xfrm flipV="1">
          <a:off x="6924442" y="4589734"/>
          <a:ext cx="1430375" cy="364546"/>
        </a:xfrm>
        <a:prstGeom prst="bentConnector3">
          <a:avLst>
            <a:gd name="adj1" fmla="val 50000"/>
          </a:avLst>
        </a:prstGeom>
        <a:ln>
          <a:solidFill>
            <a:srgbClr val="00B0F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305300</xdr:colOff>
      <xdr:row>6</xdr:row>
      <xdr:rowOff>84691</xdr:rowOff>
    </xdr:from>
    <xdr:to>
      <xdr:col>12</xdr:col>
      <xdr:colOff>330779</xdr:colOff>
      <xdr:row>7</xdr:row>
      <xdr:rowOff>124451</xdr:rowOff>
    </xdr:to>
    <xdr:sp macro="" textlink="">
      <xdr:nvSpPr>
        <xdr:cNvPr id="22" name="Textfeld 40">
          <a:extLst>
            <a:ext uri="{FF2B5EF4-FFF2-40B4-BE49-F238E27FC236}">
              <a16:creationId xmlns:a16="http://schemas.microsoft.com/office/drawing/2014/main" id="{AF4BF6B5-B73A-3C2B-AC42-146E75FE25BE}"/>
            </a:ext>
          </a:extLst>
        </xdr:cNvPr>
        <xdr:cNvSpPr txBox="1"/>
      </xdr:nvSpPr>
      <xdr:spPr>
        <a:xfrm>
          <a:off x="7010900" y="1284841"/>
          <a:ext cx="635079" cy="220735"/>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Pallet Pick</a:t>
          </a:r>
        </a:p>
      </xdr:txBody>
    </xdr:sp>
    <xdr:clientData/>
  </xdr:twoCellAnchor>
  <xdr:twoCellAnchor>
    <xdr:from>
      <xdr:col>11</xdr:col>
      <xdr:colOff>305300</xdr:colOff>
      <xdr:row>17</xdr:row>
      <xdr:rowOff>74564</xdr:rowOff>
    </xdr:from>
    <xdr:to>
      <xdr:col>12</xdr:col>
      <xdr:colOff>330779</xdr:colOff>
      <xdr:row>18</xdr:row>
      <xdr:rowOff>114324</xdr:rowOff>
    </xdr:to>
    <xdr:sp macro="" textlink="">
      <xdr:nvSpPr>
        <xdr:cNvPr id="23" name="Textfeld 45">
          <a:extLst>
            <a:ext uri="{FF2B5EF4-FFF2-40B4-BE49-F238E27FC236}">
              <a16:creationId xmlns:a16="http://schemas.microsoft.com/office/drawing/2014/main" id="{B6F26E63-B1F6-E7F7-3E83-5A65E1D17E00}"/>
            </a:ext>
          </a:extLst>
        </xdr:cNvPr>
        <xdr:cNvSpPr txBox="1"/>
      </xdr:nvSpPr>
      <xdr:spPr>
        <a:xfrm>
          <a:off x="7010900" y="3265439"/>
          <a:ext cx="635079" cy="220735"/>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Pallet Pick</a:t>
          </a:r>
        </a:p>
      </xdr:txBody>
    </xdr:sp>
    <xdr:clientData/>
  </xdr:twoCellAnchor>
  <xdr:twoCellAnchor>
    <xdr:from>
      <xdr:col>11</xdr:col>
      <xdr:colOff>254364</xdr:colOff>
      <xdr:row>27</xdr:row>
      <xdr:rowOff>7063</xdr:rowOff>
    </xdr:from>
    <xdr:to>
      <xdr:col>13</xdr:col>
      <xdr:colOff>259074</xdr:colOff>
      <xdr:row>28</xdr:row>
      <xdr:rowOff>168874</xdr:rowOff>
    </xdr:to>
    <xdr:sp macro="" textlink="">
      <xdr:nvSpPr>
        <xdr:cNvPr id="24" name="Textfeld 48">
          <a:extLst>
            <a:ext uri="{FF2B5EF4-FFF2-40B4-BE49-F238E27FC236}">
              <a16:creationId xmlns:a16="http://schemas.microsoft.com/office/drawing/2014/main" id="{7180551C-C241-4D52-3918-0D6E56C59458}"/>
            </a:ext>
          </a:extLst>
        </xdr:cNvPr>
        <xdr:cNvSpPr txBox="1"/>
      </xdr:nvSpPr>
      <xdr:spPr>
        <a:xfrm>
          <a:off x="6959964" y="5007688"/>
          <a:ext cx="1223910" cy="342786"/>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List Pick CS / EA </a:t>
          </a:r>
        </a:p>
        <a:p>
          <a:r>
            <a:rPr lang="en-GB" sz="800" i="1"/>
            <a:t>Lvlpck = S</a:t>
          </a:r>
        </a:p>
      </xdr:txBody>
    </xdr:sp>
    <xdr:clientData/>
  </xdr:twoCellAnchor>
  <xdr:twoCellAnchor>
    <xdr:from>
      <xdr:col>7</xdr:col>
      <xdr:colOff>114637</xdr:colOff>
      <xdr:row>11</xdr:row>
      <xdr:rowOff>155263</xdr:rowOff>
    </xdr:from>
    <xdr:to>
      <xdr:col>9</xdr:col>
      <xdr:colOff>238978</xdr:colOff>
      <xdr:row>15</xdr:row>
      <xdr:rowOff>149829</xdr:rowOff>
    </xdr:to>
    <xdr:sp macro="" textlink="">
      <xdr:nvSpPr>
        <xdr:cNvPr id="25" name="Textfeld 53">
          <a:extLst>
            <a:ext uri="{FF2B5EF4-FFF2-40B4-BE49-F238E27FC236}">
              <a16:creationId xmlns:a16="http://schemas.microsoft.com/office/drawing/2014/main" id="{CAAD7870-937E-6289-6896-EFAEF8365217}"/>
            </a:ext>
          </a:extLst>
        </xdr:cNvPr>
        <xdr:cNvSpPr txBox="1"/>
      </xdr:nvSpPr>
      <xdr:spPr>
        <a:xfrm>
          <a:off x="4381837" y="2260288"/>
          <a:ext cx="1343541" cy="718466"/>
        </a:xfrm>
        <a:prstGeom prst="rect">
          <a:avLst/>
        </a:prstGeom>
        <a:solidFill>
          <a:schemeClr val="bg1"/>
        </a:solid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Pallet Replenishment</a:t>
          </a:r>
        </a:p>
        <a:p>
          <a:r>
            <a:rPr lang="en-GB" sz="800" i="1"/>
            <a:t>LPN</a:t>
          </a:r>
        </a:p>
        <a:p>
          <a:r>
            <a:rPr lang="en-GB" sz="800" i="1"/>
            <a:t>Fix Pick Location</a:t>
          </a:r>
        </a:p>
        <a:p>
          <a:r>
            <a:rPr lang="en-GB" sz="800" i="1"/>
            <a:t>Single SJKU, Lot number</a:t>
          </a:r>
        </a:p>
        <a:p>
          <a:r>
            <a:rPr lang="en-GB" sz="800" i="1"/>
            <a:t>And Inventory Status</a:t>
          </a:r>
        </a:p>
      </xdr:txBody>
    </xdr:sp>
    <xdr:clientData/>
  </xdr:twoCellAnchor>
  <xdr:twoCellAnchor>
    <xdr:from>
      <xdr:col>6</xdr:col>
      <xdr:colOff>229273</xdr:colOff>
      <xdr:row>5</xdr:row>
      <xdr:rowOff>104775</xdr:rowOff>
    </xdr:from>
    <xdr:to>
      <xdr:col>8</xdr:col>
      <xdr:colOff>587749</xdr:colOff>
      <xdr:row>8</xdr:row>
      <xdr:rowOff>26688</xdr:rowOff>
    </xdr:to>
    <xdr:sp macro="" textlink="">
      <xdr:nvSpPr>
        <xdr:cNvPr id="26" name="Textfeld 55">
          <a:extLst>
            <a:ext uri="{FF2B5EF4-FFF2-40B4-BE49-F238E27FC236}">
              <a16:creationId xmlns:a16="http://schemas.microsoft.com/office/drawing/2014/main" id="{3C2E57EE-BC13-FE1A-AB44-F8E52C82FF58}"/>
            </a:ext>
          </a:extLst>
        </xdr:cNvPr>
        <xdr:cNvSpPr txBox="1"/>
      </xdr:nvSpPr>
      <xdr:spPr>
        <a:xfrm>
          <a:off x="3886873" y="1123950"/>
          <a:ext cx="1577676" cy="464838"/>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Inventory status: Available</a:t>
          </a:r>
        </a:p>
        <a:p>
          <a:r>
            <a:rPr lang="en-GB" sz="800" i="1"/>
            <a:t>Item family: BULK and BULK-TR</a:t>
          </a:r>
        </a:p>
        <a:p>
          <a:r>
            <a:rPr lang="en-GB" sz="800" i="1"/>
            <a:t>Composition Pallet is 100%</a:t>
          </a:r>
        </a:p>
      </xdr:txBody>
    </xdr:sp>
    <xdr:clientData/>
  </xdr:twoCellAnchor>
  <xdr:twoCellAnchor>
    <xdr:from>
      <xdr:col>6</xdr:col>
      <xdr:colOff>421202</xdr:colOff>
      <xdr:row>22</xdr:row>
      <xdr:rowOff>152327</xdr:rowOff>
    </xdr:from>
    <xdr:to>
      <xdr:col>8</xdr:col>
      <xdr:colOff>571288</xdr:colOff>
      <xdr:row>24</xdr:row>
      <xdr:rowOff>7937</xdr:rowOff>
    </xdr:to>
    <xdr:sp macro="" textlink="">
      <xdr:nvSpPr>
        <xdr:cNvPr id="27" name="Textfeld 57">
          <a:extLst>
            <a:ext uri="{FF2B5EF4-FFF2-40B4-BE49-F238E27FC236}">
              <a16:creationId xmlns:a16="http://schemas.microsoft.com/office/drawing/2014/main" id="{7B473D9D-C37A-992C-8FA9-0B5FD272EB5C}"/>
            </a:ext>
          </a:extLst>
        </xdr:cNvPr>
        <xdr:cNvSpPr txBox="1"/>
      </xdr:nvSpPr>
      <xdr:spPr>
        <a:xfrm>
          <a:off x="4078802" y="4248077"/>
          <a:ext cx="1369286" cy="21756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Inventory Status: Inspection</a:t>
          </a:r>
        </a:p>
      </xdr:txBody>
    </xdr:sp>
    <xdr:clientData/>
  </xdr:twoCellAnchor>
  <xdr:twoCellAnchor>
    <xdr:from>
      <xdr:col>6</xdr:col>
      <xdr:colOff>421202</xdr:colOff>
      <xdr:row>27</xdr:row>
      <xdr:rowOff>1124</xdr:rowOff>
    </xdr:from>
    <xdr:to>
      <xdr:col>8</xdr:col>
      <xdr:colOff>475107</xdr:colOff>
      <xdr:row>28</xdr:row>
      <xdr:rowOff>37709</xdr:rowOff>
    </xdr:to>
    <xdr:sp macro="" textlink="">
      <xdr:nvSpPr>
        <xdr:cNvPr id="28" name="Textfeld 58">
          <a:extLst>
            <a:ext uri="{FF2B5EF4-FFF2-40B4-BE49-F238E27FC236}">
              <a16:creationId xmlns:a16="http://schemas.microsoft.com/office/drawing/2014/main" id="{FD2CDBF2-1A1E-DA5F-6FC8-D638892EC340}"/>
            </a:ext>
          </a:extLst>
        </xdr:cNvPr>
        <xdr:cNvSpPr txBox="1"/>
      </xdr:nvSpPr>
      <xdr:spPr>
        <a:xfrm>
          <a:off x="4078802" y="5001749"/>
          <a:ext cx="1273105" cy="21756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Inventory Status: Blocked</a:t>
          </a:r>
        </a:p>
      </xdr:txBody>
    </xdr:sp>
    <xdr:clientData/>
  </xdr:twoCellAnchor>
  <xdr:twoCellAnchor>
    <xdr:from>
      <xdr:col>5</xdr:col>
      <xdr:colOff>607745</xdr:colOff>
      <xdr:row>18</xdr:row>
      <xdr:rowOff>154983</xdr:rowOff>
    </xdr:from>
    <xdr:to>
      <xdr:col>6</xdr:col>
      <xdr:colOff>159591</xdr:colOff>
      <xdr:row>18</xdr:row>
      <xdr:rowOff>154983</xdr:rowOff>
    </xdr:to>
    <xdr:cxnSp macro="">
      <xdr:nvCxnSpPr>
        <xdr:cNvPr id="29" name="Gerade Verbindung mit Pfeil 61">
          <a:extLst>
            <a:ext uri="{FF2B5EF4-FFF2-40B4-BE49-F238E27FC236}">
              <a16:creationId xmlns:a16="http://schemas.microsoft.com/office/drawing/2014/main" id="{2ED5EB96-2F84-C630-0F73-221092091025}"/>
            </a:ext>
          </a:extLst>
        </xdr:cNvPr>
        <xdr:cNvCxnSpPr>
          <a:stCxn id="10" idx="3"/>
          <a:endCxn id="9" idx="1"/>
        </xdr:cNvCxnSpPr>
      </xdr:nvCxnSpPr>
      <xdr:spPr>
        <a:xfrm flipV="1">
          <a:off x="3655745" y="3526833"/>
          <a:ext cx="161446" cy="0"/>
        </a:xfrm>
        <a:prstGeom prst="straightConnector1">
          <a:avLst/>
        </a:prstGeom>
        <a:ln>
          <a:solidFill>
            <a:schemeClr val="tx1">
              <a:lumMod val="95000"/>
              <a:lumOff val="5000"/>
            </a:schemeClr>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15</xdr:col>
      <xdr:colOff>35964</xdr:colOff>
      <xdr:row>13</xdr:row>
      <xdr:rowOff>136380</xdr:rowOff>
    </xdr:from>
    <xdr:to>
      <xdr:col>15</xdr:col>
      <xdr:colOff>523289</xdr:colOff>
      <xdr:row>13</xdr:row>
      <xdr:rowOff>136380</xdr:rowOff>
    </xdr:to>
    <xdr:cxnSp macro="">
      <xdr:nvCxnSpPr>
        <xdr:cNvPr id="30" name="Gerade Verbindung mit Pfeil 86">
          <a:extLst>
            <a:ext uri="{FF2B5EF4-FFF2-40B4-BE49-F238E27FC236}">
              <a16:creationId xmlns:a16="http://schemas.microsoft.com/office/drawing/2014/main" id="{757CBDC9-5C74-3B8F-0F0C-B15E8BF6DD23}"/>
            </a:ext>
          </a:extLst>
        </xdr:cNvPr>
        <xdr:cNvCxnSpPr>
          <a:cxnSpLocks/>
          <a:stCxn id="7" idx="3"/>
          <a:endCxn id="8" idx="1"/>
        </xdr:cNvCxnSpPr>
      </xdr:nvCxnSpPr>
      <xdr:spPr>
        <a:xfrm>
          <a:off x="9179964" y="2603355"/>
          <a:ext cx="487325" cy="0"/>
        </a:xfrm>
        <a:prstGeom prst="straightConnector1">
          <a:avLst/>
        </a:prstGeom>
        <a:ln>
          <a:solidFill>
            <a:srgbClr val="00B05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554295</xdr:colOff>
      <xdr:row>17</xdr:row>
      <xdr:rowOff>154432</xdr:rowOff>
    </xdr:from>
    <xdr:to>
      <xdr:col>4</xdr:col>
      <xdr:colOff>475459</xdr:colOff>
      <xdr:row>19</xdr:row>
      <xdr:rowOff>146007</xdr:rowOff>
    </xdr:to>
    <xdr:sp macro="" textlink="">
      <xdr:nvSpPr>
        <xdr:cNvPr id="31" name="Rechteck 13">
          <a:extLst>
            <a:ext uri="{FF2B5EF4-FFF2-40B4-BE49-F238E27FC236}">
              <a16:creationId xmlns:a16="http://schemas.microsoft.com/office/drawing/2014/main" id="{C55641C4-7F7D-B03D-1CC6-ECB58FDE478A}"/>
            </a:ext>
          </a:extLst>
        </xdr:cNvPr>
        <xdr:cNvSpPr/>
      </xdr:nvSpPr>
      <xdr:spPr>
        <a:xfrm>
          <a:off x="2383095" y="3345307"/>
          <a:ext cx="530764" cy="35352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YARD</a:t>
          </a:r>
        </a:p>
      </xdr:txBody>
    </xdr:sp>
    <xdr:clientData/>
  </xdr:twoCellAnchor>
  <xdr:twoCellAnchor>
    <xdr:from>
      <xdr:col>16</xdr:col>
      <xdr:colOff>599733</xdr:colOff>
      <xdr:row>12</xdr:row>
      <xdr:rowOff>135789</xdr:rowOff>
    </xdr:from>
    <xdr:to>
      <xdr:col>17</xdr:col>
      <xdr:colOff>601597</xdr:colOff>
      <xdr:row>14</xdr:row>
      <xdr:rowOff>133714</xdr:rowOff>
    </xdr:to>
    <xdr:sp macro="" textlink="">
      <xdr:nvSpPr>
        <xdr:cNvPr id="32" name="Rechteck 13">
          <a:extLst>
            <a:ext uri="{FF2B5EF4-FFF2-40B4-BE49-F238E27FC236}">
              <a16:creationId xmlns:a16="http://schemas.microsoft.com/office/drawing/2014/main" id="{8137E329-79F5-2C4F-24A9-20063A2D6DE7}"/>
            </a:ext>
          </a:extLst>
        </xdr:cNvPr>
        <xdr:cNvSpPr/>
      </xdr:nvSpPr>
      <xdr:spPr>
        <a:xfrm>
          <a:off x="10353333" y="2421789"/>
          <a:ext cx="611464" cy="35987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YARD</a:t>
          </a:r>
        </a:p>
      </xdr:txBody>
    </xdr:sp>
    <xdr:clientData/>
  </xdr:twoCellAnchor>
  <xdr:twoCellAnchor>
    <xdr:from>
      <xdr:col>2</xdr:col>
      <xdr:colOff>387724</xdr:colOff>
      <xdr:row>17</xdr:row>
      <xdr:rowOff>152716</xdr:rowOff>
    </xdr:from>
    <xdr:to>
      <xdr:col>3</xdr:col>
      <xdr:colOff>373174</xdr:colOff>
      <xdr:row>19</xdr:row>
      <xdr:rowOff>150641</xdr:rowOff>
    </xdr:to>
    <xdr:sp macro="" textlink="">
      <xdr:nvSpPr>
        <xdr:cNvPr id="33" name="Rechteck 13">
          <a:extLst>
            <a:ext uri="{FF2B5EF4-FFF2-40B4-BE49-F238E27FC236}">
              <a16:creationId xmlns:a16="http://schemas.microsoft.com/office/drawing/2014/main" id="{01D30404-57AB-833E-EF8A-E71B0F87C92E}"/>
            </a:ext>
          </a:extLst>
        </xdr:cNvPr>
        <xdr:cNvSpPr/>
      </xdr:nvSpPr>
      <xdr:spPr>
        <a:xfrm>
          <a:off x="1606924" y="3343591"/>
          <a:ext cx="595050" cy="35987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Booking</a:t>
          </a:r>
        </a:p>
      </xdr:txBody>
    </xdr:sp>
    <xdr:clientData/>
  </xdr:twoCellAnchor>
  <xdr:twoCellAnchor>
    <xdr:from>
      <xdr:col>18</xdr:col>
      <xdr:colOff>181674</xdr:colOff>
      <xdr:row>12</xdr:row>
      <xdr:rowOff>131357</xdr:rowOff>
    </xdr:from>
    <xdr:to>
      <xdr:col>19</xdr:col>
      <xdr:colOff>160774</xdr:colOff>
      <xdr:row>14</xdr:row>
      <xdr:rowOff>135632</xdr:rowOff>
    </xdr:to>
    <xdr:sp macro="" textlink="">
      <xdr:nvSpPr>
        <xdr:cNvPr id="34" name="Rechteck 13">
          <a:extLst>
            <a:ext uri="{FF2B5EF4-FFF2-40B4-BE49-F238E27FC236}">
              <a16:creationId xmlns:a16="http://schemas.microsoft.com/office/drawing/2014/main" id="{192D0F8D-151C-95D5-D704-FBD28C405B9B}"/>
            </a:ext>
          </a:extLst>
        </xdr:cNvPr>
        <xdr:cNvSpPr/>
      </xdr:nvSpPr>
      <xdr:spPr>
        <a:xfrm>
          <a:off x="11154474" y="2417357"/>
          <a:ext cx="588700" cy="36622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Booking</a:t>
          </a:r>
        </a:p>
      </xdr:txBody>
    </xdr:sp>
    <xdr:clientData/>
  </xdr:twoCellAnchor>
  <xdr:twoCellAnchor>
    <xdr:from>
      <xdr:col>13</xdr:col>
      <xdr:colOff>542975</xdr:colOff>
      <xdr:row>6</xdr:row>
      <xdr:rowOff>149626</xdr:rowOff>
    </xdr:from>
    <xdr:to>
      <xdr:col>14</xdr:col>
      <xdr:colOff>581127</xdr:colOff>
      <xdr:row>9</xdr:row>
      <xdr:rowOff>45761</xdr:rowOff>
    </xdr:to>
    <xdr:sp macro="" textlink="">
      <xdr:nvSpPr>
        <xdr:cNvPr id="35" name="Diagrama de flujo: decisión 83">
          <a:extLst>
            <a:ext uri="{FF2B5EF4-FFF2-40B4-BE49-F238E27FC236}">
              <a16:creationId xmlns:a16="http://schemas.microsoft.com/office/drawing/2014/main" id="{F99E7403-7256-E1FB-C383-E4CEF0EDD1F0}"/>
            </a:ext>
          </a:extLst>
        </xdr:cNvPr>
        <xdr:cNvSpPr/>
      </xdr:nvSpPr>
      <xdr:spPr bwMode="auto">
        <a:xfrm>
          <a:off x="8467775" y="1349776"/>
          <a:ext cx="647752" cy="439060"/>
        </a:xfrm>
        <a:prstGeom prst="flowChartDecision">
          <a:avLst/>
        </a:prstGeom>
        <a:solidFill>
          <a:schemeClr val="accent2">
            <a:lumMod val="40000"/>
            <a:lumOff val="60000"/>
            <a:alpha val="50000"/>
          </a:schemeClr>
        </a:solidFill>
        <a:ln w="12700" cap="flat" cmpd="sng" algn="ctr">
          <a:solidFill>
            <a:schemeClr val="tx1">
              <a:lumMod val="75000"/>
              <a:lumOff val="25000"/>
            </a:schemeClr>
          </a:solidFill>
          <a:prstDash val="solid"/>
          <a:round/>
          <a:headEnd type="none" w="med" len="med"/>
          <a:tailEnd type="none" w="med" len="med"/>
        </a:ln>
        <a:effectLst/>
      </xdr:spPr>
      <xdr:txBody>
        <a:bodyPr vert="horz" wrap="square" lIns="72000" tIns="36000" rIns="36000" bIns="36000" numCol="1" rtlCol="0" anchor="t" anchorCtr="0" compatLnSpc="1">
          <a:prstTxWarp prst="textNoShape">
            <a:avLst/>
          </a:prstTxWarp>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defTabSz="995363" rtl="0" eaLnBrk="0" fontAlgn="base" latinLnBrk="0" hangingPunct="0">
            <a:lnSpc>
              <a:spcPct val="100000"/>
            </a:lnSpc>
            <a:spcBef>
              <a:spcPct val="0"/>
            </a:spcBef>
            <a:spcAft>
              <a:spcPct val="0"/>
            </a:spcAft>
            <a:buClrTx/>
            <a:buSzTx/>
            <a:buFontTx/>
            <a:buNone/>
            <a:tabLst/>
          </a:pPr>
          <a:endParaRPr kumimoji="0" lang="es-ES" sz="600" b="1" i="0" u="none" strike="noStrike" cap="none" normalizeH="0" baseline="0">
            <a:ln>
              <a:noFill/>
            </a:ln>
            <a:solidFill>
              <a:schemeClr val="tx1"/>
            </a:solidFill>
            <a:effectLst/>
          </a:endParaRPr>
        </a:p>
      </xdr:txBody>
    </xdr:sp>
    <xdr:clientData/>
  </xdr:twoCellAnchor>
  <xdr:twoCellAnchor>
    <xdr:from>
      <xdr:col>14</xdr:col>
      <xdr:colOff>254077</xdr:colOff>
      <xdr:row>9</xdr:row>
      <xdr:rowOff>48935</xdr:rowOff>
    </xdr:from>
    <xdr:to>
      <xdr:col>14</xdr:col>
      <xdr:colOff>255199</xdr:colOff>
      <xdr:row>11</xdr:row>
      <xdr:rowOff>173500</xdr:rowOff>
    </xdr:to>
    <xdr:cxnSp macro="">
      <xdr:nvCxnSpPr>
        <xdr:cNvPr id="36" name="Verbinder: gewinkelt 34">
          <a:extLst>
            <a:ext uri="{FF2B5EF4-FFF2-40B4-BE49-F238E27FC236}">
              <a16:creationId xmlns:a16="http://schemas.microsoft.com/office/drawing/2014/main" id="{AD639167-1228-4A95-C5E6-A4B487265423}"/>
            </a:ext>
          </a:extLst>
        </xdr:cNvPr>
        <xdr:cNvCxnSpPr>
          <a:cxnSpLocks/>
          <a:stCxn id="35" idx="2"/>
          <a:endCxn id="7" idx="0"/>
        </xdr:cNvCxnSpPr>
      </xdr:nvCxnSpPr>
      <xdr:spPr>
        <a:xfrm rot="16200000" flipH="1">
          <a:off x="8545780" y="2034707"/>
          <a:ext cx="486515" cy="1122"/>
        </a:xfrm>
        <a:prstGeom prst="bentConnector3">
          <a:avLst>
            <a:gd name="adj1" fmla="val 50000"/>
          </a:avLst>
        </a:prstGeom>
        <a:ln>
          <a:solidFill>
            <a:srgbClr val="00B0F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14</xdr:col>
      <xdr:colOff>577952</xdr:colOff>
      <xdr:row>8</xdr:row>
      <xdr:rowOff>10381</xdr:rowOff>
    </xdr:from>
    <xdr:to>
      <xdr:col>16</xdr:col>
      <xdr:colOff>183834</xdr:colOff>
      <xdr:row>12</xdr:row>
      <xdr:rowOff>134532</xdr:rowOff>
    </xdr:to>
    <xdr:cxnSp macro="">
      <xdr:nvCxnSpPr>
        <xdr:cNvPr id="37" name="Verbinder: gewinkelt 34">
          <a:extLst>
            <a:ext uri="{FF2B5EF4-FFF2-40B4-BE49-F238E27FC236}">
              <a16:creationId xmlns:a16="http://schemas.microsoft.com/office/drawing/2014/main" id="{B93481EA-89CA-5A3E-E42C-758B4A312B03}"/>
            </a:ext>
          </a:extLst>
        </xdr:cNvPr>
        <xdr:cNvCxnSpPr>
          <a:cxnSpLocks/>
          <a:stCxn id="35" idx="3"/>
          <a:endCxn id="8" idx="0"/>
        </xdr:cNvCxnSpPr>
      </xdr:nvCxnSpPr>
      <xdr:spPr>
        <a:xfrm>
          <a:off x="9112352" y="1572481"/>
          <a:ext cx="825082" cy="848051"/>
        </a:xfrm>
        <a:prstGeom prst="bentConnector2">
          <a:avLst/>
        </a:prstGeom>
        <a:ln>
          <a:solidFill>
            <a:srgbClr val="00B05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13</xdr:col>
      <xdr:colOff>544087</xdr:colOff>
      <xdr:row>17</xdr:row>
      <xdr:rowOff>113010</xdr:rowOff>
    </xdr:from>
    <xdr:to>
      <xdr:col>14</xdr:col>
      <xdr:colOff>582239</xdr:colOff>
      <xdr:row>20</xdr:row>
      <xdr:rowOff>9145</xdr:rowOff>
    </xdr:to>
    <xdr:sp macro="" textlink="">
      <xdr:nvSpPr>
        <xdr:cNvPr id="38" name="Diagrama de flujo: decisión 86">
          <a:extLst>
            <a:ext uri="{FF2B5EF4-FFF2-40B4-BE49-F238E27FC236}">
              <a16:creationId xmlns:a16="http://schemas.microsoft.com/office/drawing/2014/main" id="{F6E056AC-254B-5A11-5D34-E3C79DD051A3}"/>
            </a:ext>
          </a:extLst>
        </xdr:cNvPr>
        <xdr:cNvSpPr/>
      </xdr:nvSpPr>
      <xdr:spPr bwMode="auto">
        <a:xfrm>
          <a:off x="8468887" y="3303885"/>
          <a:ext cx="647752" cy="439060"/>
        </a:xfrm>
        <a:prstGeom prst="flowChartDecision">
          <a:avLst/>
        </a:prstGeom>
        <a:solidFill>
          <a:schemeClr val="accent2">
            <a:lumMod val="40000"/>
            <a:lumOff val="60000"/>
            <a:alpha val="50000"/>
          </a:schemeClr>
        </a:solidFill>
        <a:ln w="12700" cap="flat" cmpd="sng" algn="ctr">
          <a:solidFill>
            <a:schemeClr val="tx1">
              <a:lumMod val="75000"/>
              <a:lumOff val="25000"/>
            </a:schemeClr>
          </a:solidFill>
          <a:prstDash val="solid"/>
          <a:round/>
          <a:headEnd type="none" w="med" len="med"/>
          <a:tailEnd type="none" w="med" len="med"/>
        </a:ln>
        <a:effectLst/>
      </xdr:spPr>
      <xdr:txBody>
        <a:bodyPr vert="horz" wrap="square" lIns="72000" tIns="36000" rIns="36000" bIns="36000" numCol="1" rtlCol="0" anchor="t" anchorCtr="0" compatLnSpc="1">
          <a:prstTxWarp prst="textNoShape">
            <a:avLst/>
          </a:prstTxWarp>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defTabSz="995363" eaLnBrk="0" fontAlgn="base" hangingPunct="0">
            <a:spcBef>
              <a:spcPct val="0"/>
            </a:spcBef>
            <a:spcAft>
              <a:spcPct val="0"/>
            </a:spcAft>
          </a:pPr>
          <a:endParaRPr lang="es-ES" sz="600" b="1"/>
        </a:p>
      </xdr:txBody>
    </xdr:sp>
    <xdr:clientData/>
  </xdr:twoCellAnchor>
  <xdr:twoCellAnchor>
    <xdr:from>
      <xdr:col>14</xdr:col>
      <xdr:colOff>579064</xdr:colOff>
      <xdr:row>14</xdr:row>
      <xdr:rowOff>132457</xdr:rowOff>
    </xdr:from>
    <xdr:to>
      <xdr:col>16</xdr:col>
      <xdr:colOff>183834</xdr:colOff>
      <xdr:row>18</xdr:row>
      <xdr:rowOff>154740</xdr:rowOff>
    </xdr:to>
    <xdr:cxnSp macro="">
      <xdr:nvCxnSpPr>
        <xdr:cNvPr id="39" name="Verbinder: gewinkelt 30">
          <a:extLst>
            <a:ext uri="{FF2B5EF4-FFF2-40B4-BE49-F238E27FC236}">
              <a16:creationId xmlns:a16="http://schemas.microsoft.com/office/drawing/2014/main" id="{8B0CA7FC-5D1A-7371-0606-EE119D50E1BE}"/>
            </a:ext>
          </a:extLst>
        </xdr:cNvPr>
        <xdr:cNvCxnSpPr>
          <a:cxnSpLocks/>
          <a:stCxn id="38" idx="3"/>
          <a:endCxn id="8" idx="2"/>
        </xdr:cNvCxnSpPr>
      </xdr:nvCxnSpPr>
      <xdr:spPr>
        <a:xfrm flipV="1">
          <a:off x="9113464" y="2780407"/>
          <a:ext cx="823970" cy="746183"/>
        </a:xfrm>
        <a:prstGeom prst="bentConnector2">
          <a:avLst/>
        </a:prstGeom>
        <a:ln>
          <a:solidFill>
            <a:srgbClr val="00B05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14</xdr:col>
      <xdr:colOff>255189</xdr:colOff>
      <xdr:row>15</xdr:row>
      <xdr:rowOff>86558</xdr:rowOff>
    </xdr:from>
    <xdr:to>
      <xdr:col>14</xdr:col>
      <xdr:colOff>255199</xdr:colOff>
      <xdr:row>17</xdr:row>
      <xdr:rowOff>116185</xdr:rowOff>
    </xdr:to>
    <xdr:cxnSp macro="">
      <xdr:nvCxnSpPr>
        <xdr:cNvPr id="40" name="Verbinder: gewinkelt 30">
          <a:extLst>
            <a:ext uri="{FF2B5EF4-FFF2-40B4-BE49-F238E27FC236}">
              <a16:creationId xmlns:a16="http://schemas.microsoft.com/office/drawing/2014/main" id="{7692BDDA-CFDA-D050-E23D-A0BE76F4708C}"/>
            </a:ext>
          </a:extLst>
        </xdr:cNvPr>
        <xdr:cNvCxnSpPr>
          <a:cxnSpLocks/>
          <a:stCxn id="38" idx="0"/>
          <a:endCxn id="7" idx="2"/>
        </xdr:cNvCxnSpPr>
      </xdr:nvCxnSpPr>
      <xdr:spPr>
        <a:xfrm rot="5400000" flipH="1" flipV="1">
          <a:off x="8593805" y="3111267"/>
          <a:ext cx="391577" cy="10"/>
        </a:xfrm>
        <a:prstGeom prst="bentConnector3">
          <a:avLst>
            <a:gd name="adj1" fmla="val 50000"/>
          </a:avLst>
        </a:prstGeom>
        <a:ln>
          <a:solidFill>
            <a:srgbClr val="00B0F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13</xdr:col>
      <xdr:colOff>426842</xdr:colOff>
      <xdr:row>23</xdr:row>
      <xdr:rowOff>880</xdr:rowOff>
    </xdr:from>
    <xdr:to>
      <xdr:col>14</xdr:col>
      <xdr:colOff>597974</xdr:colOff>
      <xdr:row>26</xdr:row>
      <xdr:rowOff>94912</xdr:rowOff>
    </xdr:to>
    <xdr:sp macro="" textlink="">
      <xdr:nvSpPr>
        <xdr:cNvPr id="41" name="Rechteck 9">
          <a:extLst>
            <a:ext uri="{FF2B5EF4-FFF2-40B4-BE49-F238E27FC236}">
              <a16:creationId xmlns:a16="http://schemas.microsoft.com/office/drawing/2014/main" id="{33D5B1E1-C20D-1A84-B0F0-CE9D9A3E00F1}"/>
            </a:ext>
          </a:extLst>
        </xdr:cNvPr>
        <xdr:cNvSpPr/>
      </xdr:nvSpPr>
      <xdr:spPr>
        <a:xfrm>
          <a:off x="8351642" y="4277605"/>
          <a:ext cx="780732" cy="636957"/>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SSTG</a:t>
          </a:r>
        </a:p>
        <a:p>
          <a:pPr algn="ctr"/>
          <a:r>
            <a:rPr lang="en-GB" sz="800"/>
            <a:t>Reservation by Load</a:t>
          </a:r>
        </a:p>
      </xdr:txBody>
    </xdr:sp>
    <xdr:clientData/>
  </xdr:twoCellAnchor>
  <xdr:twoCellAnchor>
    <xdr:from>
      <xdr:col>14</xdr:col>
      <xdr:colOff>601149</xdr:colOff>
      <xdr:row>14</xdr:row>
      <xdr:rowOff>132457</xdr:rowOff>
    </xdr:from>
    <xdr:to>
      <xdr:col>16</xdr:col>
      <xdr:colOff>183834</xdr:colOff>
      <xdr:row>24</xdr:row>
      <xdr:rowOff>132034</xdr:rowOff>
    </xdr:to>
    <xdr:cxnSp macro="">
      <xdr:nvCxnSpPr>
        <xdr:cNvPr id="42" name="Verbinder: gewinkelt 38">
          <a:extLst>
            <a:ext uri="{FF2B5EF4-FFF2-40B4-BE49-F238E27FC236}">
              <a16:creationId xmlns:a16="http://schemas.microsoft.com/office/drawing/2014/main" id="{1725B11F-EA3E-C33D-3ED3-C4C7733B7573}"/>
            </a:ext>
          </a:extLst>
        </xdr:cNvPr>
        <xdr:cNvCxnSpPr>
          <a:cxnSpLocks/>
          <a:stCxn id="41" idx="3"/>
          <a:endCxn id="8" idx="2"/>
        </xdr:cNvCxnSpPr>
      </xdr:nvCxnSpPr>
      <xdr:spPr>
        <a:xfrm flipV="1">
          <a:off x="9135549" y="2780407"/>
          <a:ext cx="801885" cy="1809327"/>
        </a:xfrm>
        <a:prstGeom prst="bentConnector2">
          <a:avLst/>
        </a:prstGeom>
        <a:ln>
          <a:solidFill>
            <a:srgbClr val="00B05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2</xdr:col>
      <xdr:colOff>410799</xdr:colOff>
      <xdr:row>6</xdr:row>
      <xdr:rowOff>75683</xdr:rowOff>
    </xdr:from>
    <xdr:to>
      <xdr:col>4</xdr:col>
      <xdr:colOff>31604</xdr:colOff>
      <xdr:row>8</xdr:row>
      <xdr:rowOff>73608</xdr:rowOff>
    </xdr:to>
    <xdr:sp macro="" textlink="">
      <xdr:nvSpPr>
        <xdr:cNvPr id="43" name="Rechteck 8">
          <a:extLst>
            <a:ext uri="{FF2B5EF4-FFF2-40B4-BE49-F238E27FC236}">
              <a16:creationId xmlns:a16="http://schemas.microsoft.com/office/drawing/2014/main" id="{2C1072AB-4509-9B4D-9427-2FE066D8E5C6}"/>
            </a:ext>
          </a:extLst>
        </xdr:cNvPr>
        <xdr:cNvSpPr/>
      </xdr:nvSpPr>
      <xdr:spPr>
        <a:xfrm>
          <a:off x="1629999" y="1275833"/>
          <a:ext cx="840005" cy="35987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GB" sz="800"/>
            <a:t>Lost and Found</a:t>
          </a:r>
        </a:p>
      </xdr:txBody>
    </xdr:sp>
    <xdr:clientData/>
  </xdr:twoCellAnchor>
  <xdr:twoCellAnchor>
    <xdr:from>
      <xdr:col>4</xdr:col>
      <xdr:colOff>475459</xdr:colOff>
      <xdr:row>18</xdr:row>
      <xdr:rowOff>154982</xdr:rowOff>
    </xdr:from>
    <xdr:to>
      <xdr:col>5</xdr:col>
      <xdr:colOff>76981</xdr:colOff>
      <xdr:row>18</xdr:row>
      <xdr:rowOff>154982</xdr:rowOff>
    </xdr:to>
    <xdr:cxnSp macro="">
      <xdr:nvCxnSpPr>
        <xdr:cNvPr id="44" name="Gerade Verbindung mit Pfeil 61">
          <a:extLst>
            <a:ext uri="{FF2B5EF4-FFF2-40B4-BE49-F238E27FC236}">
              <a16:creationId xmlns:a16="http://schemas.microsoft.com/office/drawing/2014/main" id="{DDEF2317-ACE8-B3B3-0FA2-C98D6AED2F35}"/>
            </a:ext>
          </a:extLst>
        </xdr:cNvPr>
        <xdr:cNvCxnSpPr>
          <a:cxnSpLocks/>
          <a:stCxn id="31" idx="3"/>
          <a:endCxn id="10" idx="1"/>
        </xdr:cNvCxnSpPr>
      </xdr:nvCxnSpPr>
      <xdr:spPr>
        <a:xfrm>
          <a:off x="2913859" y="3526832"/>
          <a:ext cx="211122" cy="0"/>
        </a:xfrm>
        <a:prstGeom prst="straightConnector1">
          <a:avLst/>
        </a:prstGeom>
        <a:ln>
          <a:solidFill>
            <a:schemeClr val="tx1">
              <a:lumMod val="95000"/>
              <a:lumOff val="5000"/>
            </a:schemeClr>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369999</xdr:colOff>
      <xdr:row>18</xdr:row>
      <xdr:rowOff>154982</xdr:rowOff>
    </xdr:from>
    <xdr:to>
      <xdr:col>3</xdr:col>
      <xdr:colOff>554295</xdr:colOff>
      <xdr:row>18</xdr:row>
      <xdr:rowOff>154982</xdr:rowOff>
    </xdr:to>
    <xdr:cxnSp macro="">
      <xdr:nvCxnSpPr>
        <xdr:cNvPr id="45" name="Gerade Verbindung mit Pfeil 61">
          <a:extLst>
            <a:ext uri="{FF2B5EF4-FFF2-40B4-BE49-F238E27FC236}">
              <a16:creationId xmlns:a16="http://schemas.microsoft.com/office/drawing/2014/main" id="{5863DB61-45C4-FCF3-150A-0B7BA6883E19}"/>
            </a:ext>
          </a:extLst>
        </xdr:cNvPr>
        <xdr:cNvCxnSpPr>
          <a:cxnSpLocks/>
          <a:stCxn id="33" idx="3"/>
          <a:endCxn id="31" idx="1"/>
        </xdr:cNvCxnSpPr>
      </xdr:nvCxnSpPr>
      <xdr:spPr>
        <a:xfrm flipV="1">
          <a:off x="2198799" y="3526832"/>
          <a:ext cx="184296" cy="0"/>
        </a:xfrm>
        <a:prstGeom prst="straightConnector1">
          <a:avLst/>
        </a:prstGeom>
        <a:ln>
          <a:solidFill>
            <a:schemeClr val="tx1">
              <a:lumMod val="95000"/>
              <a:lumOff val="5000"/>
            </a:schemeClr>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16</xdr:col>
      <xdr:colOff>441278</xdr:colOff>
      <xdr:row>13</xdr:row>
      <xdr:rowOff>131577</xdr:rowOff>
    </xdr:from>
    <xdr:to>
      <xdr:col>16</xdr:col>
      <xdr:colOff>602908</xdr:colOff>
      <xdr:row>13</xdr:row>
      <xdr:rowOff>131577</xdr:rowOff>
    </xdr:to>
    <xdr:cxnSp macro="">
      <xdr:nvCxnSpPr>
        <xdr:cNvPr id="46" name="Gerade Verbindung mit Pfeil 61">
          <a:extLst>
            <a:ext uri="{FF2B5EF4-FFF2-40B4-BE49-F238E27FC236}">
              <a16:creationId xmlns:a16="http://schemas.microsoft.com/office/drawing/2014/main" id="{67182A83-CE3E-58DD-C885-5B31829C9311}"/>
            </a:ext>
          </a:extLst>
        </xdr:cNvPr>
        <xdr:cNvCxnSpPr>
          <a:cxnSpLocks/>
          <a:stCxn id="8" idx="3"/>
          <a:endCxn id="32" idx="1"/>
        </xdr:cNvCxnSpPr>
      </xdr:nvCxnSpPr>
      <xdr:spPr>
        <a:xfrm flipV="1">
          <a:off x="10194878" y="2598552"/>
          <a:ext cx="161630" cy="0"/>
        </a:xfrm>
        <a:prstGeom prst="straightConnector1">
          <a:avLst/>
        </a:prstGeom>
        <a:ln>
          <a:solidFill>
            <a:schemeClr val="tx1">
              <a:lumMod val="95000"/>
              <a:lumOff val="5000"/>
            </a:schemeClr>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17</xdr:col>
      <xdr:colOff>598422</xdr:colOff>
      <xdr:row>13</xdr:row>
      <xdr:rowOff>131577</xdr:rowOff>
    </xdr:from>
    <xdr:to>
      <xdr:col>18</xdr:col>
      <xdr:colOff>178499</xdr:colOff>
      <xdr:row>13</xdr:row>
      <xdr:rowOff>131577</xdr:rowOff>
    </xdr:to>
    <xdr:cxnSp macro="">
      <xdr:nvCxnSpPr>
        <xdr:cNvPr id="47" name="Gerade Verbindung mit Pfeil 61">
          <a:extLst>
            <a:ext uri="{FF2B5EF4-FFF2-40B4-BE49-F238E27FC236}">
              <a16:creationId xmlns:a16="http://schemas.microsoft.com/office/drawing/2014/main" id="{B6930B78-9C45-0884-C273-2195EA9BDCD3}"/>
            </a:ext>
          </a:extLst>
        </xdr:cNvPr>
        <xdr:cNvCxnSpPr>
          <a:cxnSpLocks/>
          <a:stCxn id="32" idx="3"/>
          <a:endCxn id="34" idx="1"/>
        </xdr:cNvCxnSpPr>
      </xdr:nvCxnSpPr>
      <xdr:spPr>
        <a:xfrm>
          <a:off x="10961622" y="2598552"/>
          <a:ext cx="189677" cy="0"/>
        </a:xfrm>
        <a:prstGeom prst="straightConnector1">
          <a:avLst/>
        </a:prstGeom>
        <a:ln>
          <a:solidFill>
            <a:schemeClr val="tx1">
              <a:lumMod val="95000"/>
              <a:lumOff val="5000"/>
            </a:schemeClr>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11</xdr:col>
      <xdr:colOff>219593</xdr:colOff>
      <xdr:row>20</xdr:row>
      <xdr:rowOff>174110</xdr:rowOff>
    </xdr:from>
    <xdr:to>
      <xdr:col>13</xdr:col>
      <xdr:colOff>217953</xdr:colOff>
      <xdr:row>22</xdr:row>
      <xdr:rowOff>154946</xdr:rowOff>
    </xdr:to>
    <xdr:sp macro="" textlink="">
      <xdr:nvSpPr>
        <xdr:cNvPr id="48" name="Textfeld 48">
          <a:extLst>
            <a:ext uri="{FF2B5EF4-FFF2-40B4-BE49-F238E27FC236}">
              <a16:creationId xmlns:a16="http://schemas.microsoft.com/office/drawing/2014/main" id="{5A08E353-D166-05CF-AA40-B2268B5A94E1}"/>
            </a:ext>
          </a:extLst>
        </xdr:cNvPr>
        <xdr:cNvSpPr txBox="1"/>
      </xdr:nvSpPr>
      <xdr:spPr>
        <a:xfrm>
          <a:off x="6925193" y="3907910"/>
          <a:ext cx="1217560" cy="342786"/>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List Pick CS / EA </a:t>
          </a:r>
        </a:p>
        <a:p>
          <a:r>
            <a:rPr lang="en-GB" sz="800" i="1"/>
            <a:t>Lvlpck = S</a:t>
          </a:r>
        </a:p>
      </xdr:txBody>
    </xdr:sp>
    <xdr:clientData/>
  </xdr:twoCellAnchor>
  <xdr:twoCellAnchor>
    <xdr:from>
      <xdr:col>11</xdr:col>
      <xdr:colOff>284247</xdr:colOff>
      <xdr:row>11</xdr:row>
      <xdr:rowOff>169135</xdr:rowOff>
    </xdr:from>
    <xdr:to>
      <xdr:col>13</xdr:col>
      <xdr:colOff>282607</xdr:colOff>
      <xdr:row>13</xdr:row>
      <xdr:rowOff>149971</xdr:rowOff>
    </xdr:to>
    <xdr:sp macro="" textlink="">
      <xdr:nvSpPr>
        <xdr:cNvPr id="49" name="Textfeld 48">
          <a:extLst>
            <a:ext uri="{FF2B5EF4-FFF2-40B4-BE49-F238E27FC236}">
              <a16:creationId xmlns:a16="http://schemas.microsoft.com/office/drawing/2014/main" id="{1A23D616-B045-38A5-7715-42E53BB19251}"/>
            </a:ext>
          </a:extLst>
        </xdr:cNvPr>
        <xdr:cNvSpPr txBox="1"/>
      </xdr:nvSpPr>
      <xdr:spPr>
        <a:xfrm>
          <a:off x="6989847" y="2274160"/>
          <a:ext cx="1217560" cy="342786"/>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List Pick CS / EA </a:t>
          </a:r>
        </a:p>
        <a:p>
          <a:r>
            <a:rPr lang="en-GB" sz="800" i="1"/>
            <a:t>Lvlpck = S</a:t>
          </a:r>
        </a:p>
      </xdr:txBody>
    </xdr:sp>
    <xdr:clientData/>
  </xdr:twoCellAnchor>
  <xdr:twoCellAnchor>
    <xdr:from>
      <xdr:col>7</xdr:col>
      <xdr:colOff>48152</xdr:colOff>
      <xdr:row>16</xdr:row>
      <xdr:rowOff>88268</xdr:rowOff>
    </xdr:from>
    <xdr:to>
      <xdr:col>9</xdr:col>
      <xdr:colOff>406628</xdr:colOff>
      <xdr:row>19</xdr:row>
      <xdr:rowOff>132232</xdr:rowOff>
    </xdr:to>
    <xdr:sp macro="" textlink="">
      <xdr:nvSpPr>
        <xdr:cNvPr id="50" name="Textfeld 55">
          <a:extLst>
            <a:ext uri="{FF2B5EF4-FFF2-40B4-BE49-F238E27FC236}">
              <a16:creationId xmlns:a16="http://schemas.microsoft.com/office/drawing/2014/main" id="{BD0DB323-D68D-218E-59CA-FB283AE60859}"/>
            </a:ext>
          </a:extLst>
        </xdr:cNvPr>
        <xdr:cNvSpPr txBox="1"/>
      </xdr:nvSpPr>
      <xdr:spPr>
        <a:xfrm>
          <a:off x="4315352" y="3098168"/>
          <a:ext cx="1577676" cy="586889"/>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Inventory status: Available</a:t>
          </a:r>
        </a:p>
        <a:p>
          <a:r>
            <a:rPr lang="en-GB" sz="800" i="1"/>
            <a:t>Item family: BULK and BULK-TR</a:t>
          </a:r>
        </a:p>
        <a:p>
          <a:r>
            <a:rPr lang="en-GB" sz="800" i="1"/>
            <a:t>Composition Pallet less 100%</a:t>
          </a:r>
        </a:p>
        <a:p>
          <a:endParaRPr lang="en-GB" sz="800" i="1"/>
        </a:p>
      </xdr:txBody>
    </xdr:sp>
    <xdr:clientData/>
  </xdr:twoCellAnchor>
  <xdr:twoCellAnchor>
    <xdr:from>
      <xdr:col>9</xdr:col>
      <xdr:colOff>582040</xdr:colOff>
      <xdr:row>6</xdr:row>
      <xdr:rowOff>68355</xdr:rowOff>
    </xdr:from>
    <xdr:to>
      <xdr:col>11</xdr:col>
      <xdr:colOff>239197</xdr:colOff>
      <xdr:row>8</xdr:row>
      <xdr:rowOff>432</xdr:rowOff>
    </xdr:to>
    <xdr:sp macro="" textlink="">
      <xdr:nvSpPr>
        <xdr:cNvPr id="51" name="Rectángulo 100">
          <a:extLst>
            <a:ext uri="{FF2B5EF4-FFF2-40B4-BE49-F238E27FC236}">
              <a16:creationId xmlns:a16="http://schemas.microsoft.com/office/drawing/2014/main" id="{F63AD6E2-BAC7-3EA3-A9BC-56B62F0C2F65}"/>
            </a:ext>
          </a:extLst>
        </xdr:cNvPr>
        <xdr:cNvSpPr/>
      </xdr:nvSpPr>
      <xdr:spPr bwMode="auto">
        <a:xfrm>
          <a:off x="6068440" y="1268505"/>
          <a:ext cx="876357" cy="294027"/>
        </a:xfrm>
        <a:prstGeom prst="rect">
          <a:avLst/>
        </a:prstGeom>
        <a:solidFill>
          <a:schemeClr val="accent3">
            <a:lumMod val="20000"/>
            <a:lumOff val="80000"/>
            <a:alpha val="50000"/>
          </a:schemeClr>
        </a:solidFill>
        <a:ln w="12700" cap="flat" cmpd="sng" algn="ctr">
          <a:noFill/>
          <a:prstDash val="solid"/>
          <a:round/>
          <a:headEnd type="none" w="med" len="med"/>
          <a:tailEnd type="none" w="med" len="med"/>
        </a:ln>
        <a:effectLst/>
      </xdr:spPr>
      <xdr:txBody>
        <a:bodyPr vert="horz" wrap="square" lIns="72000" tIns="36000" rIns="36000" bIns="36000" numCol="1" rtlCol="0" anchor="t" anchorCtr="0" compatLnSpc="1">
          <a:prstTxWarp prst="textNoShape">
            <a:avLst/>
          </a:prstTxWarp>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95363" eaLnBrk="0" fontAlgn="base" hangingPunct="0">
            <a:lnSpc>
              <a:spcPct val="200000"/>
            </a:lnSpc>
            <a:spcBef>
              <a:spcPct val="0"/>
            </a:spcBef>
            <a:spcAft>
              <a:spcPct val="0"/>
            </a:spcAft>
          </a:pPr>
          <a:r>
            <a:rPr lang="es-ES" sz="800">
              <a:solidFill>
                <a:schemeClr val="accent2">
                  <a:lumMod val="40000"/>
                  <a:lumOff val="60000"/>
                </a:schemeClr>
              </a:solidFill>
            </a:rPr>
            <a:t>BULK</a:t>
          </a:r>
        </a:p>
      </xdr:txBody>
    </xdr:sp>
    <xdr:clientData/>
  </xdr:twoCellAnchor>
  <xdr:twoCellAnchor>
    <xdr:from>
      <xdr:col>9</xdr:col>
      <xdr:colOff>563642</xdr:colOff>
      <xdr:row>8</xdr:row>
      <xdr:rowOff>9999</xdr:rowOff>
    </xdr:from>
    <xdr:to>
      <xdr:col>11</xdr:col>
      <xdr:colOff>245491</xdr:colOff>
      <xdr:row>9</xdr:row>
      <xdr:rowOff>116701</xdr:rowOff>
    </xdr:to>
    <xdr:sp macro="" textlink="">
      <xdr:nvSpPr>
        <xdr:cNvPr id="52" name="Rectángulo 101">
          <a:extLst>
            <a:ext uri="{FF2B5EF4-FFF2-40B4-BE49-F238E27FC236}">
              <a16:creationId xmlns:a16="http://schemas.microsoft.com/office/drawing/2014/main" id="{4BBCD700-9EF0-9D03-1E7A-57D6828691BE}"/>
            </a:ext>
          </a:extLst>
        </xdr:cNvPr>
        <xdr:cNvSpPr/>
      </xdr:nvSpPr>
      <xdr:spPr bwMode="auto">
        <a:xfrm>
          <a:off x="6050042" y="1572099"/>
          <a:ext cx="901049" cy="287677"/>
        </a:xfrm>
        <a:prstGeom prst="rect">
          <a:avLst/>
        </a:prstGeom>
        <a:solidFill>
          <a:schemeClr val="accent4">
            <a:lumMod val="20000"/>
            <a:lumOff val="80000"/>
            <a:alpha val="50000"/>
          </a:schemeClr>
        </a:solidFill>
        <a:ln w="12700" cap="flat" cmpd="sng" algn="ctr">
          <a:noFill/>
          <a:prstDash val="solid"/>
          <a:round/>
          <a:headEnd type="none" w="med" len="med"/>
          <a:tailEnd type="none" w="med" len="med"/>
        </a:ln>
        <a:effectLst/>
      </xdr:spPr>
      <xdr:txBody>
        <a:bodyPr vert="horz" wrap="square" lIns="72000" tIns="36000" rIns="36000" bIns="36000" numCol="1" rtlCol="0" anchor="t" anchorCtr="0" compatLnSpc="1">
          <a:prstTxWarp prst="textNoShape">
            <a:avLst/>
          </a:prstTxWarp>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95363" rtl="0" eaLnBrk="0" fontAlgn="base" latinLnBrk="0" hangingPunct="0">
            <a:lnSpc>
              <a:spcPct val="200000"/>
            </a:lnSpc>
            <a:spcBef>
              <a:spcPct val="0"/>
            </a:spcBef>
            <a:spcAft>
              <a:spcPct val="0"/>
            </a:spcAft>
            <a:buClrTx/>
            <a:buSzTx/>
            <a:buFontTx/>
            <a:buNone/>
            <a:tabLst/>
          </a:pPr>
          <a:r>
            <a:rPr kumimoji="0" lang="es-ES" sz="800" b="0" i="0" u="none" strike="noStrike" cap="none" normalizeH="0" baseline="0">
              <a:ln>
                <a:noFill/>
              </a:ln>
              <a:solidFill>
                <a:schemeClr val="accent2">
                  <a:lumMod val="40000"/>
                  <a:lumOff val="60000"/>
                </a:schemeClr>
              </a:solidFill>
              <a:effectLst/>
            </a:rPr>
            <a:t>BULK-TR</a:t>
          </a:r>
        </a:p>
      </xdr:txBody>
    </xdr:sp>
    <xdr:clientData/>
  </xdr:twoCellAnchor>
  <xdr:twoCellAnchor>
    <xdr:from>
      <xdr:col>9</xdr:col>
      <xdr:colOff>85763</xdr:colOff>
      <xdr:row>10</xdr:row>
      <xdr:rowOff>116298</xdr:rowOff>
    </xdr:from>
    <xdr:to>
      <xdr:col>10</xdr:col>
      <xdr:colOff>333509</xdr:colOff>
      <xdr:row>12</xdr:row>
      <xdr:rowOff>56486</xdr:rowOff>
    </xdr:to>
    <xdr:cxnSp macro="">
      <xdr:nvCxnSpPr>
        <xdr:cNvPr id="53" name="Conector recto de flecha 103">
          <a:extLst>
            <a:ext uri="{FF2B5EF4-FFF2-40B4-BE49-F238E27FC236}">
              <a16:creationId xmlns:a16="http://schemas.microsoft.com/office/drawing/2014/main" id="{4A6A7250-4D41-9646-E817-C3E6421131D6}"/>
            </a:ext>
          </a:extLst>
        </xdr:cNvPr>
        <xdr:cNvCxnSpPr>
          <a:cxnSpLocks/>
        </xdr:cNvCxnSpPr>
      </xdr:nvCxnSpPr>
      <xdr:spPr bwMode="auto">
        <a:xfrm flipV="1">
          <a:off x="5572163" y="2040348"/>
          <a:ext cx="857346" cy="302138"/>
        </a:xfrm>
        <a:prstGeom prst="straightConnector1">
          <a:avLst/>
        </a:prstGeom>
        <a:solidFill>
          <a:schemeClr val="bg1"/>
        </a:solidFill>
        <a:ln w="12700" cap="flat" cmpd="sng" algn="ctr">
          <a:solidFill>
            <a:schemeClr val="accent4"/>
          </a:solidFill>
          <a:prstDash val="solid"/>
          <a:round/>
          <a:headEnd type="none" w="med" len="med"/>
          <a:tailEnd type="triangle"/>
        </a:ln>
        <a:effectLst/>
      </xdr:spPr>
    </xdr:cxnSp>
    <xdr:clientData/>
  </xdr:twoCellAnchor>
  <xdr:twoCellAnchor>
    <xdr:from>
      <xdr:col>9</xdr:col>
      <xdr:colOff>85142</xdr:colOff>
      <xdr:row>14</xdr:row>
      <xdr:rowOff>111512</xdr:rowOff>
    </xdr:from>
    <xdr:to>
      <xdr:col>10</xdr:col>
      <xdr:colOff>294512</xdr:colOff>
      <xdr:row>16</xdr:row>
      <xdr:rowOff>68366</xdr:rowOff>
    </xdr:to>
    <xdr:cxnSp macro="">
      <xdr:nvCxnSpPr>
        <xdr:cNvPr id="54" name="Conector recto de flecha 105">
          <a:extLst>
            <a:ext uri="{FF2B5EF4-FFF2-40B4-BE49-F238E27FC236}">
              <a16:creationId xmlns:a16="http://schemas.microsoft.com/office/drawing/2014/main" id="{10E500DA-977C-0817-2C3B-8C39A222765F}"/>
            </a:ext>
          </a:extLst>
        </xdr:cNvPr>
        <xdr:cNvCxnSpPr>
          <a:cxnSpLocks/>
        </xdr:cNvCxnSpPr>
      </xdr:nvCxnSpPr>
      <xdr:spPr bwMode="auto">
        <a:xfrm>
          <a:off x="5571542" y="2759462"/>
          <a:ext cx="818970" cy="318804"/>
        </a:xfrm>
        <a:prstGeom prst="straightConnector1">
          <a:avLst/>
        </a:prstGeom>
        <a:solidFill>
          <a:schemeClr val="bg1"/>
        </a:solidFill>
        <a:ln w="12700" cap="flat" cmpd="sng" algn="ctr">
          <a:solidFill>
            <a:schemeClr val="accent4"/>
          </a:solidFill>
          <a:prstDash val="solid"/>
          <a:round/>
          <a:headEnd type="none" w="med" len="med"/>
          <a:tailEnd type="triangle"/>
        </a:ln>
        <a:effectLst/>
      </xdr:spPr>
    </xdr:cxnSp>
    <xdr:clientData/>
  </xdr:twoCellAnchor>
  <xdr:twoCellAnchor>
    <xdr:from>
      <xdr:col>14</xdr:col>
      <xdr:colOff>483490</xdr:colOff>
      <xdr:row>19</xdr:row>
      <xdr:rowOff>44720</xdr:rowOff>
    </xdr:from>
    <xdr:to>
      <xdr:col>15</xdr:col>
      <xdr:colOff>217316</xdr:colOff>
      <xdr:row>20</xdr:row>
      <xdr:rowOff>87655</xdr:rowOff>
    </xdr:to>
    <xdr:sp macro="" textlink="">
      <xdr:nvSpPr>
        <xdr:cNvPr id="55" name="Textfeld 40">
          <a:extLst>
            <a:ext uri="{FF2B5EF4-FFF2-40B4-BE49-F238E27FC236}">
              <a16:creationId xmlns:a16="http://schemas.microsoft.com/office/drawing/2014/main" id="{F504CF18-F4F2-7FB0-FC06-5CF34CFB52D3}"/>
            </a:ext>
          </a:extLst>
        </xdr:cNvPr>
        <xdr:cNvSpPr txBox="1"/>
      </xdr:nvSpPr>
      <xdr:spPr>
        <a:xfrm>
          <a:off x="9017890" y="3597545"/>
          <a:ext cx="343426" cy="22391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Yes</a:t>
          </a:r>
        </a:p>
      </xdr:txBody>
    </xdr:sp>
    <xdr:clientData/>
  </xdr:twoCellAnchor>
  <xdr:twoCellAnchor>
    <xdr:from>
      <xdr:col>13</xdr:col>
      <xdr:colOff>573395</xdr:colOff>
      <xdr:row>7</xdr:row>
      <xdr:rowOff>74664</xdr:rowOff>
    </xdr:from>
    <xdr:to>
      <xdr:col>14</xdr:col>
      <xdr:colOff>523595</xdr:colOff>
      <xdr:row>8</xdr:row>
      <xdr:rowOff>114424</xdr:rowOff>
    </xdr:to>
    <xdr:sp macro="" textlink="">
      <xdr:nvSpPr>
        <xdr:cNvPr id="56" name="Textfeld 40">
          <a:extLst>
            <a:ext uri="{FF2B5EF4-FFF2-40B4-BE49-F238E27FC236}">
              <a16:creationId xmlns:a16="http://schemas.microsoft.com/office/drawing/2014/main" id="{33FC6E2D-D333-72EA-CDE0-BBAE95003B34}"/>
            </a:ext>
          </a:extLst>
        </xdr:cNvPr>
        <xdr:cNvSpPr txBox="1"/>
      </xdr:nvSpPr>
      <xdr:spPr>
        <a:xfrm>
          <a:off x="8498195" y="1455789"/>
          <a:ext cx="559800" cy="220735"/>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Check In</a:t>
          </a:r>
        </a:p>
      </xdr:txBody>
    </xdr:sp>
    <xdr:clientData/>
  </xdr:twoCellAnchor>
  <xdr:twoCellAnchor>
    <xdr:from>
      <xdr:col>14</xdr:col>
      <xdr:colOff>283624</xdr:colOff>
      <xdr:row>16</xdr:row>
      <xdr:rowOff>11890</xdr:rowOff>
    </xdr:from>
    <xdr:to>
      <xdr:col>14</xdr:col>
      <xdr:colOff>590118</xdr:colOff>
      <xdr:row>17</xdr:row>
      <xdr:rowOff>48475</xdr:rowOff>
    </xdr:to>
    <xdr:sp macro="" textlink="">
      <xdr:nvSpPr>
        <xdr:cNvPr id="57" name="Textfeld 40">
          <a:extLst>
            <a:ext uri="{FF2B5EF4-FFF2-40B4-BE49-F238E27FC236}">
              <a16:creationId xmlns:a16="http://schemas.microsoft.com/office/drawing/2014/main" id="{C6DB3C61-7A20-95FF-0D5B-471781A60EA4}"/>
            </a:ext>
          </a:extLst>
        </xdr:cNvPr>
        <xdr:cNvSpPr txBox="1"/>
      </xdr:nvSpPr>
      <xdr:spPr>
        <a:xfrm>
          <a:off x="8818024" y="3021790"/>
          <a:ext cx="306494" cy="21756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No</a:t>
          </a:r>
        </a:p>
      </xdr:txBody>
    </xdr:sp>
    <xdr:clientData/>
  </xdr:twoCellAnchor>
  <xdr:twoCellAnchor>
    <xdr:from>
      <xdr:col>14</xdr:col>
      <xdr:colOff>523056</xdr:colOff>
      <xdr:row>6</xdr:row>
      <xdr:rowOff>111292</xdr:rowOff>
    </xdr:from>
    <xdr:to>
      <xdr:col>15</xdr:col>
      <xdr:colOff>266407</xdr:colOff>
      <xdr:row>7</xdr:row>
      <xdr:rowOff>154227</xdr:rowOff>
    </xdr:to>
    <xdr:sp macro="" textlink="">
      <xdr:nvSpPr>
        <xdr:cNvPr id="58" name="Textfeld 40">
          <a:extLst>
            <a:ext uri="{FF2B5EF4-FFF2-40B4-BE49-F238E27FC236}">
              <a16:creationId xmlns:a16="http://schemas.microsoft.com/office/drawing/2014/main" id="{ABFB46CC-7E03-F6D9-7C3E-239E830A5EEA}"/>
            </a:ext>
          </a:extLst>
        </xdr:cNvPr>
        <xdr:cNvSpPr txBox="1"/>
      </xdr:nvSpPr>
      <xdr:spPr>
        <a:xfrm>
          <a:off x="9057456" y="1311442"/>
          <a:ext cx="352951" cy="22391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Yes</a:t>
          </a:r>
        </a:p>
      </xdr:txBody>
    </xdr:sp>
    <xdr:clientData/>
  </xdr:twoCellAnchor>
  <xdr:twoCellAnchor>
    <xdr:from>
      <xdr:col>14</xdr:col>
      <xdr:colOff>10461</xdr:colOff>
      <xdr:row>18</xdr:row>
      <xdr:rowOff>57851</xdr:rowOff>
    </xdr:from>
    <xdr:to>
      <xdr:col>14</xdr:col>
      <xdr:colOff>579786</xdr:colOff>
      <xdr:row>19</xdr:row>
      <xdr:rowOff>94436</xdr:rowOff>
    </xdr:to>
    <xdr:sp macro="" textlink="">
      <xdr:nvSpPr>
        <xdr:cNvPr id="59" name="Textfeld 40">
          <a:extLst>
            <a:ext uri="{FF2B5EF4-FFF2-40B4-BE49-F238E27FC236}">
              <a16:creationId xmlns:a16="http://schemas.microsoft.com/office/drawing/2014/main" id="{E3FF08AB-0EC6-577A-24B8-DD8D313A3852}"/>
            </a:ext>
          </a:extLst>
        </xdr:cNvPr>
        <xdr:cNvSpPr txBox="1"/>
      </xdr:nvSpPr>
      <xdr:spPr>
        <a:xfrm>
          <a:off x="8544861" y="3429701"/>
          <a:ext cx="569325" cy="21756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Check In</a:t>
          </a:r>
        </a:p>
      </xdr:txBody>
    </xdr:sp>
    <xdr:clientData/>
  </xdr:twoCellAnchor>
  <xdr:twoCellAnchor>
    <xdr:from>
      <xdr:col>14</xdr:col>
      <xdr:colOff>274822</xdr:colOff>
      <xdr:row>9</xdr:row>
      <xdr:rowOff>116908</xdr:rowOff>
    </xdr:from>
    <xdr:to>
      <xdr:col>14</xdr:col>
      <xdr:colOff>581316</xdr:colOff>
      <xdr:row>11</xdr:row>
      <xdr:rowOff>94569</xdr:rowOff>
    </xdr:to>
    <xdr:sp macro="" textlink="">
      <xdr:nvSpPr>
        <xdr:cNvPr id="60" name="Textfeld 40">
          <a:extLst>
            <a:ext uri="{FF2B5EF4-FFF2-40B4-BE49-F238E27FC236}">
              <a16:creationId xmlns:a16="http://schemas.microsoft.com/office/drawing/2014/main" id="{4D654AA4-1755-2DCE-4E54-9749E39C1FC8}"/>
            </a:ext>
          </a:extLst>
        </xdr:cNvPr>
        <xdr:cNvSpPr txBox="1"/>
      </xdr:nvSpPr>
      <xdr:spPr>
        <a:xfrm>
          <a:off x="8809222" y="1859983"/>
          <a:ext cx="306494" cy="339611"/>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No</a:t>
          </a:r>
        </a:p>
      </xdr:txBody>
    </xdr:sp>
    <xdr:clientData/>
  </xdr:twoCellAnchor>
  <xdr:twoCellAnchor>
    <xdr:from>
      <xdr:col>9</xdr:col>
      <xdr:colOff>591059</xdr:colOff>
      <xdr:row>12</xdr:row>
      <xdr:rowOff>135090</xdr:rowOff>
    </xdr:from>
    <xdr:to>
      <xdr:col>11</xdr:col>
      <xdr:colOff>279258</xdr:colOff>
      <xdr:row>14</xdr:row>
      <xdr:rowOff>114687</xdr:rowOff>
    </xdr:to>
    <xdr:sp macro="" textlink="">
      <xdr:nvSpPr>
        <xdr:cNvPr id="61" name="Rectángulo 4">
          <a:extLst>
            <a:ext uri="{FF2B5EF4-FFF2-40B4-BE49-F238E27FC236}">
              <a16:creationId xmlns:a16="http://schemas.microsoft.com/office/drawing/2014/main" id="{DB52F003-E7DA-78D8-327A-DA422A20EF86}"/>
            </a:ext>
          </a:extLst>
        </xdr:cNvPr>
        <xdr:cNvSpPr/>
      </xdr:nvSpPr>
      <xdr:spPr bwMode="auto">
        <a:xfrm>
          <a:off x="6077459" y="2421090"/>
          <a:ext cx="907399" cy="341547"/>
        </a:xfrm>
        <a:prstGeom prst="rect">
          <a:avLst/>
        </a:prstGeom>
        <a:solidFill>
          <a:schemeClr val="accent3">
            <a:lumMod val="20000"/>
            <a:lumOff val="80000"/>
            <a:alpha val="50000"/>
          </a:schemeClr>
        </a:solidFill>
        <a:ln w="12700" cap="flat" cmpd="sng" algn="ctr">
          <a:noFill/>
          <a:prstDash val="solid"/>
          <a:round/>
          <a:headEnd type="none" w="med" len="med"/>
          <a:tailEnd type="none" w="med" len="med"/>
        </a:ln>
        <a:effectLst/>
      </xdr:spPr>
      <xdr:txBody>
        <a:bodyPr vert="horz" wrap="square" lIns="72000" tIns="36000" rIns="36000" bIns="36000" numCol="1" rtlCol="0" anchor="t" anchorCtr="0" compatLnSpc="1">
          <a:prstTxWarp prst="textNoShape">
            <a:avLst/>
          </a:prstTxWarp>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95363" eaLnBrk="0" fontAlgn="base" hangingPunct="0">
            <a:lnSpc>
              <a:spcPct val="200000"/>
            </a:lnSpc>
            <a:spcBef>
              <a:spcPct val="0"/>
            </a:spcBef>
            <a:spcAft>
              <a:spcPct val="0"/>
            </a:spcAft>
          </a:pPr>
          <a:endParaRPr lang="es-ES" sz="800">
            <a:solidFill>
              <a:schemeClr val="accent2">
                <a:lumMod val="40000"/>
                <a:lumOff val="60000"/>
              </a:schemeClr>
            </a:solidFill>
          </a:endParaRPr>
        </a:p>
      </xdr:txBody>
    </xdr:sp>
    <xdr:clientData/>
  </xdr:twoCellAnchor>
  <xdr:twoCellAnchor>
    <xdr:from>
      <xdr:col>9</xdr:col>
      <xdr:colOff>583417</xdr:colOff>
      <xdr:row>17</xdr:row>
      <xdr:rowOff>163359</xdr:rowOff>
    </xdr:from>
    <xdr:to>
      <xdr:col>11</xdr:col>
      <xdr:colOff>265266</xdr:colOff>
      <xdr:row>19</xdr:row>
      <xdr:rowOff>130256</xdr:rowOff>
    </xdr:to>
    <xdr:sp macro="" textlink="">
      <xdr:nvSpPr>
        <xdr:cNvPr id="62" name="Rectángulo 6">
          <a:extLst>
            <a:ext uri="{FF2B5EF4-FFF2-40B4-BE49-F238E27FC236}">
              <a16:creationId xmlns:a16="http://schemas.microsoft.com/office/drawing/2014/main" id="{4F2F76D5-6434-D31E-926E-54D2A1C0CC18}"/>
            </a:ext>
          </a:extLst>
        </xdr:cNvPr>
        <xdr:cNvSpPr/>
      </xdr:nvSpPr>
      <xdr:spPr bwMode="auto">
        <a:xfrm>
          <a:off x="6069817" y="3354234"/>
          <a:ext cx="901049" cy="328847"/>
        </a:xfrm>
        <a:prstGeom prst="rect">
          <a:avLst/>
        </a:prstGeom>
        <a:solidFill>
          <a:schemeClr val="accent3">
            <a:lumMod val="20000"/>
            <a:lumOff val="80000"/>
            <a:alpha val="50000"/>
          </a:schemeClr>
        </a:solidFill>
        <a:ln w="12700" cap="flat" cmpd="sng" algn="ctr">
          <a:noFill/>
          <a:prstDash val="solid"/>
          <a:round/>
          <a:headEnd type="none" w="med" len="med"/>
          <a:tailEnd type="none" w="med" len="med"/>
        </a:ln>
        <a:effectLst/>
      </xdr:spPr>
      <xdr:txBody>
        <a:bodyPr vert="horz" wrap="square" lIns="72000" tIns="36000" rIns="36000" bIns="36000" numCol="1" rtlCol="0" anchor="t" anchorCtr="0" compatLnSpc="1">
          <a:prstTxWarp prst="textNoShape">
            <a:avLst/>
          </a:prstTxWarp>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95363" eaLnBrk="0" fontAlgn="base" hangingPunct="0">
            <a:lnSpc>
              <a:spcPct val="200000"/>
            </a:lnSpc>
            <a:spcBef>
              <a:spcPct val="0"/>
            </a:spcBef>
            <a:spcAft>
              <a:spcPct val="0"/>
            </a:spcAft>
          </a:pPr>
          <a:endParaRPr lang="es-ES" sz="800">
            <a:solidFill>
              <a:schemeClr val="accent2">
                <a:lumMod val="40000"/>
                <a:lumOff val="60000"/>
              </a:schemeClr>
            </a:solidFill>
          </a:endParaRPr>
        </a:p>
      </xdr:txBody>
    </xdr:sp>
    <xdr:clientData/>
  </xdr:twoCellAnchor>
  <xdr:twoCellAnchor>
    <xdr:from>
      <xdr:col>6</xdr:col>
      <xdr:colOff>421202</xdr:colOff>
      <xdr:row>13</xdr:row>
      <xdr:rowOff>123244</xdr:rowOff>
    </xdr:from>
    <xdr:to>
      <xdr:col>7</xdr:col>
      <xdr:colOff>114637</xdr:colOff>
      <xdr:row>13</xdr:row>
      <xdr:rowOff>149371</xdr:rowOff>
    </xdr:to>
    <xdr:cxnSp macro="">
      <xdr:nvCxnSpPr>
        <xdr:cNvPr id="63" name="Verbinder: gewinkelt 16">
          <a:extLst>
            <a:ext uri="{FF2B5EF4-FFF2-40B4-BE49-F238E27FC236}">
              <a16:creationId xmlns:a16="http://schemas.microsoft.com/office/drawing/2014/main" id="{AF801891-FCD5-B163-BD16-6109DAE815AA}"/>
            </a:ext>
          </a:extLst>
        </xdr:cNvPr>
        <xdr:cNvCxnSpPr>
          <a:cxnSpLocks/>
          <a:endCxn id="25" idx="1"/>
        </xdr:cNvCxnSpPr>
      </xdr:nvCxnSpPr>
      <xdr:spPr>
        <a:xfrm>
          <a:off x="4078802" y="2590219"/>
          <a:ext cx="303035" cy="26127"/>
        </a:xfrm>
        <a:prstGeom prst="bentConnector3">
          <a:avLst>
            <a:gd name="adj1" fmla="val 50000"/>
          </a:avLst>
        </a:prstGeom>
        <a:ln>
          <a:solidFill>
            <a:srgbClr val="FFCC0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8</xdr:col>
      <xdr:colOff>534214</xdr:colOff>
      <xdr:row>13</xdr:row>
      <xdr:rowOff>121714</xdr:rowOff>
    </xdr:from>
    <xdr:to>
      <xdr:col>9</xdr:col>
      <xdr:colOff>591059</xdr:colOff>
      <xdr:row>13</xdr:row>
      <xdr:rowOff>123244</xdr:rowOff>
    </xdr:to>
    <xdr:cxnSp macro="">
      <xdr:nvCxnSpPr>
        <xdr:cNvPr id="64" name="Verbinder: gewinkelt 16">
          <a:extLst>
            <a:ext uri="{FF2B5EF4-FFF2-40B4-BE49-F238E27FC236}">
              <a16:creationId xmlns:a16="http://schemas.microsoft.com/office/drawing/2014/main" id="{990E7052-6BC2-8FC7-242F-AEAA91CE65DE}"/>
            </a:ext>
          </a:extLst>
        </xdr:cNvPr>
        <xdr:cNvCxnSpPr>
          <a:cxnSpLocks/>
          <a:endCxn id="61" idx="1"/>
        </xdr:cNvCxnSpPr>
      </xdr:nvCxnSpPr>
      <xdr:spPr>
        <a:xfrm flipV="1">
          <a:off x="5411014" y="2588689"/>
          <a:ext cx="666445" cy="1530"/>
        </a:xfrm>
        <a:prstGeom prst="bentConnector3">
          <a:avLst>
            <a:gd name="adj1" fmla="val 50000"/>
          </a:avLst>
        </a:prstGeom>
        <a:ln>
          <a:solidFill>
            <a:srgbClr val="FFCC0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2</xdr:col>
      <xdr:colOff>382214</xdr:colOff>
      <xdr:row>23</xdr:row>
      <xdr:rowOff>173268</xdr:rowOff>
    </xdr:from>
    <xdr:to>
      <xdr:col>3</xdr:col>
      <xdr:colOff>75649</xdr:colOff>
      <xdr:row>23</xdr:row>
      <xdr:rowOff>178044</xdr:rowOff>
    </xdr:to>
    <xdr:cxnSp macro="">
      <xdr:nvCxnSpPr>
        <xdr:cNvPr id="65" name="Verbinder: gewinkelt 16">
          <a:extLst>
            <a:ext uri="{FF2B5EF4-FFF2-40B4-BE49-F238E27FC236}">
              <a16:creationId xmlns:a16="http://schemas.microsoft.com/office/drawing/2014/main" id="{B93A22F9-F4DF-CC0F-8A33-D39E610AF49F}"/>
            </a:ext>
          </a:extLst>
        </xdr:cNvPr>
        <xdr:cNvCxnSpPr>
          <a:cxnSpLocks/>
        </xdr:cNvCxnSpPr>
      </xdr:nvCxnSpPr>
      <xdr:spPr>
        <a:xfrm>
          <a:off x="1601414" y="4449993"/>
          <a:ext cx="303035" cy="4776"/>
        </a:xfrm>
        <a:prstGeom prst="bentConnector3">
          <a:avLst>
            <a:gd name="adj1" fmla="val 50000"/>
          </a:avLst>
        </a:prstGeom>
        <a:ln>
          <a:solidFill>
            <a:srgbClr val="FFCC0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2</xdr:col>
      <xdr:colOff>381000</xdr:colOff>
      <xdr:row>25</xdr:row>
      <xdr:rowOff>40852</xdr:rowOff>
    </xdr:from>
    <xdr:to>
      <xdr:col>3</xdr:col>
      <xdr:colOff>74435</xdr:colOff>
      <xdr:row>25</xdr:row>
      <xdr:rowOff>45628</xdr:rowOff>
    </xdr:to>
    <xdr:cxnSp macro="">
      <xdr:nvCxnSpPr>
        <xdr:cNvPr id="66" name="Verbinder: gewinkelt 16">
          <a:extLst>
            <a:ext uri="{FF2B5EF4-FFF2-40B4-BE49-F238E27FC236}">
              <a16:creationId xmlns:a16="http://schemas.microsoft.com/office/drawing/2014/main" id="{59EA19EB-07B7-EF3C-C5E9-36875774FEE5}"/>
            </a:ext>
          </a:extLst>
        </xdr:cNvPr>
        <xdr:cNvCxnSpPr>
          <a:cxnSpLocks/>
        </xdr:cNvCxnSpPr>
      </xdr:nvCxnSpPr>
      <xdr:spPr>
        <a:xfrm>
          <a:off x="1600200" y="4679527"/>
          <a:ext cx="303035" cy="4776"/>
        </a:xfrm>
        <a:prstGeom prst="bentConnector3">
          <a:avLst>
            <a:gd name="adj1" fmla="val 50000"/>
          </a:avLst>
        </a:prstGeom>
        <a:ln>
          <a:solidFill>
            <a:srgbClr val="00B0F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2</xdr:col>
      <xdr:colOff>387452</xdr:colOff>
      <xdr:row>26</xdr:row>
      <xdr:rowOff>94912</xdr:rowOff>
    </xdr:from>
    <xdr:to>
      <xdr:col>3</xdr:col>
      <xdr:colOff>77712</xdr:colOff>
      <xdr:row>26</xdr:row>
      <xdr:rowOff>96513</xdr:rowOff>
    </xdr:to>
    <xdr:cxnSp macro="">
      <xdr:nvCxnSpPr>
        <xdr:cNvPr id="67" name="Verbinder: gewinkelt 16">
          <a:extLst>
            <a:ext uri="{FF2B5EF4-FFF2-40B4-BE49-F238E27FC236}">
              <a16:creationId xmlns:a16="http://schemas.microsoft.com/office/drawing/2014/main" id="{ED9252A2-1E6D-259C-A4D9-FCC2E0117FC4}"/>
            </a:ext>
          </a:extLst>
        </xdr:cNvPr>
        <xdr:cNvCxnSpPr>
          <a:cxnSpLocks/>
        </xdr:cNvCxnSpPr>
      </xdr:nvCxnSpPr>
      <xdr:spPr>
        <a:xfrm>
          <a:off x="1606652" y="4914562"/>
          <a:ext cx="299860" cy="1601"/>
        </a:xfrm>
        <a:prstGeom prst="bentConnector3">
          <a:avLst>
            <a:gd name="adj1" fmla="val 50000"/>
          </a:avLst>
        </a:prstGeom>
        <a:ln>
          <a:solidFill>
            <a:srgbClr val="00B050"/>
          </a:solidFill>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124019</xdr:colOff>
      <xdr:row>23</xdr:row>
      <xdr:rowOff>50206</xdr:rowOff>
    </xdr:from>
    <xdr:to>
      <xdr:col>4</xdr:col>
      <xdr:colOff>104645</xdr:colOff>
      <xdr:row>24</xdr:row>
      <xdr:rowOff>86791</xdr:rowOff>
    </xdr:to>
    <xdr:sp macro="" textlink="">
      <xdr:nvSpPr>
        <xdr:cNvPr id="68" name="Textfeld 40">
          <a:extLst>
            <a:ext uri="{FF2B5EF4-FFF2-40B4-BE49-F238E27FC236}">
              <a16:creationId xmlns:a16="http://schemas.microsoft.com/office/drawing/2014/main" id="{53AF16FF-ACAC-0C3D-B258-1A4A94E738B7}"/>
            </a:ext>
          </a:extLst>
        </xdr:cNvPr>
        <xdr:cNvSpPr txBox="1"/>
      </xdr:nvSpPr>
      <xdr:spPr>
        <a:xfrm>
          <a:off x="1952819" y="4326931"/>
          <a:ext cx="590226" cy="21756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Put Away</a:t>
          </a:r>
        </a:p>
      </xdr:txBody>
    </xdr:sp>
    <xdr:clientData/>
  </xdr:twoCellAnchor>
  <xdr:twoCellAnchor>
    <xdr:from>
      <xdr:col>3</xdr:col>
      <xdr:colOff>124019</xdr:colOff>
      <xdr:row>24</xdr:row>
      <xdr:rowOff>122330</xdr:rowOff>
    </xdr:from>
    <xdr:to>
      <xdr:col>4</xdr:col>
      <xdr:colOff>162415</xdr:colOff>
      <xdr:row>25</xdr:row>
      <xdr:rowOff>158915</xdr:rowOff>
    </xdr:to>
    <xdr:sp macro="" textlink="">
      <xdr:nvSpPr>
        <xdr:cNvPr id="69" name="Textfeld 40">
          <a:extLst>
            <a:ext uri="{FF2B5EF4-FFF2-40B4-BE49-F238E27FC236}">
              <a16:creationId xmlns:a16="http://schemas.microsoft.com/office/drawing/2014/main" id="{5404A4E9-F944-13E6-9EAB-96898BE428D4}"/>
            </a:ext>
          </a:extLst>
        </xdr:cNvPr>
        <xdr:cNvSpPr txBox="1"/>
      </xdr:nvSpPr>
      <xdr:spPr>
        <a:xfrm>
          <a:off x="1952819" y="4580030"/>
          <a:ext cx="647996" cy="21756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Pick Move </a:t>
          </a:r>
        </a:p>
      </xdr:txBody>
    </xdr:sp>
    <xdr:clientData/>
  </xdr:twoCellAnchor>
  <xdr:twoCellAnchor>
    <xdr:from>
      <xdr:col>3</xdr:col>
      <xdr:colOff>123025</xdr:colOff>
      <xdr:row>25</xdr:row>
      <xdr:rowOff>170777</xdr:rowOff>
    </xdr:from>
    <xdr:to>
      <xdr:col>4</xdr:col>
      <xdr:colOff>369750</xdr:colOff>
      <xdr:row>27</xdr:row>
      <xdr:rowOff>26387</xdr:rowOff>
    </xdr:to>
    <xdr:sp macro="" textlink="">
      <xdr:nvSpPr>
        <xdr:cNvPr id="70" name="Textfeld 40">
          <a:extLst>
            <a:ext uri="{FF2B5EF4-FFF2-40B4-BE49-F238E27FC236}">
              <a16:creationId xmlns:a16="http://schemas.microsoft.com/office/drawing/2014/main" id="{1529C2B3-D8C5-2506-4729-151EA0CEBEDC}"/>
            </a:ext>
          </a:extLst>
        </xdr:cNvPr>
        <xdr:cNvSpPr txBox="1"/>
      </xdr:nvSpPr>
      <xdr:spPr>
        <a:xfrm>
          <a:off x="1951825" y="4809452"/>
          <a:ext cx="856325" cy="21756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i="1"/>
            <a:t>Movement Path</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AB361B9-AF67-4F57-86BF-104905AD5F8C}" name="TableSolutions" displayName="TableSolutions" ref="A1:H17" totalsRowShown="0" headerRowDxfId="218" headerRowBorderDxfId="217" tableBorderDxfId="216" totalsRowBorderDxfId="215">
  <autoFilter ref="A1:H17" xr:uid="{4AB361B9-AF67-4F57-86BF-104905AD5F8C}"/>
  <tableColumns count="8">
    <tableColumn id="1" xr3:uid="{44CA1AC0-583D-46C6-927D-EA6D1E5D9F4F}" name="Type" dataDxfId="214"/>
    <tableColumn id="2" xr3:uid="{063AE5F1-FBFF-4F59-A60A-C6843FED60D0}" name="Solution" dataDxfId="213"/>
    <tableColumn id="3" xr3:uid="{DBFDFAA8-1D2F-41B6-90C4-20D1B457532B}" name="Description" dataDxfId="212"/>
    <tableColumn id="4" xr3:uid="{62C889E8-22FF-4D10-9BA5-348EFF306500}" name="Comments" dataDxfId="211"/>
    <tableColumn id="5" xr3:uid="{70D2BEE7-7AA8-489E-84FE-343B94FB9CED}" name="Included" dataDxfId="210"/>
    <tableColumn id="6" xr3:uid="{96951C34-B3E7-4BEB-90DD-6C7F650C86D4}" name="Size" dataDxfId="209"/>
    <tableColumn id="7" xr3:uid="{9E63BDD7-FC3F-4F8C-B242-E00A495763B8}" name="Customer" dataDxfId="208">
      <calculatedColumnFormula>Overview!$E$6</calculatedColumnFormula>
    </tableColumn>
    <tableColumn id="8" xr3:uid="{9007AA81-B9DF-4B58-A0B3-C2D1E63A60E5}" name="Project" dataDxfId="207"/>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5DCFECD-16ED-4A8D-8ED0-4D002BA63AF3}" name="TableProcesses" displayName="TableProcesses" ref="A1:B6" totalsRowShown="0" headerRowDxfId="114" headerRowBorderDxfId="113" tableBorderDxfId="112">
  <autoFilter ref="A1:B6" xr:uid="{35DCFECD-16ED-4A8D-8ED0-4D002BA63AF3}"/>
  <sortState xmlns:xlrd2="http://schemas.microsoft.com/office/spreadsheetml/2017/richdata2" ref="A2:B6">
    <sortCondition ref="B1:B6"/>
  </sortState>
  <tableColumns count="2">
    <tableColumn id="2" xr3:uid="{8FB20401-BE91-4584-BD2D-72134A4B0B54}" name="Process"/>
    <tableColumn id="1" xr3:uid="{B44DA52F-C24B-4AF1-904E-DB6C24DE1239}" name="Id_Proces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46BF0AF-1AD8-426B-B0EB-96DAF0522244}" name="TableXDock" displayName="TableXDock" ref="A1:K87" totalsRowShown="0" headerRowDxfId="111" dataDxfId="109" headerRowBorderDxfId="110" tableBorderDxfId="108" totalsRowBorderDxfId="107">
  <autoFilter ref="A1:K87" xr:uid="{246BF0AF-1AD8-426B-B0EB-96DAF0522244}"/>
  <tableColumns count="11">
    <tableColumn id="1" xr3:uid="{C2AFEA33-9B81-45BB-83F4-230B398D5867}" name="Process" dataDxfId="106"/>
    <tableColumn id="2" xr3:uid="{2EE795C0-15A7-453E-A990-D603112D4240}" name="Subprocess" dataDxfId="105"/>
    <tableColumn id="3" xr3:uid="{C1ED78A0-5607-49ED-A557-3F5448E86C96}" name="Detail" dataDxfId="104"/>
    <tableColumn id="4" xr3:uid="{EB164C64-92CB-43BB-8766-68626F3E43A0}" name="Comments" dataDxfId="103"/>
    <tableColumn id="5" xr3:uid="{F9748975-64CA-409C-B09D-139CB27919D3}" name="Included" dataDxfId="102"/>
    <tableColumn id="7" xr3:uid="{1E87434C-E120-4F87-B8BE-8AB6741B0DB6}" name="Size" dataDxfId="101"/>
    <tableColumn id="6" xr3:uid="{B018F17C-B858-418E-9D27-8718B0D05687}" name="Id_Process" dataDxfId="100">
      <calculatedColumnFormula>VLOOKUP(TableXDock[[#This Row],[Process]],TableProcesses[],2,FALSE)</calculatedColumnFormula>
    </tableColumn>
    <tableColumn id="8" xr3:uid="{75D15B82-AD91-49B8-A7B2-48601F7F9303}" name="Id_Sub_Process" dataDxfId="99">
      <calculatedColumnFormula>VLOOKUP(TableXDock[[#This Row],[Process]]&amp;TableXDock[[#This Row],[Subprocess]],TableSubProcesses[],5,FALSE)</calculatedColumnFormula>
    </tableColumn>
    <tableColumn id="11" xr3:uid="{EA9AC7B0-95C5-4DFA-BC10-EF49E868AE43}" name="Column1" dataDxfId="98"/>
    <tableColumn id="9" xr3:uid="{4019564B-C108-4F3F-AD2B-9D84CA17A9EA}" name="Customer" dataDxfId="97">
      <calculatedColumnFormula>Overview!$E$6</calculatedColumnFormula>
    </tableColumn>
    <tableColumn id="10" xr3:uid="{D2C46BFE-4F90-4979-8366-EDA896E01F51}" name="Project" dataDxfId="96"/>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1933289-9909-48BD-9742-5728A48CD231}" name="TableB2COutbound" displayName="TableB2COutbound" ref="A1:H4" totalsRowShown="0" headerRowDxfId="95" headerRowBorderDxfId="94" tableBorderDxfId="93" totalsRowBorderDxfId="92">
  <autoFilter ref="A1:H4" xr:uid="{0B2D8767-CDDA-4849-BC42-7A27782939AC}"/>
  <tableColumns count="8">
    <tableColumn id="1" xr3:uid="{6A1B8E7D-89E7-43D5-AF08-D6972E25C736}" name="Process" dataDxfId="91"/>
    <tableColumn id="2" xr3:uid="{24FC5C46-48BE-4DD7-86BB-FCB10DA6586E}" name="Subprocess"/>
    <tableColumn id="3" xr3:uid="{9C72457F-170D-4BAD-AA3E-AB66162DF153}" name="Detail"/>
    <tableColumn id="4" xr3:uid="{7FD3297F-183A-4B85-B6E6-3A2569E4A9DA}" name="Comments"/>
    <tableColumn id="5" xr3:uid="{E3D3A4EA-073D-436F-8338-6EC5B8DB877A}" name="Included"/>
    <tableColumn id="7" xr3:uid="{8DAC8127-5FB6-4893-91A5-78715F616D54}" name="Size" dataDxfId="90"/>
    <tableColumn id="6" xr3:uid="{5415876C-5610-4B07-9024-3AC55759F74F}" name="Customer">
      <calculatedColumnFormula>Overview!$E$6</calculatedColumnFormula>
    </tableColumn>
    <tableColumn id="8" xr3:uid="{29C34740-1A1F-4D04-A202-11468D89959A}" name="Project" dataDxfId="89"/>
  </tableColumns>
  <tableStyleInfo name="TableStyleMedium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B2D8767-CDDA-4849-BC42-7A27782939AC}" name="TableB2CReturns" displayName="TableB2CReturns" ref="A1:J12" totalsRowShown="0" headerRowDxfId="88" headerRowBorderDxfId="87" tableBorderDxfId="86" totalsRowBorderDxfId="85">
  <autoFilter ref="A1:J12" xr:uid="{0B2D8767-CDDA-4849-BC42-7A27782939AC}"/>
  <tableColumns count="10">
    <tableColumn id="1" xr3:uid="{DBCC41EB-BA00-427E-A36F-4A333128A40E}" name="Process" dataDxfId="84"/>
    <tableColumn id="2" xr3:uid="{AD139B16-3846-4EB9-9EA3-7A4BE2FAE8A8}" name="Subprocess" dataDxfId="83"/>
    <tableColumn id="3" xr3:uid="{10EFE77C-5DE0-4882-B0B2-F0EEC8628747}" name="Detail" dataDxfId="82"/>
    <tableColumn id="4" xr3:uid="{714CD024-5DA5-4BAC-B5BA-665D882DECB6}" name="Comments" dataDxfId="81"/>
    <tableColumn id="5" xr3:uid="{DCA2D3FA-864F-4F7A-9429-770F054CC0BA}" name="Included" dataDxfId="80"/>
    <tableColumn id="7" xr3:uid="{0B786B96-CFFC-4829-83B2-B2E46DE1572C}" name="Size" dataDxfId="79"/>
    <tableColumn id="6" xr3:uid="{936FBEFB-7818-4231-9BD9-D4DFD2FC19C6}" name="Customer" dataDxfId="78">
      <calculatedColumnFormula>Overview!$E$6</calculatedColumnFormula>
    </tableColumn>
    <tableColumn id="8" xr3:uid="{FB086E6F-353A-4BF0-B756-0D0ACA956671}" name="Project" dataDxfId="77"/>
    <tableColumn id="9" xr3:uid="{571BA86F-F2A7-44A1-AAB5-4E5105E6A04C}" name="Column1" dataDxfId="76"/>
    <tableColumn id="10" xr3:uid="{67982960-21C6-49F6-83DB-C6FF57510F13}" name="Column2" dataDxfId="75"/>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F1C7BC-0969-413D-9C57-4717A063995A}" name="TableDestrucction" displayName="TableDestrucction" ref="A1:H4" totalsRowShown="0" headerRowDxfId="74" headerRowBorderDxfId="73" tableBorderDxfId="72" totalsRowBorderDxfId="71">
  <autoFilter ref="A1:H4" xr:uid="{66F1C7BC-0969-413D-9C57-4717A063995A}"/>
  <tableColumns count="8">
    <tableColumn id="1" xr3:uid="{2D64EE33-A2B8-4C9E-85D4-F961BAC9C087}" name="Process" dataDxfId="70"/>
    <tableColumn id="2" xr3:uid="{FC3FD81F-E4B0-42D7-B57A-0A6A845FE914}" name="Subprocess"/>
    <tableColumn id="3" xr3:uid="{698F923E-AB0E-40C9-BF07-099A40157BA9}" name="Detail"/>
    <tableColumn id="4" xr3:uid="{1C3100C2-C1C3-4CE0-B23B-C4540B83A819}" name="Comments"/>
    <tableColumn id="5" xr3:uid="{7400FF54-7D0C-4091-BC7F-29F91AE55E86}" name="Included"/>
    <tableColumn id="7" xr3:uid="{BA472C1D-1D64-45B3-B195-D37262C3F8A1}" name="Size" dataDxfId="69"/>
    <tableColumn id="6" xr3:uid="{536A7B6A-A0AB-4C8A-BC37-120181E2D79A}" name="Customer">
      <calculatedColumnFormula>Overview!$E$6</calculatedColumnFormula>
    </tableColumn>
    <tableColumn id="8" xr3:uid="{5EF81973-C429-46DC-B7A5-27130F2AF0A8}" name="Project" dataDxfId="68"/>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4D1DAF-598F-415D-8BCF-EC69B3763A6D}" name="TableReporting" displayName="TableReporting" ref="A1:L15" totalsRowShown="0" headerRowDxfId="67" headerRowBorderDxfId="66" tableBorderDxfId="65" totalsRowBorderDxfId="64">
  <autoFilter ref="A1:L15" xr:uid="{8D4D1DAF-598F-415D-8BCF-EC69B3763A6D}"/>
  <tableColumns count="12">
    <tableColumn id="1" xr3:uid="{F7DE6E55-DAF4-4EF9-8CDA-BEC23795A00B}" name="Process" dataDxfId="63"/>
    <tableColumn id="8" xr3:uid="{5381329E-8471-4E7C-B21B-F6C6FFF9D64C}" name="Subprocess" dataDxfId="62"/>
    <tableColumn id="2" xr3:uid="{79ADBAA1-7845-406B-8821-EDD60C88CA46}" name="Type" dataDxfId="61"/>
    <tableColumn id="3" xr3:uid="{368A40F7-1B8E-4DD4-B672-B15195A37140}" name="Report Name " dataDxfId="60"/>
    <tableColumn id="4" xr3:uid="{3A658629-CD11-4562-A9A6-55D461795C11}" name="Description" dataDxfId="59"/>
    <tableColumn id="5" xr3:uid="{0FF30754-B862-487A-A238-2908C818DE0C}" name="Comments" dataDxfId="58"/>
    <tableColumn id="6" xr3:uid="{180592E3-A549-407C-86A2-F0452906AA7D}" name="Included" dataDxfId="57"/>
    <tableColumn id="9" xr3:uid="{7CE48E9A-2F4B-4C1A-BA6A-827BED146355}" name="Size" dataDxfId="56"/>
    <tableColumn id="7" xr3:uid="{D74313E5-CA23-435A-A028-B7F0C2D1E629}" name="Id_Process" dataDxfId="55">
      <calculatedColumnFormula>VLOOKUP(TableReporting[[#This Row],[Process]],TableProcesses[],2,FALSE)</calculatedColumnFormula>
    </tableColumn>
    <tableColumn id="10" xr3:uid="{061DF92A-2035-4988-AFC2-E458C7846570}" name="Id_Sub_Process" dataDxfId="54">
      <calculatedColumnFormula>VLOOKUP(TableReporting[[#This Row],[Process]]&amp;TableReporting[[#This Row],[Subprocess]],TableSubProcesses[],5,FALSE)</calculatedColumnFormula>
    </tableColumn>
    <tableColumn id="11" xr3:uid="{D7849D19-D616-4588-BF84-0B988CE97EE3}" name="Customer" dataDxfId="53">
      <calculatedColumnFormula>Overview!$E$6</calculatedColumnFormula>
    </tableColumn>
    <tableColumn id="12" xr3:uid="{63CF483B-70CF-4E9A-9F73-3D6FA1AF1071}" name="Project" dataDxfId="52"/>
  </tableColumns>
  <tableStyleInfo name="TableStyleMedium4"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ACBDEF-68AD-49B9-A5C8-A70284FAF686}" name="TableOthers" displayName="TableOthers" ref="A1:H4" totalsRowShown="0" headerRowDxfId="51" headerRowBorderDxfId="50" tableBorderDxfId="49" totalsRowBorderDxfId="48">
  <autoFilter ref="A1:H4" xr:uid="{8D4D1DAF-598F-415D-8BCF-EC69B3763A6D}"/>
  <tableColumns count="8">
    <tableColumn id="1" xr3:uid="{EE6B4414-AD18-44EA-9071-58181910B683}" name="Process" dataDxfId="47"/>
    <tableColumn id="2" xr3:uid="{C55930EE-66FA-4014-849D-9CC65947B9D2}" name="Subprocess" dataDxfId="46"/>
    <tableColumn id="3" xr3:uid="{9A67A626-4725-4A09-8977-5726E03BA4A9}" name="Detail" dataDxfId="45"/>
    <tableColumn id="4" xr3:uid="{053B965E-CC6A-4BEE-B7D8-7E893EABA78B}" name="Comments" dataDxfId="44"/>
    <tableColumn id="6" xr3:uid="{099DA50D-C6A0-4F5B-ABCD-8C8DDB0F90A5}" name="Included2" dataDxfId="43"/>
    <tableColumn id="7" xr3:uid="{CD7994D9-2D54-4507-93DF-FD27D82E6BA8}" name="Size" dataDxfId="42"/>
    <tableColumn id="5" xr3:uid="{F9E24B38-8D41-45B2-9BED-FEC5A3D11E53}" name="Customer" dataDxfId="41">
      <calculatedColumnFormula>Overview!$E$6</calculatedColumnFormula>
    </tableColumn>
    <tableColumn id="8" xr3:uid="{AC94CDD9-1D56-4B97-BDD4-A413BB907A95}" name="Project" dataDxfId="40"/>
  </tableColumns>
  <tableStyleInfo name="TableStyleMedium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DF8D19F-0066-42BF-AC6C-0EF0856AFCF6}" name="TableDocumentation" displayName="TableDocumentation" ref="A1:H2" totalsRowShown="0" headerRowDxfId="39" headerRowBorderDxfId="38" tableBorderDxfId="37" totalsRowBorderDxfId="36">
  <autoFilter ref="A1:H2" xr:uid="{8D4D1DAF-598F-415D-8BCF-EC69B3763A6D}"/>
  <tableColumns count="8">
    <tableColumn id="1" xr3:uid="{D87F49CA-3A80-4C83-B301-ACB058F2016B}" name="Process" dataDxfId="35"/>
    <tableColumn id="2" xr3:uid="{999E835A-878C-47CE-B624-F274730E7021}" name="Subprocess" dataDxfId="34"/>
    <tableColumn id="3" xr3:uid="{C43A019E-24AC-4527-A0D7-F69924573747}" name="Detail" dataDxfId="33"/>
    <tableColumn id="4" xr3:uid="{00B5C45C-977F-4C05-AB95-B3FAF314DCC1}" name="Comments" dataDxfId="32" dataCellStyle="Hyperlink"/>
    <tableColumn id="6" xr3:uid="{39B80E57-A9C6-44E2-9769-557470DFFB7F}" name="Included2" dataDxfId="31"/>
    <tableColumn id="7" xr3:uid="{F151B112-7DB9-4C91-9A6C-91957C6CD515}" name="Size" dataDxfId="30"/>
    <tableColumn id="5" xr3:uid="{9297AB43-C63D-453D-A4C9-68BDF5A36215}" name="Customer" dataDxfId="29">
      <calculatedColumnFormula>Overview!$E$6</calculatedColumnFormula>
    </tableColumn>
    <tableColumn id="8" xr3:uid="{DBF5D246-B2CB-4758-929C-41F8CF39D0ED}" name="Project" dataDxfId="28"/>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2BD591-E34E-43E5-976D-3040CCD02C6A}" name="TableInterfaces" displayName="TableInterfaces" ref="A1:M120" totalsRowShown="0" headerRowDxfId="206" headerRowBorderDxfId="205" tableBorderDxfId="204" totalsRowBorderDxfId="203">
  <autoFilter ref="A1:M120" xr:uid="{832BD591-E34E-43E5-976D-3040CCD02C6A}"/>
  <tableColumns count="13">
    <tableColumn id="7" xr3:uid="{B1132C7F-6313-4D26-B7ED-43D82E4914BE}" name="Process" dataDxfId="202"/>
    <tableColumn id="9" xr3:uid="{1D7C2984-3306-47FD-888E-D021F1D906EC}" name="Subprocess" dataDxfId="201"/>
    <tableColumn id="1" xr3:uid="{059843E9-BB9A-4305-BAFE-71685E899076}" name="Type" dataDxfId="200"/>
    <tableColumn id="2" xr3:uid="{533E6F89-989F-47DD-AB76-9BAD0037E575}" name="Interface" dataDxfId="199"/>
    <tableColumn id="3" xr3:uid="{AF8E0D86-4FD9-42B3-8F53-91F17CBF9744}" name="From" dataDxfId="198"/>
    <tableColumn id="4" xr3:uid="{E99B473C-1483-4AB6-9CF7-51E5E5737BA0}" name="To" dataDxfId="197"/>
    <tableColumn id="5" xr3:uid="{452D68C6-BAB7-424A-B5B8-774F5390CC6C}" name="Comments" dataDxfId="196"/>
    <tableColumn id="6" xr3:uid="{E3CBE02D-4C6A-4593-A415-415B317ED338}" name="Included" dataDxfId="195"/>
    <tableColumn id="8" xr3:uid="{87011F2B-E3B7-4EC8-A390-2805A1E53DAD}" name="Size" dataDxfId="194"/>
    <tableColumn id="10" xr3:uid="{50CF9FE7-E7D3-4701-BFE6-902A4CFE8588}" name="Id_Process" dataDxfId="193">
      <calculatedColumnFormula>VLOOKUP(TableInterfaces[[#This Row],[Process]],TableProcesses[],2,FALSE)</calculatedColumnFormula>
    </tableColumn>
    <tableColumn id="11" xr3:uid="{C45FCA5C-A374-40F6-AA22-E228CB02E2F3}" name="Id_Sub_Process" dataDxfId="192">
      <calculatedColumnFormula>VLOOKUP(TableInterfaces[[#This Row],[Process]]&amp;TableInterfaces[[#This Row],[Subprocess]],TableSubProcesses[],5,FALSE)</calculatedColumnFormula>
    </tableColumn>
    <tableColumn id="12" xr3:uid="{81EB4F4D-B949-4D2A-9612-30EFFE9D2383}" name="Customer" dataDxfId="191">
      <calculatedColumnFormula>Overview!$E$6</calculatedColumnFormula>
    </tableColumn>
    <tableColumn id="13" xr3:uid="{5E8A4BAF-E5A1-4AFE-9B5F-FC9F0847F104}" name="Project" dataDxfId="190"/>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125241B-C7B4-4F20-8B82-BF6DCBA6379E}" name="TableWarehouse" displayName="TableWarehouse" ref="A1:L44" totalsRowShown="0" headerRowDxfId="189" headerRowBorderDxfId="188" tableBorderDxfId="187" totalsRowBorderDxfId="186">
  <autoFilter ref="A1:L44" xr:uid="{F125241B-C7B4-4F20-8B82-BF6DCBA6379E}"/>
  <tableColumns count="12">
    <tableColumn id="8" xr3:uid="{E6F38D17-88A5-4145-AC64-9CB7A61B6F84}" name="Process" dataDxfId="185"/>
    <tableColumn id="9" xr3:uid="{CF7FFC03-D409-40B7-9584-A44813EB40F4}" name="Subprocess" dataDxfId="184"/>
    <tableColumn id="10" xr3:uid="{842750BC-27EA-4F25-B714-2D6ED511A9F7}" name="Detail" dataDxfId="183"/>
    <tableColumn id="11" xr3:uid="{A3E3F538-C13F-409A-8D1C-AA750067FCF0}" name="Sub Detail" dataDxfId="182"/>
    <tableColumn id="12" xr3:uid="{5D91E6E8-FAFD-44C5-8D84-1178F0F2AA26}" name="Comments" dataDxfId="181"/>
    <tableColumn id="3" xr3:uid="{27CDA3DD-5109-42F6-89B3-9778E93BCDAC}" name="Included" dataDxfId="180"/>
    <tableColumn id="5" xr3:uid="{616979CE-4EC9-4023-955C-C526E01BB49F}" name="Size" dataDxfId="179"/>
    <tableColumn id="1" xr3:uid="{F1826AD6-7232-4353-8625-0088F34EEC91}" name="Id_Process" dataDxfId="178">
      <calculatedColumnFormula>VLOOKUP(TableWarehouse[[#This Row],[Process]],TableProcesses[],2,FALSE)</calculatedColumnFormula>
    </tableColumn>
    <tableColumn id="2" xr3:uid="{4E200779-433A-422B-BDB5-923BA5E92ECE}" name="Id_Sub_Process" dataDxfId="177">
      <calculatedColumnFormula>VLOOKUP(TableWarehouse[[#This Row],[Process]]&amp;TableWarehouse[[#This Row],[Subprocess]],TableSubProcesses[],5,FALSE)</calculatedColumnFormula>
    </tableColumn>
    <tableColumn id="4" xr3:uid="{6760E551-2A69-4E1D-B692-17AE8BAAF265}" name="Id_Detail" dataDxfId="176">
      <calculatedColumnFormula>VLOOKUP(TableWarehouse[[#This Row],[Process]]&amp;TableWarehouse[[#This Row],[Subprocess]]&amp;TableWarehouse[[#This Row],[Detail]],TableDetails[],7,FALSE)</calculatedColumnFormula>
    </tableColumn>
    <tableColumn id="6" xr3:uid="{0EC783B2-D097-4C6E-ABB0-D8B8A605DDC5}" name="Customer" dataDxfId="175">
      <calculatedColumnFormula>Overview!$E$6</calculatedColumnFormula>
    </tableColumn>
    <tableColumn id="7" xr3:uid="{D604FC7C-5CE2-4B0B-88DB-551C8C37F5A7}" name="Project" dataDxfId="174"/>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975A08-574D-4DA4-BA41-F4EF0F8BB35B}" name="TableInventory" displayName="TableInventory" ref="A1:L71" totalsRowShown="0" headerRowDxfId="173" dataDxfId="171" headerRowBorderDxfId="172" tableBorderDxfId="170" totalsRowBorderDxfId="169">
  <autoFilter ref="A1:L71" xr:uid="{16975A08-574D-4DA4-BA41-F4EF0F8BB35B}"/>
  <tableColumns count="12">
    <tableColumn id="1" xr3:uid="{D4A9A236-1DB9-4AB3-A782-065CC71F3B73}" name="Process" dataDxfId="168"/>
    <tableColumn id="2" xr3:uid="{2C33D56C-7545-463C-A603-FD9E2602A7E4}" name="Subprocess" dataDxfId="167"/>
    <tableColumn id="11" xr3:uid="{453A1458-3425-47E5-8C41-196F8F969A62}" name="Detail" dataDxfId="166"/>
    <tableColumn id="3" xr3:uid="{807A4166-9158-454B-A530-5E7F6558B856}" name="Sub Detail" dataDxfId="165"/>
    <tableColumn id="4" xr3:uid="{2F4485BC-4FDB-4BBB-844A-66903A0B7360}" name="Comments" dataDxfId="164"/>
    <tableColumn id="5" xr3:uid="{C50E717C-CC9A-45E0-93EE-0D915729AD30}" name="Included" dataDxfId="163"/>
    <tableColumn id="7" xr3:uid="{2ADF97F4-68B0-4EEF-B9B8-BE6B4673E889}" name="Size" dataDxfId="162"/>
    <tableColumn id="6" xr3:uid="{762AE445-B749-4169-A78A-FCA90126EBEF}" name="Id_Process" dataDxfId="161">
      <calculatedColumnFormula>VLOOKUP(TableInventory[[#This Row],[Process]],TableProcesses[],2,FALSE)</calculatedColumnFormula>
    </tableColumn>
    <tableColumn id="8" xr3:uid="{E8973E9B-EE85-437E-BF49-7E149C8345C9}" name="Id_Sub_Process" dataDxfId="160">
      <calculatedColumnFormula>VLOOKUP(TableInventory[[#This Row],[Process]]&amp;TableInventory[[#This Row],[Subprocess]],TableSubProcesses[],5,FALSE)</calculatedColumnFormula>
    </tableColumn>
    <tableColumn id="12" xr3:uid="{70EE8494-67EF-48A4-8F72-1F0384EE94E7}" name="Id_Detail" dataDxfId="159">
      <calculatedColumnFormula>VLOOKUP(TableInventory[[#This Row],[Process]]&amp;TableInventory[[#This Row],[Subprocess]]&amp;TableInventory[[#This Row],[Detail]],TableDetails[],7,FALSE)</calculatedColumnFormula>
    </tableColumn>
    <tableColumn id="9" xr3:uid="{58D9E92C-5214-48E6-B44C-5817B4B85B40}" name="Customer" dataDxfId="158">
      <calculatedColumnFormula>Overview!$E$6</calculatedColumnFormula>
    </tableColumn>
    <tableColumn id="10" xr3:uid="{49B18810-208F-43B6-B730-3CA17DA8F50A}" name="Project" dataDxfId="15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B9F47E4-20A4-43B2-9CCA-DE3F88DEBAA0}" name="TableInbound" displayName="TableInbound" ref="A1:L82" totalsRowShown="0" headerRowDxfId="156" dataDxfId="154" headerRowBorderDxfId="155" tableBorderDxfId="153" totalsRowBorderDxfId="152">
  <autoFilter ref="A1:L82" xr:uid="{4B9F47E4-20A4-43B2-9CCA-DE3F88DEBAA0}"/>
  <tableColumns count="12">
    <tableColumn id="1" xr3:uid="{1966B434-8E6D-4A58-8D77-E97051517133}" name="Process" dataDxfId="151"/>
    <tableColumn id="2" xr3:uid="{EB7D23D0-3D52-4CB9-B43D-4089D2B4A805}" name="Subprocess" dataDxfId="150"/>
    <tableColumn id="3" xr3:uid="{8CF0BCB7-1831-4EDB-998A-EF02CF621CF6}" name="Detail" dataDxfId="149"/>
    <tableColumn id="12" xr3:uid="{EAA07AD8-1839-4683-A956-524B7C5A2E0F}" name="Sub Detail" dataDxfId="148"/>
    <tableColumn id="4" xr3:uid="{2EE21397-FA7E-411B-88FC-B1ADECDA4607}" name="Comments" dataDxfId="147"/>
    <tableColumn id="5" xr3:uid="{81C80739-6A1A-4671-B01E-0DF31F93A4A7}" name="Included" dataDxfId="146"/>
    <tableColumn id="7" xr3:uid="{B5237EBC-6EBF-4CE7-BC1C-CADBFA21DB96}" name="Size" dataDxfId="145"/>
    <tableColumn id="6" xr3:uid="{849DF749-D1B6-41F6-A0C1-530E60A0D268}" name="Id_Process" dataDxfId="144">
      <calculatedColumnFormula>VLOOKUP(TableInbound[[#This Row],[Process]],TableProcesses[],2,FALSE)</calculatedColumnFormula>
    </tableColumn>
    <tableColumn id="8" xr3:uid="{C3527288-145B-47BD-98C1-EA8BFC435072}" name="Id_Sub_Process" dataDxfId="143">
      <calculatedColumnFormula>VLOOKUP(TableInbound[[#This Row],[Process]]&amp;TableInbound[[#This Row],[Subprocess]],TableSubProcesses[],5,FALSE)</calculatedColumnFormula>
    </tableColumn>
    <tableColumn id="11" xr3:uid="{09D9DFB5-247E-41DC-A7E4-576367970BE4}" name="Id_Detail" dataDxfId="142">
      <calculatedColumnFormula>VLOOKUP(TableInbound[[#This Row],[Process]]&amp;TableInbound[[#This Row],[Subprocess]]&amp;TableInbound[[#This Row],[Detail]],TableDetails[],7,FALSE)</calculatedColumnFormula>
    </tableColumn>
    <tableColumn id="9" xr3:uid="{D5CA1B74-CFED-44B5-B0A6-7CA5769706E9}" name="Customer" dataDxfId="141">
      <calculatedColumnFormula>Overview!$E$6</calculatedColumnFormula>
    </tableColumn>
    <tableColumn id="10" xr3:uid="{68511CD4-E3F7-422D-973A-53DE35BEA4DB}" name="Project" dataDxfId="14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BB4FBA2-F138-4657-9E05-3C9EB1FD6132}" name="TableOutbound" displayName="TableOutbound" ref="A1:L164" totalsRowShown="0" headerRowDxfId="139" headerRowBorderDxfId="138" tableBorderDxfId="137" totalsRowBorderDxfId="136">
  <autoFilter ref="A1:L164" xr:uid="{2BB4FBA2-F138-4657-9E05-3C9EB1FD6132}"/>
  <tableColumns count="12">
    <tableColumn id="1" xr3:uid="{352C93D2-EA3C-4EEE-B65F-10EEEB9E75CE}" name="Process" dataDxfId="135"/>
    <tableColumn id="2" xr3:uid="{BA17E5FE-9098-46C1-8587-FCDBE505FC2A}" name="Subprocess" dataDxfId="134"/>
    <tableColumn id="3" xr3:uid="{44B50786-9E3C-479E-90CE-0004F914113F}" name="Detail" dataDxfId="133"/>
    <tableColumn id="12" xr3:uid="{BC629471-D174-42BC-8C6D-0701C082D927}" name="Sub Detail" dataDxfId="132"/>
    <tableColumn id="4" xr3:uid="{BADB26BD-446C-437F-A8B3-AD4A60736B7C}" name="Comments" dataDxfId="131"/>
    <tableColumn id="5" xr3:uid="{8C6F6B3E-8F05-4E27-AA0F-E654B6A8AD14}" name="Included" dataDxfId="130"/>
    <tableColumn id="7" xr3:uid="{92CA8DF0-304A-4463-84E7-700D097A2655}" name="Size" dataDxfId="129"/>
    <tableColumn id="6" xr3:uid="{489CC4C9-63A9-44BE-99BA-3D04FCA94C4A}" name="Id_Process" dataDxfId="128">
      <calculatedColumnFormula>VLOOKUP(TableOutbound[[#This Row],[Process]],TableProcesses[],2,FALSE)</calculatedColumnFormula>
    </tableColumn>
    <tableColumn id="8" xr3:uid="{14C55DDA-1C6D-45AD-8C6B-73B03B6507E8}" name="Id_Sub_Process" dataDxfId="127">
      <calculatedColumnFormula>VLOOKUP(TableOutbound[[#This Row],[Process]]&amp;TableOutbound[[#This Row],[Subprocess]],TableSubProcesses[],5,FALSE)</calculatedColumnFormula>
    </tableColumn>
    <tableColumn id="11" xr3:uid="{88D1E12C-7D05-4B1D-B864-39E9AB956558}" name="Id_Detail" dataDxfId="126">
      <calculatedColumnFormula>VLOOKUP(TableOutbound[[#This Row],[Process]]&amp;TableOutbound[[#This Row],[Subprocess]]&amp;TableOutbound[[#This Row],[Detail]],TableDetails[],7,FALSE)</calculatedColumnFormula>
    </tableColumn>
    <tableColumn id="9" xr3:uid="{231DD501-B879-4910-98BD-C019C6649235}" name="Customer" dataDxfId="125">
      <calculatedColumnFormula>Overview!$E$6</calculatedColumnFormula>
    </tableColumn>
    <tableColumn id="10" xr3:uid="{D94BC01E-FF9C-4811-A73E-307E592C2036}" name="Project" dataDxfId="12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473CA3B-D583-4F7C-8ED5-47D5DB515DAC}" name="TableSizes" displayName="TableSizes" ref="A1:C6" totalsRowShown="0">
  <autoFilter ref="A1:C6" xr:uid="{1473CA3B-D583-4F7C-8ED5-47D5DB515DAC}"/>
  <tableColumns count="3">
    <tableColumn id="1" xr3:uid="{3FC159EA-6DB6-4D59-80C9-F43CB9F61475}" name="Size"/>
    <tableColumn id="2" xr3:uid="{A28BB5F4-281F-45E7-BD78-42B93459CA76}" name="Description"/>
    <tableColumn id="3" xr3:uid="{71DC5302-38BC-428C-AC35-61FC1E27D01B}" name="Order"/>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25CBD0F-5B79-4D8E-B76F-DDCB96560547}" name="TableDetails" displayName="TableDetails" ref="B1:H131" totalsRowShown="0">
  <autoFilter ref="B1:H131" xr:uid="{925CBD0F-5B79-4D8E-B76F-DDCB96560547}">
    <filterColumn colId="1">
      <filters>
        <filter val="Inbound"/>
      </filters>
    </filterColumn>
  </autoFilter>
  <sortState xmlns:xlrd2="http://schemas.microsoft.com/office/spreadsheetml/2017/richdata2" ref="B2:H63">
    <sortCondition ref="G1:G63"/>
  </sortState>
  <tableColumns count="7">
    <tableColumn id="7" xr3:uid="{8DD7209A-8B41-4265-84EB-3CC7520D2B33}" name="Key" dataDxfId="123">
      <calculatedColumnFormula>TableDetails[[#This Row],[Process]]&amp;TableDetails[[#This Row],[Subprocess]]&amp;TableDetails[[#This Row],[Detail]]</calculatedColumnFormula>
    </tableColumn>
    <tableColumn id="1" xr3:uid="{C30F8A28-450A-4162-8C85-9DAA40BB7CDC}" name="Process"/>
    <tableColumn id="2" xr3:uid="{44F69B57-1F27-4B1E-8D3C-A57C85CC1472}" name="Subprocess"/>
    <tableColumn id="3" xr3:uid="{E7746140-7550-422D-A2AA-0D44F418E950}" name="Detail"/>
    <tableColumn id="4" xr3:uid="{4AB111EB-9D94-4479-92C7-55E0874BC16B}" name="Id_Process" dataDxfId="122">
      <calculatedColumnFormula>VLOOKUP(TableDetails[[#This Row],[Process]],TableProcesses[],2,FALSE)</calculatedColumnFormula>
    </tableColumn>
    <tableColumn id="5" xr3:uid="{CD4734C4-8F0D-444B-95D4-803E6120EFC9}" name="Id_Sub_Process" dataDxfId="121">
      <calculatedColumnFormula>VLOOKUP(TableDetails[[#This Row],[Process]]&amp;TableDetails[[#This Row],[Subprocess]],TableSubProcesses[],5,FALSE)</calculatedColumnFormula>
    </tableColumn>
    <tableColumn id="6" xr3:uid="{8E0BC054-0CE5-4A62-90C4-61EA366CFE72}" name="Id_Detail"/>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FE6D3BB-61A7-4647-B48F-D62C62A68D9D}" name="TableSubProcesses" displayName="TableSubProcesses" ref="A1:E70" totalsRowShown="0" headerRowDxfId="120" headerRowBorderDxfId="119" tableBorderDxfId="118">
  <autoFilter ref="A1:E70" xr:uid="{BFE6D3BB-61A7-4647-B48F-D62C62A68D9D}"/>
  <tableColumns count="5">
    <tableColumn id="3" xr3:uid="{0AA4E2FC-248F-4E68-BF94-3DE6EB834319}" name="Key" dataDxfId="117">
      <calculatedColumnFormula>TableSubProcesses[[#This Row],[Process]]&amp;TableSubProcesses[[#This Row],[Subprocess]]</calculatedColumnFormula>
    </tableColumn>
    <tableColumn id="5" xr3:uid="{E52AC7DB-5CB6-48AC-A270-0420D7F7C9D4}" name="Subprocess" dataDxfId="116"/>
    <tableColumn id="2" xr3:uid="{83E0A899-6961-4FA0-806B-B8FE9E1A57B9}" name="Process" dataDxfId="115"/>
    <tableColumn id="1" xr3:uid="{5FE2002D-4502-484F-8242-19B86AE574B3}" name="Id_Process"/>
    <tableColumn id="4" xr3:uid="{1B8712D7-94B6-4C13-B15A-154F573D55C9}" name="Id_Sub_Proces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5D43B-3514-41AE-BDB2-537CCEE52141}">
  <dimension ref="B2:M17"/>
  <sheetViews>
    <sheetView topLeftCell="A3" zoomScale="120" zoomScaleNormal="120" workbookViewId="0">
      <selection activeCell="E6" sqref="E6"/>
    </sheetView>
  </sheetViews>
  <sheetFormatPr defaultColWidth="8.734375" defaultRowHeight="14.4" x14ac:dyDescent="0.55000000000000004"/>
  <cols>
    <col min="1" max="1" width="5.15625" style="13" customWidth="1"/>
    <col min="2" max="2" width="4.7890625" style="13" customWidth="1"/>
    <col min="3" max="3" width="4.5234375" style="13" customWidth="1"/>
    <col min="4" max="4" width="13.7890625" style="13" customWidth="1"/>
    <col min="5" max="5" width="8.47265625" style="13" bestFit="1" customWidth="1"/>
    <col min="6" max="6" width="6.5234375" style="13" customWidth="1"/>
    <col min="7" max="7" width="5.734375" style="13" customWidth="1"/>
    <col min="8" max="8" width="12" style="13" bestFit="1" customWidth="1"/>
    <col min="9" max="9" width="11.5234375" style="13" bestFit="1" customWidth="1"/>
    <col min="10" max="10" width="8.47265625" style="13" bestFit="1" customWidth="1"/>
    <col min="11" max="11" width="13.5234375" style="13" bestFit="1" customWidth="1"/>
    <col min="12" max="12" width="9.7890625" style="13" bestFit="1" customWidth="1"/>
    <col min="13" max="13" width="13.47265625" style="13" customWidth="1"/>
    <col min="14" max="16384" width="8.734375" style="13"/>
  </cols>
  <sheetData>
    <row r="2" spans="2:13" ht="25.8" x14ac:dyDescent="0.95">
      <c r="B2" s="12"/>
    </row>
    <row r="5" spans="2:13" x14ac:dyDescent="0.55000000000000004">
      <c r="H5" s="26" t="s">
        <v>0</v>
      </c>
      <c r="I5" s="26" t="s">
        <v>1</v>
      </c>
      <c r="J5" s="26" t="s">
        <v>2</v>
      </c>
      <c r="K5" s="26" t="s">
        <v>3</v>
      </c>
      <c r="L5" s="26" t="s">
        <v>4</v>
      </c>
      <c r="M5" s="26" t="s">
        <v>5</v>
      </c>
    </row>
    <row r="6" spans="2:13" x14ac:dyDescent="0.55000000000000004">
      <c r="D6" s="72" t="s">
        <v>6</v>
      </c>
      <c r="E6" s="78" t="s">
        <v>7</v>
      </c>
      <c r="H6" s="24" t="s">
        <v>8</v>
      </c>
      <c r="I6" s="24">
        <f>COUNTA(TableSolutions[Type])</f>
        <v>16</v>
      </c>
      <c r="J6" s="58">
        <f>COUNTIFS(TableSolutions[Included],"Yes")</f>
        <v>0</v>
      </c>
      <c r="K6" s="66">
        <f>COUNTIFS(TableSolutions[Included],"GAP")</f>
        <v>0</v>
      </c>
      <c r="L6" s="24">
        <f>COUNTIFS(TableSolutions[Included],"No")</f>
        <v>0</v>
      </c>
      <c r="M6" s="25">
        <f>COUNTIFS(TableSolutions[Included],"TBD")</f>
        <v>16</v>
      </c>
    </row>
    <row r="7" spans="2:13" x14ac:dyDescent="0.55000000000000004">
      <c r="D7" s="72" t="s">
        <v>9</v>
      </c>
      <c r="E7" s="13" t="s">
        <v>10</v>
      </c>
      <c r="H7" s="24" t="s">
        <v>11</v>
      </c>
      <c r="I7" s="24">
        <f>COUNTA(TableInterfaces[Type])</f>
        <v>119</v>
      </c>
      <c r="J7" s="58">
        <f>COUNTIFS(TableInterfaces[Included],"Yes")</f>
        <v>0</v>
      </c>
      <c r="K7" s="66">
        <f>COUNTIFS(TableInterfaces[Included],"GAP")</f>
        <v>0</v>
      </c>
      <c r="L7" s="24">
        <f>COUNTIFS(TableInterfaces[Included],"No")</f>
        <v>0</v>
      </c>
      <c r="M7" s="25">
        <f>COUNTIFS(TableInterfaces[Included],"TBD")</f>
        <v>119</v>
      </c>
    </row>
    <row r="8" spans="2:13" x14ac:dyDescent="0.55000000000000004">
      <c r="D8" s="72" t="s">
        <v>12</v>
      </c>
      <c r="E8" s="13" t="s">
        <v>10</v>
      </c>
      <c r="H8" s="13" t="s">
        <v>13</v>
      </c>
      <c r="I8" s="13">
        <f>COUNTA(TableInventory[Process])</f>
        <v>70</v>
      </c>
      <c r="J8" s="59">
        <f>COUNTIFS(TableInventory[Included],"Yes")</f>
        <v>0</v>
      </c>
      <c r="K8" s="67">
        <f>COUNTIFS(TableInventory[Included],"GAP")</f>
        <v>0</v>
      </c>
      <c r="L8" s="13">
        <f>COUNTIFS(TableInventory[Included],"No")</f>
        <v>0</v>
      </c>
      <c r="M8" s="23">
        <f>COUNTIFS(TableInventory[Included],"TBD")</f>
        <v>70</v>
      </c>
    </row>
    <row r="9" spans="2:13" x14ac:dyDescent="0.55000000000000004">
      <c r="H9" s="13" t="s">
        <v>14</v>
      </c>
      <c r="I9" s="13">
        <f>COUNTA(TableInbound[Process])</f>
        <v>81</v>
      </c>
      <c r="J9" s="59">
        <f>COUNTIFS(TableInbound[Included],"Yes")</f>
        <v>0</v>
      </c>
      <c r="K9" s="67">
        <f>COUNTIFS(TableInbound[Included],"GAP")</f>
        <v>0</v>
      </c>
      <c r="L9" s="13">
        <f>COUNTIFS(TableInbound[Included],"No")</f>
        <v>0</v>
      </c>
      <c r="M9" s="23">
        <f>COUNTIFS(TableInbound[Included],"TBD")</f>
        <v>81</v>
      </c>
    </row>
    <row r="10" spans="2:13" x14ac:dyDescent="0.55000000000000004">
      <c r="H10" s="13" t="s">
        <v>15</v>
      </c>
      <c r="I10" s="13">
        <f>COUNTA(TableOutbound[Process])</f>
        <v>163</v>
      </c>
      <c r="J10" s="59">
        <f>COUNTIFS(TableOutbound[Included],"Yes")</f>
        <v>0</v>
      </c>
      <c r="K10" s="67">
        <f>COUNTIFS(TableOutbound[Included],"GAP")</f>
        <v>0</v>
      </c>
      <c r="L10" s="13">
        <f>COUNTIFS(TableOutbound[Included],"No")</f>
        <v>0</v>
      </c>
      <c r="M10" s="23">
        <f>COUNTIFS(TableOutbound[Included],"TBD")</f>
        <v>163</v>
      </c>
    </row>
    <row r="11" spans="2:13" x14ac:dyDescent="0.55000000000000004">
      <c r="H11" s="13" t="s">
        <v>16</v>
      </c>
      <c r="I11" s="13">
        <f>COUNTA(TableReporting[Process])</f>
        <v>14</v>
      </c>
      <c r="J11" s="59">
        <f>COUNTIFS(TableReporting[Included],"Yes")</f>
        <v>0</v>
      </c>
      <c r="K11" s="67">
        <f>COUNTIFS(TableReporting[Included],"GAP")</f>
        <v>0</v>
      </c>
      <c r="L11" s="13">
        <f>COUNTIFS(TableReporting[Included],"No")</f>
        <v>0</v>
      </c>
      <c r="M11" s="23">
        <f>COUNTIFS(TableReporting[Included],"TBD")</f>
        <v>14</v>
      </c>
    </row>
    <row r="12" spans="2:13" x14ac:dyDescent="0.55000000000000004">
      <c r="D12" s="75" t="s">
        <v>17</v>
      </c>
      <c r="H12" s="31" t="s">
        <v>18</v>
      </c>
      <c r="I12" s="31">
        <f>COUNTA(TableWarehouse[Id_Process])</f>
        <v>43</v>
      </c>
      <c r="J12" s="60">
        <f>COUNTIFS(TableWarehouse[Included],"Yes")</f>
        <v>0</v>
      </c>
      <c r="K12" s="68">
        <f>COUNTIFS(TableWarehouse[Included],"GAP")</f>
        <v>0</v>
      </c>
      <c r="L12" s="31">
        <f>COUNTIFS(TableWarehouse[Included],"No")</f>
        <v>0</v>
      </c>
      <c r="M12" s="32">
        <f>COUNTIFS(TableWarehouse[Included],"TBD")</f>
        <v>43</v>
      </c>
    </row>
    <row r="13" spans="2:13" x14ac:dyDescent="0.55000000000000004">
      <c r="B13" s="30"/>
      <c r="D13" s="13" t="s">
        <v>19</v>
      </c>
      <c r="E13" s="74" t="s">
        <v>10</v>
      </c>
      <c r="H13" s="33" t="s">
        <v>20</v>
      </c>
      <c r="I13" s="13">
        <f>COUNTA(TableDestrucction[Process])</f>
        <v>3</v>
      </c>
      <c r="J13" s="60">
        <f>COUNTIFS(TableDestrucction[Included],"Yes")</f>
        <v>0</v>
      </c>
      <c r="K13" s="68">
        <f>COUNTIFS(TableDestrucction[Included],"GAP")</f>
        <v>0</v>
      </c>
      <c r="L13" s="31">
        <f>COUNTIFS(TableDestrucction[Included],"No")</f>
        <v>0</v>
      </c>
      <c r="M13" s="32">
        <f>COUNTIFS(TableDestrucction[Included],"TBD")</f>
        <v>3</v>
      </c>
    </row>
    <row r="14" spans="2:13" x14ac:dyDescent="0.55000000000000004">
      <c r="B14" s="30"/>
      <c r="D14" s="13" t="s">
        <v>21</v>
      </c>
      <c r="E14" s="74" t="s">
        <v>10</v>
      </c>
      <c r="H14" s="33" t="s">
        <v>22</v>
      </c>
      <c r="I14" s="13">
        <f>COUNTA(TableB2CReturns[Process])</f>
        <v>11</v>
      </c>
      <c r="J14" s="60">
        <f>COUNTIFS(TableB2CReturns[Included],"Yes")</f>
        <v>0</v>
      </c>
      <c r="K14" s="68">
        <f>COUNTIFS(TableB2CReturns[Included],"GAP")</f>
        <v>0</v>
      </c>
      <c r="L14" s="31">
        <f>COUNTIFS(TableB2CReturns[Included],"No")</f>
        <v>0</v>
      </c>
      <c r="M14" s="32">
        <f>COUNTIFS(TableB2CReturns[Included],"TBD")</f>
        <v>4</v>
      </c>
    </row>
    <row r="15" spans="2:13" x14ac:dyDescent="0.55000000000000004">
      <c r="B15" s="30"/>
      <c r="D15" s="13" t="s">
        <v>23</v>
      </c>
      <c r="E15" s="74" t="s">
        <v>10</v>
      </c>
      <c r="H15" s="33" t="s">
        <v>23</v>
      </c>
      <c r="I15" s="13">
        <f>COUNTA(TableXDock[Process])</f>
        <v>86</v>
      </c>
      <c r="J15" s="60">
        <f>COUNTIFS(TableXDock[Included],"Yes")</f>
        <v>0</v>
      </c>
      <c r="K15" s="68">
        <f>COUNTIFS(TableXDock[Included],"GAP")</f>
        <v>0</v>
      </c>
      <c r="L15" s="31">
        <f>COUNTIFS(TableXDock[Included],"No")</f>
        <v>0</v>
      </c>
      <c r="M15" s="32">
        <f>COUNTIFS(TableXDock[Included],"TBD")</f>
        <v>86</v>
      </c>
    </row>
    <row r="16" spans="2:13" x14ac:dyDescent="0.55000000000000004">
      <c r="B16" s="30"/>
      <c r="D16" s="13" t="s">
        <v>24</v>
      </c>
      <c r="E16" s="74" t="s">
        <v>10</v>
      </c>
      <c r="H16" s="34"/>
      <c r="I16" s="34"/>
      <c r="J16" s="61"/>
      <c r="K16" s="69"/>
      <c r="L16" s="34"/>
      <c r="M16" s="34"/>
    </row>
    <row r="17" spans="8:13" x14ac:dyDescent="0.55000000000000004">
      <c r="H17" s="24"/>
      <c r="I17" s="24">
        <f>SUM(I6:I16)</f>
        <v>606</v>
      </c>
      <c r="J17" s="58">
        <f>SUM(J6:J16)</f>
        <v>0</v>
      </c>
      <c r="K17" s="66">
        <f>SUM(K6:K16)</f>
        <v>0</v>
      </c>
      <c r="L17" s="24">
        <f>SUM(L6:L16)</f>
        <v>0</v>
      </c>
      <c r="M17" s="25">
        <f>SUM(M6:M16)</f>
        <v>599</v>
      </c>
    </row>
  </sheetData>
  <conditionalFormatting sqref="E13:E16">
    <cfRule type="cellIs" dxfId="27" priority="1" operator="equal">
      <formula>"TBD"</formula>
    </cfRule>
    <cfRule type="cellIs" dxfId="26" priority="2" operator="equal">
      <formula>"Yes"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BDC23ED-C487-4AA3-9FA0-51B228124150}">
          <x14:formula1>
            <xm:f>Notes!$Z$3:$Z$6</xm:f>
          </x14:formula1>
          <xm:sqref>E13:E16</xm:sqref>
        </x14:dataValidation>
        <x14:dataValidation type="list" allowBlank="1" showInputMessage="1" showErrorMessage="1" xr:uid="{BC519D02-49B8-4A8A-8578-C3727653C46A}">
          <x14:formula1>
            <xm:f>Notes!$AB$3:$AB$9</xm:f>
          </x14:formula1>
          <xm:sqref>E8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B3E81-482C-4FF6-BEE4-A28BB7040502}">
  <dimension ref="A1:E70"/>
  <sheetViews>
    <sheetView topLeftCell="A19" workbookViewId="0">
      <selection activeCell="B24" sqref="B24:E33"/>
    </sheetView>
  </sheetViews>
  <sheetFormatPr defaultRowHeight="14.4" x14ac:dyDescent="0.55000000000000004"/>
  <cols>
    <col min="1" max="1" width="25.5234375" customWidth="1"/>
    <col min="2" max="2" width="17.5234375" customWidth="1"/>
    <col min="3" max="3" width="14.7890625" customWidth="1"/>
    <col min="4" max="4" width="18.1015625" customWidth="1"/>
    <col min="5" max="5" width="16.5234375" customWidth="1"/>
  </cols>
  <sheetData>
    <row r="1" spans="1:5" x14ac:dyDescent="0.55000000000000004">
      <c r="A1" s="56" t="s">
        <v>676</v>
      </c>
      <c r="B1" s="56" t="s">
        <v>67</v>
      </c>
      <c r="C1" s="56" t="s">
        <v>66</v>
      </c>
      <c r="D1" s="56" t="s">
        <v>70</v>
      </c>
      <c r="E1" s="56" t="s">
        <v>71</v>
      </c>
    </row>
    <row r="2" spans="1:5" x14ac:dyDescent="0.55000000000000004">
      <c r="A2" t="str">
        <f>TableSubProcesses[[#This Row],[Process]]&amp;TableSubProcesses[[#This Row],[Subprocess]]</f>
        <v>WarehouseArea</v>
      </c>
      <c r="B2" t="s">
        <v>508</v>
      </c>
      <c r="C2" t="s">
        <v>18</v>
      </c>
      <c r="D2">
        <v>0</v>
      </c>
      <c r="E2">
        <v>10</v>
      </c>
    </row>
    <row r="3" spans="1:5" x14ac:dyDescent="0.55000000000000004">
      <c r="A3" t="str">
        <f>TableSubProcesses[[#This Row],[Process]]&amp;TableSubProcesses[[#This Row],[Subprocess]]</f>
        <v>WarehouseBuildings</v>
      </c>
      <c r="B3" t="s">
        <v>505</v>
      </c>
      <c r="C3" t="s">
        <v>18</v>
      </c>
      <c r="D3">
        <v>0</v>
      </c>
      <c r="E3">
        <v>20</v>
      </c>
    </row>
    <row r="4" spans="1:5" x14ac:dyDescent="0.55000000000000004">
      <c r="A4" t="str">
        <f>TableSubProcesses[[#This Row],[Process]]&amp;TableSubProcesses[[#This Row],[Subprocess]]</f>
        <v>WarehouseBusiness Function</v>
      </c>
      <c r="B4" t="s">
        <v>502</v>
      </c>
      <c r="C4" t="s">
        <v>18</v>
      </c>
      <c r="D4">
        <v>0</v>
      </c>
      <c r="E4">
        <v>30</v>
      </c>
    </row>
    <row r="5" spans="1:5" x14ac:dyDescent="0.55000000000000004">
      <c r="A5" t="str">
        <f>TableSubProcesses[[#This Row],[Process]]&amp;TableSubProcesses[[#This Row],[Subprocess]]</f>
        <v>WarehouseCustomer</v>
      </c>
      <c r="B5" t="s">
        <v>6</v>
      </c>
      <c r="C5" t="s">
        <v>18</v>
      </c>
      <c r="D5">
        <v>0</v>
      </c>
      <c r="E5">
        <v>40</v>
      </c>
    </row>
    <row r="6" spans="1:5" x14ac:dyDescent="0.55000000000000004">
      <c r="A6" t="str">
        <f>TableSubProcesses[[#This Row],[Process]]&amp;TableSubProcesses[[#This Row],[Subprocess]]</f>
        <v>WarehouseLayout</v>
      </c>
      <c r="B6" t="s">
        <v>525</v>
      </c>
      <c r="C6" t="s">
        <v>18</v>
      </c>
      <c r="D6">
        <v>0</v>
      </c>
      <c r="E6">
        <v>50</v>
      </c>
    </row>
    <row r="7" spans="1:5" x14ac:dyDescent="0.55000000000000004">
      <c r="A7" t="str">
        <f>TableSubProcesses[[#This Row],[Process]]&amp;TableSubProcesses[[#This Row],[Subprocess]]</f>
        <v>WarehouseLocations</v>
      </c>
      <c r="B7" t="s">
        <v>531</v>
      </c>
      <c r="C7" t="s">
        <v>18</v>
      </c>
      <c r="D7">
        <v>0</v>
      </c>
      <c r="E7">
        <v>60</v>
      </c>
    </row>
    <row r="8" spans="1:5" x14ac:dyDescent="0.55000000000000004">
      <c r="A8" t="str">
        <f>TableSubProcesses[[#This Row],[Process]]&amp;TableSubProcesses[[#This Row],[Subprocess]]</f>
        <v>WarehouseSector</v>
      </c>
      <c r="B8" t="s">
        <v>12</v>
      </c>
      <c r="C8" t="s">
        <v>18</v>
      </c>
      <c r="D8">
        <v>0</v>
      </c>
      <c r="E8">
        <v>70</v>
      </c>
    </row>
    <row r="9" spans="1:5" x14ac:dyDescent="0.55000000000000004">
      <c r="A9" t="str">
        <f>TableSubProcesses[[#This Row],[Process]]&amp;TableSubProcesses[[#This Row],[Subprocess]]</f>
        <v>WarehouseSquare Meters</v>
      </c>
      <c r="B9" t="s">
        <v>504</v>
      </c>
      <c r="C9" t="s">
        <v>18</v>
      </c>
      <c r="D9">
        <v>0</v>
      </c>
      <c r="E9">
        <v>80</v>
      </c>
    </row>
    <row r="10" spans="1:5" x14ac:dyDescent="0.55000000000000004">
      <c r="A10" t="str">
        <f>TableSubProcesses[[#This Row],[Process]]&amp;TableSubProcesses[[#This Row],[Subprocess]]</f>
        <v>WarehouseAddress</v>
      </c>
      <c r="B10" t="s">
        <v>755</v>
      </c>
      <c r="C10" t="s">
        <v>18</v>
      </c>
      <c r="D10">
        <v>0</v>
      </c>
      <c r="E10">
        <v>90</v>
      </c>
    </row>
    <row r="11" spans="1:5" x14ac:dyDescent="0.55000000000000004">
      <c r="A11" t="str">
        <f>TableSubProcesses[[#This Row],[Process]]&amp;TableSubProcesses[[#This Row],[Subprocess]]</f>
        <v>InventoryItem</v>
      </c>
      <c r="B11" t="s">
        <v>72</v>
      </c>
      <c r="C11" t="s">
        <v>13</v>
      </c>
      <c r="D11">
        <v>1</v>
      </c>
      <c r="E11">
        <v>100</v>
      </c>
    </row>
    <row r="12" spans="1:5" x14ac:dyDescent="0.55000000000000004">
      <c r="A12" t="str">
        <f>TableSubProcesses[[#This Row],[Process]]&amp;TableSubProcesses[[#This Row],[Subprocess]]</f>
        <v>InventoryInventory Statuses</v>
      </c>
      <c r="B12" t="s">
        <v>237</v>
      </c>
      <c r="C12" t="s">
        <v>13</v>
      </c>
      <c r="D12">
        <v>1</v>
      </c>
      <c r="E12">
        <v>110</v>
      </c>
    </row>
    <row r="13" spans="1:5" x14ac:dyDescent="0.55000000000000004">
      <c r="A13" t="str">
        <f>TableSubProcesses[[#This Row],[Process]]&amp;TableSubProcesses[[#This Row],[Subprocess]]</f>
        <v>InventoryAsset Management</v>
      </c>
      <c r="B13" t="s">
        <v>249</v>
      </c>
      <c r="C13" t="s">
        <v>13</v>
      </c>
      <c r="D13">
        <v>1</v>
      </c>
      <c r="E13">
        <v>120</v>
      </c>
    </row>
    <row r="14" spans="1:5" x14ac:dyDescent="0.55000000000000004">
      <c r="A14" t="str">
        <f>TableSubProcesses[[#This Row],[Process]]&amp;TableSubProcesses[[#This Row],[Subprocess]]</f>
        <v>InventoryReplenishment</v>
      </c>
      <c r="B14" t="s">
        <v>259</v>
      </c>
      <c r="C14" t="s">
        <v>13</v>
      </c>
      <c r="D14">
        <v>1</v>
      </c>
      <c r="E14">
        <v>130</v>
      </c>
    </row>
    <row r="15" spans="1:5" x14ac:dyDescent="0.55000000000000004">
      <c r="A15" t="str">
        <f>TableSubProcesses[[#This Row],[Process]]&amp;TableSubProcesses[[#This Row],[Subprocess]]</f>
        <v>InventoryPallet Movement</v>
      </c>
      <c r="B15" t="s">
        <v>653</v>
      </c>
      <c r="C15" t="s">
        <v>13</v>
      </c>
      <c r="D15">
        <v>1</v>
      </c>
      <c r="E15">
        <v>140</v>
      </c>
    </row>
    <row r="16" spans="1:5" x14ac:dyDescent="0.55000000000000004">
      <c r="A16" t="str">
        <f>TableSubProcesses[[#This Row],[Process]]&amp;TableSubProcesses[[#This Row],[Subprocess]]</f>
        <v>InventoryParcial Movement</v>
      </c>
      <c r="B16" t="s">
        <v>655</v>
      </c>
      <c r="C16" t="s">
        <v>13</v>
      </c>
      <c r="D16">
        <v>1</v>
      </c>
      <c r="E16">
        <v>150</v>
      </c>
    </row>
    <row r="17" spans="1:5" x14ac:dyDescent="0.55000000000000004">
      <c r="A17" t="str">
        <f>TableSubProcesses[[#This Row],[Process]]&amp;TableSubProcesses[[#This Row],[Subprocess]]</f>
        <v>InventoryStock Adjustment</v>
      </c>
      <c r="B17" t="s">
        <v>96</v>
      </c>
      <c r="C17" t="s">
        <v>13</v>
      </c>
      <c r="D17">
        <v>1</v>
      </c>
      <c r="E17">
        <v>160</v>
      </c>
    </row>
    <row r="18" spans="1:5" x14ac:dyDescent="0.55000000000000004">
      <c r="A18" t="str">
        <f>TableSubProcesses[[#This Row],[Process]]&amp;TableSubProcesses[[#This Row],[Subprocess]]</f>
        <v>InventoryInventory</v>
      </c>
      <c r="B18" t="s">
        <v>13</v>
      </c>
      <c r="C18" t="s">
        <v>13</v>
      </c>
      <c r="D18">
        <v>1</v>
      </c>
      <c r="E18">
        <v>165</v>
      </c>
    </row>
    <row r="19" spans="1:5" x14ac:dyDescent="0.55000000000000004">
      <c r="A19" t="str">
        <f>TableSubProcesses[[#This Row],[Process]]&amp;TableSubProcesses[[#This Row],[Subprocess]]</f>
        <v>InventoryInventory Snapshot</v>
      </c>
      <c r="B19" t="s">
        <v>101</v>
      </c>
      <c r="C19" t="s">
        <v>13</v>
      </c>
      <c r="D19">
        <v>1</v>
      </c>
      <c r="E19">
        <v>170</v>
      </c>
    </row>
    <row r="20" spans="1:5" x14ac:dyDescent="0.55000000000000004">
      <c r="A20" t="str">
        <f>TableSubProcesses[[#This Row],[Process]]&amp;TableSubProcesses[[#This Row],[Subprocess]]</f>
        <v>InventoryAudit - Conference</v>
      </c>
      <c r="B20" t="s">
        <v>282</v>
      </c>
      <c r="C20" t="s">
        <v>13</v>
      </c>
      <c r="D20">
        <v>1</v>
      </c>
      <c r="E20">
        <v>180</v>
      </c>
    </row>
    <row r="21" spans="1:5" x14ac:dyDescent="0.55000000000000004">
      <c r="A21" t="str">
        <f>TableSubProcesses[[#This Row],[Process]]&amp;TableSubProcesses[[#This Row],[Subprocess]]</f>
        <v>InventoryHold Management</v>
      </c>
      <c r="B21" t="s">
        <v>246</v>
      </c>
      <c r="C21" t="s">
        <v>13</v>
      </c>
      <c r="D21">
        <v>1</v>
      </c>
      <c r="E21">
        <v>190</v>
      </c>
    </row>
    <row r="22" spans="1:5" x14ac:dyDescent="0.55000000000000004">
      <c r="A22" t="str">
        <f>TableSubProcesses[[#This Row],[Process]]&amp;TableSubProcesses[[#This Row],[Subprocess]]</f>
        <v>InventoryCycle Count</v>
      </c>
      <c r="B22" t="s">
        <v>285</v>
      </c>
      <c r="C22" t="s">
        <v>13</v>
      </c>
      <c r="D22">
        <v>1</v>
      </c>
      <c r="E22">
        <v>195</v>
      </c>
    </row>
    <row r="23" spans="1:5" x14ac:dyDescent="0.55000000000000004">
      <c r="A23" t="str">
        <f>TableSubProcesses[[#This Row],[Process]]&amp;TableSubProcesses[[#This Row],[Subprocess]]</f>
        <v>InventoryInventory Billing</v>
      </c>
      <c r="B23" t="s">
        <v>207</v>
      </c>
      <c r="C23" t="s">
        <v>13</v>
      </c>
      <c r="D23">
        <v>1</v>
      </c>
      <c r="E23">
        <v>199</v>
      </c>
    </row>
    <row r="24" spans="1:5" x14ac:dyDescent="0.55000000000000004">
      <c r="A24" t="str">
        <f>TableSubProcesses[[#This Row],[Process]]&amp;TableSubProcesses[[#This Row],[Subprocess]]</f>
        <v>InboundInbound Planning</v>
      </c>
      <c r="B24" t="s">
        <v>77</v>
      </c>
      <c r="C24" t="s">
        <v>14</v>
      </c>
      <c r="D24">
        <v>2</v>
      </c>
      <c r="E24">
        <v>200</v>
      </c>
    </row>
    <row r="25" spans="1:5" x14ac:dyDescent="0.55000000000000004">
      <c r="A25" t="str">
        <f>TableSubProcesses[[#This Row],[Process]]&amp;TableSubProcesses[[#This Row],[Subprocess]]</f>
        <v>InboundDock Scheduling</v>
      </c>
      <c r="B25" t="s">
        <v>656</v>
      </c>
      <c r="C25" t="s">
        <v>14</v>
      </c>
      <c r="D25">
        <v>2</v>
      </c>
      <c r="E25">
        <v>210</v>
      </c>
    </row>
    <row r="26" spans="1:5" x14ac:dyDescent="0.55000000000000004">
      <c r="A26" t="str">
        <f>TableSubProcesses[[#This Row],[Process]]&amp;TableSubProcesses[[#This Row],[Subprocess]]</f>
        <v>InboundYard Management</v>
      </c>
      <c r="B26" t="s">
        <v>307</v>
      </c>
      <c r="C26" t="s">
        <v>14</v>
      </c>
      <c r="D26">
        <v>2</v>
      </c>
      <c r="E26">
        <v>211</v>
      </c>
    </row>
    <row r="27" spans="1:5" x14ac:dyDescent="0.55000000000000004">
      <c r="A27" t="str">
        <f>TableSubProcesses[[#This Row],[Process]]&amp;TableSubProcesses[[#This Row],[Subprocess]]</f>
        <v>InboundTruck Arrival</v>
      </c>
      <c r="B27" t="s">
        <v>309</v>
      </c>
      <c r="C27" t="s">
        <v>14</v>
      </c>
      <c r="D27">
        <v>2</v>
      </c>
      <c r="E27">
        <v>212</v>
      </c>
    </row>
    <row r="28" spans="1:5" x14ac:dyDescent="0.55000000000000004">
      <c r="A28" t="str">
        <f>TableSubProcesses[[#This Row],[Process]]&amp;TableSubProcesses[[#This Row],[Subprocess]]</f>
        <v>InboundReceiving</v>
      </c>
      <c r="B28" t="s">
        <v>316</v>
      </c>
      <c r="C28" t="s">
        <v>14</v>
      </c>
      <c r="D28">
        <v>2</v>
      </c>
      <c r="E28">
        <v>213</v>
      </c>
    </row>
    <row r="29" spans="1:5" x14ac:dyDescent="0.55000000000000004">
      <c r="A29" t="str">
        <f>TableSubProcesses[[#This Row],[Process]]&amp;TableSubProcesses[[#This Row],[Subprocess]]</f>
        <v>InboundIdentify</v>
      </c>
      <c r="B29" t="s">
        <v>323</v>
      </c>
      <c r="C29" t="s">
        <v>14</v>
      </c>
      <c r="D29">
        <v>2</v>
      </c>
      <c r="E29">
        <v>214</v>
      </c>
    </row>
    <row r="30" spans="1:5" x14ac:dyDescent="0.55000000000000004">
      <c r="A30" t="str">
        <f>TableSubProcesses[[#This Row],[Process]]&amp;TableSubProcesses[[#This Row],[Subprocess]]</f>
        <v>InboundStaging</v>
      </c>
      <c r="B30" t="s">
        <v>338</v>
      </c>
      <c r="C30" t="s">
        <v>14</v>
      </c>
      <c r="D30">
        <v>2</v>
      </c>
      <c r="E30">
        <v>215</v>
      </c>
    </row>
    <row r="31" spans="1:5" x14ac:dyDescent="0.55000000000000004">
      <c r="A31" t="str">
        <f>TableSubProcesses[[#This Row],[Process]]&amp;TableSubProcesses[[#This Row],[Subprocess]]</f>
        <v>InboundPutaway</v>
      </c>
      <c r="B31" t="s">
        <v>340</v>
      </c>
      <c r="C31" t="s">
        <v>14</v>
      </c>
      <c r="D31">
        <v>2</v>
      </c>
      <c r="E31">
        <v>216</v>
      </c>
    </row>
    <row r="32" spans="1:5" x14ac:dyDescent="0.55000000000000004">
      <c r="A32" t="str">
        <f>TableSubProcesses[[#This Row],[Process]]&amp;TableSubProcesses[[#This Row],[Subprocess]]</f>
        <v>InboundClose Receipt</v>
      </c>
      <c r="B32" t="s">
        <v>82</v>
      </c>
      <c r="C32" t="s">
        <v>14</v>
      </c>
      <c r="D32">
        <v>2</v>
      </c>
      <c r="E32">
        <v>217</v>
      </c>
    </row>
    <row r="33" spans="1:5" x14ac:dyDescent="0.55000000000000004">
      <c r="A33" t="str">
        <f>TableSubProcesses[[#This Row],[Process]]&amp;TableSubProcesses[[#This Row],[Subprocess]]</f>
        <v>InboundInbound Billing</v>
      </c>
      <c r="B33" t="s">
        <v>210</v>
      </c>
      <c r="C33" t="s">
        <v>14</v>
      </c>
      <c r="D33">
        <v>2</v>
      </c>
      <c r="E33">
        <v>218</v>
      </c>
    </row>
    <row r="34" spans="1:5" x14ac:dyDescent="0.55000000000000004">
      <c r="A34" t="str">
        <f>TableSubProcesses[[#This Row],[Process]]&amp;TableSubProcesses[[#This Row],[Subprocess]]</f>
        <v>OutboundOrder Planning</v>
      </c>
      <c r="B34" t="s">
        <v>88</v>
      </c>
      <c r="C34" t="s">
        <v>15</v>
      </c>
      <c r="D34">
        <v>3</v>
      </c>
      <c r="E34">
        <v>300</v>
      </c>
    </row>
    <row r="35" spans="1:5" x14ac:dyDescent="0.55000000000000004">
      <c r="A35" t="str">
        <f>TableSubProcesses[[#This Row],[Process]]&amp;TableSubProcesses[[#This Row],[Subprocess]]</f>
        <v>OutboundTransport Planning</v>
      </c>
      <c r="B35" t="s">
        <v>95</v>
      </c>
      <c r="C35" t="s">
        <v>15</v>
      </c>
      <c r="D35">
        <v>3</v>
      </c>
      <c r="E35">
        <v>310</v>
      </c>
    </row>
    <row r="36" spans="1:5" x14ac:dyDescent="0.55000000000000004">
      <c r="A36" t="str">
        <f>TableSubProcesses[[#This Row],[Process]]&amp;TableSubProcesses[[#This Row],[Subprocess]]</f>
        <v>OutboundShipments</v>
      </c>
      <c r="B36" t="s">
        <v>359</v>
      </c>
      <c r="C36" t="s">
        <v>15</v>
      </c>
      <c r="D36">
        <v>3</v>
      </c>
      <c r="E36">
        <v>320</v>
      </c>
    </row>
    <row r="37" spans="1:5" x14ac:dyDescent="0.55000000000000004">
      <c r="A37" t="str">
        <f>TableSubProcesses[[#This Row],[Process]]&amp;TableSubProcesses[[#This Row],[Subprocess]]</f>
        <v>OutboundWaving</v>
      </c>
      <c r="B37" t="s">
        <v>365</v>
      </c>
      <c r="C37" t="s">
        <v>15</v>
      </c>
      <c r="D37">
        <v>3</v>
      </c>
      <c r="E37">
        <v>330</v>
      </c>
    </row>
    <row r="38" spans="1:5" x14ac:dyDescent="0.55000000000000004">
      <c r="A38" t="str">
        <f>TableSubProcesses[[#This Row],[Process]]&amp;TableSubProcesses[[#This Row],[Subprocess]]</f>
        <v>OutboundAllocation</v>
      </c>
      <c r="B38" t="s">
        <v>368</v>
      </c>
      <c r="C38" t="s">
        <v>15</v>
      </c>
      <c r="D38">
        <v>3</v>
      </c>
      <c r="E38">
        <v>340</v>
      </c>
    </row>
    <row r="39" spans="1:5" x14ac:dyDescent="0.55000000000000004">
      <c r="A39" t="str">
        <f>TableSubProcesses[[#This Row],[Process]]&amp;TableSubProcesses[[#This Row],[Subprocess]]</f>
        <v>OutboundPicking</v>
      </c>
      <c r="B39" t="s">
        <v>104</v>
      </c>
      <c r="C39" t="s">
        <v>15</v>
      </c>
      <c r="D39">
        <v>3</v>
      </c>
      <c r="E39">
        <v>350</v>
      </c>
    </row>
    <row r="40" spans="1:5" x14ac:dyDescent="0.55000000000000004">
      <c r="A40" t="str">
        <f>TableSubProcesses[[#This Row],[Process]]&amp;TableSubProcesses[[#This Row],[Subprocess]]</f>
        <v>OutboundPacking</v>
      </c>
      <c r="B40" t="s">
        <v>471</v>
      </c>
      <c r="C40" t="s">
        <v>15</v>
      </c>
      <c r="D40">
        <v>3</v>
      </c>
      <c r="E40">
        <v>355</v>
      </c>
    </row>
    <row r="41" spans="1:5" x14ac:dyDescent="0.55000000000000004">
      <c r="A41" t="str">
        <f>TableSubProcesses[[#This Row],[Process]]&amp;TableSubProcesses[[#This Row],[Subprocess]]</f>
        <v>OutboundTransport</v>
      </c>
      <c r="B41" t="s">
        <v>94</v>
      </c>
      <c r="C41" t="s">
        <v>15</v>
      </c>
      <c r="D41">
        <v>3</v>
      </c>
      <c r="E41">
        <v>360</v>
      </c>
    </row>
    <row r="42" spans="1:5" x14ac:dyDescent="0.55000000000000004">
      <c r="A42" t="str">
        <f>TableSubProcesses[[#This Row],[Process]]&amp;TableSubProcesses[[#This Row],[Subprocess]]</f>
        <v>OutboundStagging</v>
      </c>
      <c r="B42" t="s">
        <v>195</v>
      </c>
      <c r="C42" t="s">
        <v>15</v>
      </c>
      <c r="D42">
        <v>3</v>
      </c>
      <c r="E42">
        <v>370</v>
      </c>
    </row>
    <row r="43" spans="1:5" x14ac:dyDescent="0.55000000000000004">
      <c r="A43" t="str">
        <f>TableSubProcesses[[#This Row],[Process]]&amp;TableSubProcesses[[#This Row],[Subprocess]]</f>
        <v>OutboundTransport Loading</v>
      </c>
      <c r="B43" t="s">
        <v>197</v>
      </c>
      <c r="C43" t="s">
        <v>15</v>
      </c>
      <c r="D43">
        <v>3</v>
      </c>
      <c r="E43">
        <v>380</v>
      </c>
    </row>
    <row r="44" spans="1:5" x14ac:dyDescent="0.55000000000000004">
      <c r="A44" t="str">
        <f>TableSubProcesses[[#This Row],[Process]]&amp;TableSubProcesses[[#This Row],[Subprocess]]</f>
        <v>OutboundClose Outbound</v>
      </c>
      <c r="B44" t="s">
        <v>108</v>
      </c>
      <c r="C44" t="s">
        <v>15</v>
      </c>
      <c r="D44">
        <v>3</v>
      </c>
      <c r="E44">
        <v>390</v>
      </c>
    </row>
    <row r="45" spans="1:5" x14ac:dyDescent="0.55000000000000004">
      <c r="A45" t="str">
        <f>TableSubProcesses[[#This Row],[Process]]&amp;TableSubProcesses[[#This Row],[Subprocess]]</f>
        <v>OutboundOutbound Billing</v>
      </c>
      <c r="B45" t="s">
        <v>212</v>
      </c>
      <c r="C45" t="s">
        <v>15</v>
      </c>
      <c r="D45">
        <v>3</v>
      </c>
      <c r="E45">
        <v>387</v>
      </c>
    </row>
    <row r="46" spans="1:5" x14ac:dyDescent="0.55000000000000004">
      <c r="A46" t="str">
        <f>TableSubProcesses[[#This Row],[Process]]&amp;TableSubProcesses[[#This Row],[Subprocess]]</f>
        <v>OutboundTrack Trace</v>
      </c>
      <c r="B46" t="s">
        <v>204</v>
      </c>
      <c r="C46" t="s">
        <v>15</v>
      </c>
      <c r="D46">
        <v>3</v>
      </c>
      <c r="E46">
        <v>398</v>
      </c>
    </row>
    <row r="47" spans="1:5" x14ac:dyDescent="0.55000000000000004">
      <c r="A47" t="str">
        <f>TableSubProcesses[[#This Row],[Process]]&amp;TableSubProcesses[[#This Row],[Subprocess]]</f>
        <v>OutboundLabour</v>
      </c>
      <c r="B47" t="s">
        <v>201</v>
      </c>
      <c r="C47" t="s">
        <v>15</v>
      </c>
      <c r="D47">
        <v>3</v>
      </c>
      <c r="E47">
        <v>399</v>
      </c>
    </row>
    <row r="48" spans="1:5" x14ac:dyDescent="0.55000000000000004">
      <c r="A48" t="str">
        <f>TableSubProcesses[[#This Row],[Process]]&amp;TableSubProcesses[[#This Row],[Subprocess]]</f>
        <v>Croos-DockXdock Inbound Planning</v>
      </c>
      <c r="B48" t="s">
        <v>543</v>
      </c>
      <c r="C48" t="s">
        <v>542</v>
      </c>
      <c r="D48">
        <v>4</v>
      </c>
      <c r="E48">
        <v>400</v>
      </c>
    </row>
    <row r="49" spans="1:5" x14ac:dyDescent="0.55000000000000004">
      <c r="A49" t="str">
        <f>TableSubProcesses[[#This Row],[Process]]&amp;TableSubProcesses[[#This Row],[Subprocess]]</f>
        <v>Croos-DockXdock Dock Scheduling</v>
      </c>
      <c r="B49" t="s">
        <v>657</v>
      </c>
      <c r="C49" t="s">
        <v>542</v>
      </c>
      <c r="D49">
        <v>4</v>
      </c>
      <c r="E49">
        <v>410</v>
      </c>
    </row>
    <row r="50" spans="1:5" x14ac:dyDescent="0.55000000000000004">
      <c r="A50" t="str">
        <f>TableSubProcesses[[#This Row],[Process]]&amp;TableSubProcesses[[#This Row],[Subprocess]]</f>
        <v>Croos-DockXdock Yard Management</v>
      </c>
      <c r="B50" t="s">
        <v>658</v>
      </c>
      <c r="C50" t="s">
        <v>542</v>
      </c>
      <c r="D50">
        <v>4</v>
      </c>
      <c r="E50">
        <v>420</v>
      </c>
    </row>
    <row r="51" spans="1:5" x14ac:dyDescent="0.55000000000000004">
      <c r="A51" t="str">
        <f>TableSubProcesses[[#This Row],[Process]]&amp;TableSubProcesses[[#This Row],[Subprocess]]</f>
        <v>Croos-DockXdock Truck Arrival</v>
      </c>
      <c r="B51" t="s">
        <v>548</v>
      </c>
      <c r="C51" t="s">
        <v>542</v>
      </c>
      <c r="D51">
        <v>4</v>
      </c>
      <c r="E51">
        <v>430</v>
      </c>
    </row>
    <row r="52" spans="1:5" x14ac:dyDescent="0.55000000000000004">
      <c r="A52" t="str">
        <f>TableSubProcesses[[#This Row],[Process]]&amp;TableSubProcesses[[#This Row],[Subprocess]]</f>
        <v>Croos-DockXdock Receiving</v>
      </c>
      <c r="B52" t="s">
        <v>550</v>
      </c>
      <c r="C52" t="s">
        <v>542</v>
      </c>
      <c r="D52">
        <v>4</v>
      </c>
      <c r="E52">
        <v>440</v>
      </c>
    </row>
    <row r="53" spans="1:5" x14ac:dyDescent="0.55000000000000004">
      <c r="A53" t="str">
        <f>TableSubProcesses[[#This Row],[Process]]&amp;TableSubProcesses[[#This Row],[Subprocess]]</f>
        <v>Croos-DockXdock Identify</v>
      </c>
      <c r="B53" t="s">
        <v>551</v>
      </c>
      <c r="C53" t="s">
        <v>542</v>
      </c>
      <c r="D53">
        <v>4</v>
      </c>
      <c r="E53">
        <v>450</v>
      </c>
    </row>
    <row r="54" spans="1:5" x14ac:dyDescent="0.55000000000000004">
      <c r="A54" t="str">
        <f>TableSubProcesses[[#This Row],[Process]]&amp;TableSubProcesses[[#This Row],[Subprocess]]</f>
        <v>Croos-DockXdock Staging</v>
      </c>
      <c r="B54" t="s">
        <v>553</v>
      </c>
      <c r="C54" t="s">
        <v>542</v>
      </c>
      <c r="D54">
        <v>4</v>
      </c>
      <c r="E54">
        <v>460</v>
      </c>
    </row>
    <row r="55" spans="1:5" x14ac:dyDescent="0.55000000000000004">
      <c r="A55" t="str">
        <f>TableSubProcesses[[#This Row],[Process]]&amp;TableSubProcesses[[#This Row],[Subprocess]]</f>
        <v>Croos-DockXdock Putaway</v>
      </c>
      <c r="B55" t="s">
        <v>554</v>
      </c>
      <c r="C55" t="s">
        <v>542</v>
      </c>
      <c r="D55">
        <v>4</v>
      </c>
      <c r="E55">
        <v>470</v>
      </c>
    </row>
    <row r="56" spans="1:5" x14ac:dyDescent="0.55000000000000004">
      <c r="A56" t="str">
        <f>TableSubProcesses[[#This Row],[Process]]&amp;TableSubProcesses[[#This Row],[Subprocess]]</f>
        <v>Croos-DockXdock Close Receipt</v>
      </c>
      <c r="B56" t="s">
        <v>555</v>
      </c>
      <c r="C56" t="s">
        <v>542</v>
      </c>
      <c r="D56">
        <v>4</v>
      </c>
      <c r="E56">
        <v>480</v>
      </c>
    </row>
    <row r="57" spans="1:5" x14ac:dyDescent="0.55000000000000004">
      <c r="A57" t="str">
        <f>TableSubProcesses[[#This Row],[Process]]&amp;TableSubProcesses[[#This Row],[Subprocess]]</f>
        <v>Croos-DockXdock Inbound Billing</v>
      </c>
      <c r="B57" t="s">
        <v>659</v>
      </c>
      <c r="C57" t="s">
        <v>542</v>
      </c>
      <c r="D57">
        <v>4</v>
      </c>
      <c r="E57">
        <v>490</v>
      </c>
    </row>
    <row r="58" spans="1:5" x14ac:dyDescent="0.55000000000000004">
      <c r="A58" t="str">
        <f>TableSubProcesses[[#This Row],[Process]]&amp;TableSubProcesses[[#This Row],[Subprocess]]</f>
        <v>Croos-DockXdock Order Planning</v>
      </c>
      <c r="B58" t="s">
        <v>556</v>
      </c>
      <c r="C58" t="s">
        <v>542</v>
      </c>
      <c r="D58">
        <v>5</v>
      </c>
      <c r="E58">
        <v>500</v>
      </c>
    </row>
    <row r="59" spans="1:5" x14ac:dyDescent="0.55000000000000004">
      <c r="A59" t="str">
        <f>TableSubProcesses[[#This Row],[Process]]&amp;TableSubProcesses[[#This Row],[Subprocess]]</f>
        <v>Croos-DockXdock Transport Planning</v>
      </c>
      <c r="B59" t="s">
        <v>660</v>
      </c>
      <c r="C59" t="s">
        <v>542</v>
      </c>
      <c r="D59">
        <v>5</v>
      </c>
      <c r="E59">
        <v>510</v>
      </c>
    </row>
    <row r="60" spans="1:5" x14ac:dyDescent="0.55000000000000004">
      <c r="A60" t="str">
        <f>TableSubProcesses[[#This Row],[Process]]&amp;TableSubProcesses[[#This Row],[Subprocess]]</f>
        <v>Croos-DockXdock Shipments</v>
      </c>
      <c r="B60" t="s">
        <v>560</v>
      </c>
      <c r="C60" t="s">
        <v>542</v>
      </c>
      <c r="D60">
        <v>5</v>
      </c>
      <c r="E60">
        <v>520</v>
      </c>
    </row>
    <row r="61" spans="1:5" x14ac:dyDescent="0.55000000000000004">
      <c r="A61" t="str">
        <f>TableSubProcesses[[#This Row],[Process]]&amp;TableSubProcesses[[#This Row],[Subprocess]]</f>
        <v>Croos-DockXdock Waving</v>
      </c>
      <c r="B61" t="s">
        <v>561</v>
      </c>
      <c r="C61" t="s">
        <v>542</v>
      </c>
      <c r="D61">
        <v>5</v>
      </c>
      <c r="E61">
        <v>530</v>
      </c>
    </row>
    <row r="62" spans="1:5" x14ac:dyDescent="0.55000000000000004">
      <c r="A62" t="str">
        <f>TableSubProcesses[[#This Row],[Process]]&amp;TableSubProcesses[[#This Row],[Subprocess]]</f>
        <v>Croos-DockXdock Allocation</v>
      </c>
      <c r="B62" t="s">
        <v>562</v>
      </c>
      <c r="C62" t="s">
        <v>542</v>
      </c>
      <c r="D62">
        <v>5</v>
      </c>
      <c r="E62">
        <v>540</v>
      </c>
    </row>
    <row r="63" spans="1:5" x14ac:dyDescent="0.55000000000000004">
      <c r="A63" t="str">
        <f>TableSubProcesses[[#This Row],[Process]]&amp;TableSubProcesses[[#This Row],[Subprocess]]</f>
        <v>Croos-DockXdock Picking</v>
      </c>
      <c r="B63" t="s">
        <v>567</v>
      </c>
      <c r="C63" t="s">
        <v>542</v>
      </c>
      <c r="D63">
        <v>5</v>
      </c>
      <c r="E63">
        <v>550</v>
      </c>
    </row>
    <row r="64" spans="1:5" x14ac:dyDescent="0.55000000000000004">
      <c r="A64" t="str">
        <f>TableSubProcesses[[#This Row],[Process]]&amp;TableSubProcesses[[#This Row],[Subprocess]]</f>
        <v>Croos-DockXdock Transport</v>
      </c>
      <c r="B64" t="s">
        <v>573</v>
      </c>
      <c r="C64" t="s">
        <v>542</v>
      </c>
      <c r="D64">
        <v>5</v>
      </c>
      <c r="E64">
        <v>560</v>
      </c>
    </row>
    <row r="65" spans="1:5" x14ac:dyDescent="0.55000000000000004">
      <c r="A65" t="str">
        <f>TableSubProcesses[[#This Row],[Process]]&amp;TableSubProcesses[[#This Row],[Subprocess]]</f>
        <v>Croos-DockXdock Stagging</v>
      </c>
      <c r="B65" t="s">
        <v>572</v>
      </c>
      <c r="C65" t="s">
        <v>542</v>
      </c>
      <c r="D65">
        <v>5</v>
      </c>
      <c r="E65">
        <v>570</v>
      </c>
    </row>
    <row r="66" spans="1:5" x14ac:dyDescent="0.55000000000000004">
      <c r="A66" t="str">
        <f>TableSubProcesses[[#This Row],[Process]]&amp;TableSubProcesses[[#This Row],[Subprocess]]</f>
        <v>Croos-DockXdock Transport Loading</v>
      </c>
      <c r="B66" t="s">
        <v>574</v>
      </c>
      <c r="C66" t="s">
        <v>542</v>
      </c>
      <c r="D66">
        <v>5</v>
      </c>
      <c r="E66">
        <v>580</v>
      </c>
    </row>
    <row r="67" spans="1:5" x14ac:dyDescent="0.55000000000000004">
      <c r="A67" t="str">
        <f>TableSubProcesses[[#This Row],[Process]]&amp;TableSubProcesses[[#This Row],[Subprocess]]</f>
        <v>Croos-DockXdock Close Outbound</v>
      </c>
      <c r="B67" t="s">
        <v>661</v>
      </c>
      <c r="C67" t="s">
        <v>542</v>
      </c>
      <c r="D67">
        <v>5</v>
      </c>
      <c r="E67">
        <v>590</v>
      </c>
    </row>
    <row r="68" spans="1:5" x14ac:dyDescent="0.55000000000000004">
      <c r="A68" t="str">
        <f>TableSubProcesses[[#This Row],[Process]]&amp;TableSubProcesses[[#This Row],[Subprocess]]</f>
        <v>Croos-DockXdock Outbound Billing</v>
      </c>
      <c r="B68" t="s">
        <v>662</v>
      </c>
      <c r="C68" t="s">
        <v>542</v>
      </c>
      <c r="D68">
        <v>5</v>
      </c>
      <c r="E68">
        <v>600</v>
      </c>
    </row>
    <row r="69" spans="1:5" x14ac:dyDescent="0.55000000000000004">
      <c r="A69" t="str">
        <f>TableSubProcesses[[#This Row],[Process]]&amp;TableSubProcesses[[#This Row],[Subprocess]]</f>
        <v>Croos-DockXdock Track Trace</v>
      </c>
      <c r="B69" t="s">
        <v>663</v>
      </c>
      <c r="C69" t="s">
        <v>542</v>
      </c>
      <c r="D69">
        <v>5</v>
      </c>
      <c r="E69">
        <v>610</v>
      </c>
    </row>
    <row r="70" spans="1:5" x14ac:dyDescent="0.55000000000000004">
      <c r="A70" t="str">
        <f>TableSubProcesses[[#This Row],[Process]]&amp;TableSubProcesses[[#This Row],[Subprocess]]</f>
        <v>Croos-DockXdock Labour</v>
      </c>
      <c r="B70" t="s">
        <v>664</v>
      </c>
      <c r="C70" t="s">
        <v>542</v>
      </c>
      <c r="D70">
        <v>5</v>
      </c>
      <c r="E70">
        <v>620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04BC7-1950-4C7B-A3FE-77F42B0D9FFA}">
  <dimension ref="A1:B6"/>
  <sheetViews>
    <sheetView workbookViewId="0">
      <selection activeCell="M4" sqref="M4"/>
    </sheetView>
  </sheetViews>
  <sheetFormatPr defaultRowHeight="14.4" x14ac:dyDescent="0.55000000000000004"/>
  <cols>
    <col min="1" max="1" width="9.83984375" bestFit="1" customWidth="1"/>
  </cols>
  <sheetData>
    <row r="1" spans="1:2" x14ac:dyDescent="0.55000000000000004">
      <c r="A1" s="56" t="s">
        <v>66</v>
      </c>
      <c r="B1" s="56" t="s">
        <v>70</v>
      </c>
    </row>
    <row r="2" spans="1:2" x14ac:dyDescent="0.55000000000000004">
      <c r="A2" t="s">
        <v>18</v>
      </c>
      <c r="B2">
        <v>0</v>
      </c>
    </row>
    <row r="3" spans="1:2" x14ac:dyDescent="0.55000000000000004">
      <c r="A3" t="s">
        <v>13</v>
      </c>
      <c r="B3">
        <v>1</v>
      </c>
    </row>
    <row r="4" spans="1:2" x14ac:dyDescent="0.55000000000000004">
      <c r="A4" t="s">
        <v>14</v>
      </c>
      <c r="B4">
        <v>2</v>
      </c>
    </row>
    <row r="5" spans="1:2" x14ac:dyDescent="0.55000000000000004">
      <c r="A5" t="s">
        <v>15</v>
      </c>
      <c r="B5">
        <v>3</v>
      </c>
    </row>
    <row r="6" spans="1:2" x14ac:dyDescent="0.55000000000000004">
      <c r="A6" t="s">
        <v>542</v>
      </c>
      <c r="B6">
        <v>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347A9-FAD4-4AAA-A09F-D43C4800D9BB}">
  <dimension ref="B1:CB42"/>
  <sheetViews>
    <sheetView zoomScale="80" zoomScaleNormal="80" workbookViewId="0">
      <selection activeCell="CM17" sqref="CM17"/>
    </sheetView>
  </sheetViews>
  <sheetFormatPr defaultColWidth="8.734375" defaultRowHeight="14.4" x14ac:dyDescent="0.55000000000000004"/>
  <cols>
    <col min="1" max="137" width="2.62890625" style="106" customWidth="1"/>
    <col min="138" max="16384" width="8.734375" style="106"/>
  </cols>
  <sheetData>
    <row r="1" spans="2:80" ht="13" customHeight="1" x14ac:dyDescent="0.55000000000000004"/>
    <row r="2" spans="2:80" ht="13" customHeight="1" x14ac:dyDescent="0.55000000000000004">
      <c r="B2" s="106" t="s">
        <v>751</v>
      </c>
      <c r="C2" s="106" t="s">
        <v>751</v>
      </c>
      <c r="D2" s="106" t="s">
        <v>751</v>
      </c>
      <c r="E2" s="106" t="s">
        <v>751</v>
      </c>
      <c r="F2" s="106" t="s">
        <v>751</v>
      </c>
      <c r="G2" s="106" t="s">
        <v>752</v>
      </c>
      <c r="H2" s="106" t="s">
        <v>752</v>
      </c>
      <c r="I2" s="106" t="s">
        <v>752</v>
      </c>
      <c r="J2" s="106" t="s">
        <v>752</v>
      </c>
      <c r="K2" s="106" t="s">
        <v>752</v>
      </c>
      <c r="L2" s="106" t="s">
        <v>752</v>
      </c>
      <c r="M2" s="106" t="s">
        <v>752</v>
      </c>
      <c r="N2" s="106" t="s">
        <v>751</v>
      </c>
      <c r="O2" s="106" t="s">
        <v>751</v>
      </c>
      <c r="P2" s="106" t="s">
        <v>751</v>
      </c>
      <c r="Q2" s="106" t="s">
        <v>752</v>
      </c>
      <c r="R2" s="106" t="s">
        <v>752</v>
      </c>
      <c r="S2" s="106" t="s">
        <v>752</v>
      </c>
      <c r="T2" s="106" t="s">
        <v>752</v>
      </c>
      <c r="U2" s="106" t="s">
        <v>752</v>
      </c>
      <c r="V2" s="106" t="s">
        <v>752</v>
      </c>
      <c r="W2" s="106" t="s">
        <v>752</v>
      </c>
      <c r="X2" s="106" t="s">
        <v>751</v>
      </c>
      <c r="Y2" s="106" t="s">
        <v>751</v>
      </c>
      <c r="Z2" s="106" t="s">
        <v>752</v>
      </c>
      <c r="AA2" s="106" t="s">
        <v>752</v>
      </c>
      <c r="AB2" s="106" t="s">
        <v>752</v>
      </c>
      <c r="AC2" s="106" t="s">
        <v>752</v>
      </c>
      <c r="AD2" s="106" t="s">
        <v>752</v>
      </c>
      <c r="AE2" s="106" t="s">
        <v>752</v>
      </c>
      <c r="AF2" s="106" t="s">
        <v>752</v>
      </c>
      <c r="AG2" s="106" t="s">
        <v>751</v>
      </c>
      <c r="AH2" s="106" t="s">
        <v>751</v>
      </c>
      <c r="AI2" s="106" t="s">
        <v>752</v>
      </c>
      <c r="AJ2" s="106" t="s">
        <v>752</v>
      </c>
      <c r="AK2" s="106" t="s">
        <v>752</v>
      </c>
      <c r="AL2" s="106" t="s">
        <v>752</v>
      </c>
      <c r="AM2" s="106" t="s">
        <v>752</v>
      </c>
      <c r="AN2" s="106" t="s">
        <v>752</v>
      </c>
      <c r="AO2" s="106" t="s">
        <v>752</v>
      </c>
      <c r="AP2" s="106" t="s">
        <v>751</v>
      </c>
      <c r="AQ2" s="106" t="s">
        <v>751</v>
      </c>
      <c r="AR2" s="106" t="s">
        <v>752</v>
      </c>
      <c r="AS2" s="106" t="s">
        <v>752</v>
      </c>
      <c r="AT2" s="106" t="s">
        <v>752</v>
      </c>
      <c r="AU2" s="106" t="s">
        <v>752</v>
      </c>
      <c r="AV2" s="106" t="s">
        <v>752</v>
      </c>
      <c r="AW2" s="106" t="s">
        <v>752</v>
      </c>
      <c r="AX2" s="106" t="s">
        <v>752</v>
      </c>
      <c r="AY2" s="106" t="s">
        <v>751</v>
      </c>
      <c r="AZ2" s="106" t="s">
        <v>751</v>
      </c>
      <c r="BA2" s="106" t="s">
        <v>752</v>
      </c>
      <c r="BB2" s="106" t="s">
        <v>752</v>
      </c>
      <c r="BC2" s="106" t="s">
        <v>752</v>
      </c>
      <c r="BD2" s="106" t="s">
        <v>752</v>
      </c>
      <c r="BE2" s="106" t="s">
        <v>752</v>
      </c>
      <c r="BF2" s="106" t="s">
        <v>752</v>
      </c>
      <c r="BG2" s="106" t="s">
        <v>752</v>
      </c>
      <c r="BH2" s="106" t="s">
        <v>751</v>
      </c>
      <c r="BI2" s="106" t="s">
        <v>751</v>
      </c>
      <c r="BJ2" s="106" t="s">
        <v>752</v>
      </c>
      <c r="BK2" s="106" t="s">
        <v>752</v>
      </c>
      <c r="BL2" s="106" t="s">
        <v>752</v>
      </c>
      <c r="BM2" s="106" t="s">
        <v>752</v>
      </c>
      <c r="BN2" s="106" t="s">
        <v>752</v>
      </c>
      <c r="BO2" s="106" t="s">
        <v>752</v>
      </c>
      <c r="BP2" s="106" t="s">
        <v>752</v>
      </c>
      <c r="BQ2" s="106" t="s">
        <v>751</v>
      </c>
      <c r="BR2" s="106" t="s">
        <v>752</v>
      </c>
      <c r="BS2" s="106" t="s">
        <v>752</v>
      </c>
      <c r="BT2" s="106" t="s">
        <v>752</v>
      </c>
      <c r="BU2" s="106" t="s">
        <v>752</v>
      </c>
      <c r="BV2" s="106" t="s">
        <v>752</v>
      </c>
      <c r="BW2" s="106" t="s">
        <v>752</v>
      </c>
      <c r="BX2" s="106" t="s">
        <v>752</v>
      </c>
      <c r="BY2" s="106" t="s">
        <v>751</v>
      </c>
      <c r="BZ2" s="106" t="s">
        <v>751</v>
      </c>
      <c r="CA2" s="106" t="s">
        <v>751</v>
      </c>
      <c r="CB2" s="106" t="s">
        <v>751</v>
      </c>
    </row>
    <row r="3" spans="2:80" ht="13" customHeight="1" x14ac:dyDescent="0.55000000000000004">
      <c r="B3" s="106" t="s">
        <v>751</v>
      </c>
      <c r="C3" s="106" t="s">
        <v>751</v>
      </c>
      <c r="D3" s="106" t="s">
        <v>751</v>
      </c>
      <c r="E3" s="106" t="s">
        <v>751</v>
      </c>
      <c r="F3" s="106" t="s">
        <v>751</v>
      </c>
      <c r="G3" s="106" t="s">
        <v>752</v>
      </c>
      <c r="H3" s="106" t="s">
        <v>752</v>
      </c>
      <c r="I3" s="106" t="s">
        <v>752</v>
      </c>
      <c r="J3" s="106" t="s">
        <v>752</v>
      </c>
      <c r="K3" s="106" t="s">
        <v>752</v>
      </c>
      <c r="L3" s="106" t="s">
        <v>752</v>
      </c>
      <c r="M3" s="106" t="s">
        <v>752</v>
      </c>
      <c r="N3" s="106" t="s">
        <v>751</v>
      </c>
      <c r="O3" s="106" t="s">
        <v>751</v>
      </c>
      <c r="P3" s="106" t="s">
        <v>751</v>
      </c>
      <c r="Q3" s="106" t="s">
        <v>752</v>
      </c>
      <c r="R3" s="106" t="s">
        <v>752</v>
      </c>
      <c r="S3" s="106" t="s">
        <v>752</v>
      </c>
      <c r="T3" s="106" t="s">
        <v>752</v>
      </c>
      <c r="U3" s="106" t="s">
        <v>752</v>
      </c>
      <c r="V3" s="106" t="s">
        <v>752</v>
      </c>
      <c r="W3" s="106" t="s">
        <v>752</v>
      </c>
      <c r="X3" s="106" t="s">
        <v>751</v>
      </c>
      <c r="Y3" s="106" t="s">
        <v>751</v>
      </c>
      <c r="Z3" s="106" t="s">
        <v>752</v>
      </c>
      <c r="AA3" s="106" t="s">
        <v>752</v>
      </c>
      <c r="AB3" s="106" t="s">
        <v>752</v>
      </c>
      <c r="AC3" s="106" t="s">
        <v>752</v>
      </c>
      <c r="AD3" s="106" t="s">
        <v>752</v>
      </c>
      <c r="AE3" s="106" t="s">
        <v>752</v>
      </c>
      <c r="AF3" s="106" t="s">
        <v>752</v>
      </c>
      <c r="AG3" s="106" t="s">
        <v>751</v>
      </c>
      <c r="AH3" s="106" t="s">
        <v>751</v>
      </c>
      <c r="AI3" s="106" t="s">
        <v>752</v>
      </c>
      <c r="AJ3" s="106" t="s">
        <v>752</v>
      </c>
      <c r="AK3" s="106" t="s">
        <v>752</v>
      </c>
      <c r="AL3" s="106" t="s">
        <v>752</v>
      </c>
      <c r="AM3" s="106" t="s">
        <v>752</v>
      </c>
      <c r="AN3" s="106" t="s">
        <v>752</v>
      </c>
      <c r="AO3" s="106" t="s">
        <v>752</v>
      </c>
      <c r="AP3" s="106" t="s">
        <v>751</v>
      </c>
      <c r="AQ3" s="106" t="s">
        <v>751</v>
      </c>
      <c r="AR3" s="106" t="s">
        <v>752</v>
      </c>
      <c r="AS3" s="106" t="s">
        <v>752</v>
      </c>
      <c r="AT3" s="106" t="s">
        <v>752</v>
      </c>
      <c r="AU3" s="106" t="s">
        <v>752</v>
      </c>
      <c r="AV3" s="106" t="s">
        <v>752</v>
      </c>
      <c r="AW3" s="106" t="s">
        <v>752</v>
      </c>
      <c r="AX3" s="106" t="s">
        <v>752</v>
      </c>
      <c r="AY3" s="106" t="s">
        <v>751</v>
      </c>
      <c r="AZ3" s="106" t="s">
        <v>751</v>
      </c>
      <c r="BA3" s="106" t="s">
        <v>752</v>
      </c>
      <c r="BB3" s="106" t="s">
        <v>752</v>
      </c>
      <c r="BC3" s="106" t="s">
        <v>752</v>
      </c>
      <c r="BD3" s="106" t="s">
        <v>752</v>
      </c>
      <c r="BE3" s="106" t="s">
        <v>752</v>
      </c>
      <c r="BF3" s="106" t="s">
        <v>752</v>
      </c>
      <c r="BG3" s="106" t="s">
        <v>752</v>
      </c>
      <c r="BH3" s="106" t="s">
        <v>751</v>
      </c>
      <c r="BI3" s="106" t="s">
        <v>751</v>
      </c>
      <c r="BJ3" s="106" t="s">
        <v>752</v>
      </c>
      <c r="BK3" s="106" t="s">
        <v>752</v>
      </c>
      <c r="BL3" s="106" t="s">
        <v>752</v>
      </c>
      <c r="BM3" s="106" t="s">
        <v>752</v>
      </c>
      <c r="BN3" s="106" t="s">
        <v>752</v>
      </c>
      <c r="BO3" s="106" t="s">
        <v>752</v>
      </c>
      <c r="BP3" s="106" t="s">
        <v>752</v>
      </c>
      <c r="BQ3" s="106" t="s">
        <v>751</v>
      </c>
      <c r="BR3" s="106" t="s">
        <v>752</v>
      </c>
      <c r="BS3" s="106" t="s">
        <v>752</v>
      </c>
      <c r="BT3" s="106" t="s">
        <v>752</v>
      </c>
      <c r="BU3" s="106" t="s">
        <v>752</v>
      </c>
      <c r="BV3" s="106" t="s">
        <v>752</v>
      </c>
      <c r="BW3" s="106" t="s">
        <v>752</v>
      </c>
      <c r="BX3" s="106" t="s">
        <v>752</v>
      </c>
      <c r="BY3" s="106" t="s">
        <v>751</v>
      </c>
      <c r="BZ3" s="106" t="s">
        <v>751</v>
      </c>
      <c r="CA3" s="106" t="s">
        <v>751</v>
      </c>
      <c r="CB3" s="106" t="s">
        <v>751</v>
      </c>
    </row>
    <row r="4" spans="2:80" ht="13" customHeight="1" x14ac:dyDescent="0.55000000000000004">
      <c r="B4" s="106" t="s">
        <v>751</v>
      </c>
      <c r="C4" s="106" t="s">
        <v>751</v>
      </c>
      <c r="D4" s="106" t="s">
        <v>751</v>
      </c>
      <c r="E4" s="106" t="s">
        <v>751</v>
      </c>
      <c r="F4" s="106" t="s">
        <v>751</v>
      </c>
      <c r="G4" s="106" t="s">
        <v>751</v>
      </c>
      <c r="H4" s="106" t="s">
        <v>751</v>
      </c>
      <c r="I4" s="106" t="s">
        <v>751</v>
      </c>
      <c r="J4" s="106" t="s">
        <v>751</v>
      </c>
      <c r="K4" s="106" t="s">
        <v>751</v>
      </c>
      <c r="L4" s="106" t="s">
        <v>751</v>
      </c>
      <c r="M4" s="106" t="s">
        <v>751</v>
      </c>
      <c r="N4" s="106" t="s">
        <v>751</v>
      </c>
      <c r="O4" s="106" t="s">
        <v>751</v>
      </c>
      <c r="P4" s="106" t="s">
        <v>751</v>
      </c>
      <c r="Q4" s="106" t="s">
        <v>751</v>
      </c>
      <c r="R4" s="106" t="s">
        <v>751</v>
      </c>
      <c r="S4" s="106" t="s">
        <v>751</v>
      </c>
      <c r="T4" s="106" t="s">
        <v>751</v>
      </c>
      <c r="U4" s="106" t="s">
        <v>751</v>
      </c>
      <c r="V4" s="106" t="s">
        <v>751</v>
      </c>
      <c r="W4" s="106" t="s">
        <v>751</v>
      </c>
      <c r="X4" s="106" t="s">
        <v>751</v>
      </c>
      <c r="Y4" s="106" t="s">
        <v>751</v>
      </c>
      <c r="Z4" s="106" t="s">
        <v>751</v>
      </c>
      <c r="AA4" s="106" t="s">
        <v>751</v>
      </c>
      <c r="AB4" s="106" t="s">
        <v>751</v>
      </c>
      <c r="AC4" s="106" t="s">
        <v>751</v>
      </c>
      <c r="AD4" s="106" t="s">
        <v>751</v>
      </c>
      <c r="AE4" s="106" t="s">
        <v>751</v>
      </c>
      <c r="AF4" s="106" t="s">
        <v>751</v>
      </c>
      <c r="AG4" s="106" t="s">
        <v>751</v>
      </c>
      <c r="AH4" s="106" t="s">
        <v>751</v>
      </c>
      <c r="AI4" s="106" t="s">
        <v>751</v>
      </c>
      <c r="AJ4" s="106" t="s">
        <v>751</v>
      </c>
      <c r="AK4" s="106" t="s">
        <v>751</v>
      </c>
      <c r="AL4" s="106" t="s">
        <v>751</v>
      </c>
      <c r="AM4" s="106" t="s">
        <v>751</v>
      </c>
      <c r="AN4" s="106" t="s">
        <v>751</v>
      </c>
      <c r="AO4" s="106" t="s">
        <v>751</v>
      </c>
      <c r="AP4" s="106" t="s">
        <v>751</v>
      </c>
      <c r="AQ4" s="106" t="s">
        <v>751</v>
      </c>
      <c r="AR4" s="106" t="s">
        <v>751</v>
      </c>
      <c r="AS4" s="106" t="s">
        <v>751</v>
      </c>
      <c r="AT4" s="106" t="s">
        <v>751</v>
      </c>
      <c r="AU4" s="106" t="s">
        <v>751</v>
      </c>
      <c r="AV4" s="106" t="s">
        <v>751</v>
      </c>
      <c r="AW4" s="106" t="s">
        <v>751</v>
      </c>
      <c r="AX4" s="106" t="s">
        <v>751</v>
      </c>
      <c r="AY4" s="106" t="s">
        <v>751</v>
      </c>
      <c r="AZ4" s="106" t="s">
        <v>751</v>
      </c>
      <c r="BA4" s="106" t="s">
        <v>751</v>
      </c>
      <c r="BB4" s="106" t="s">
        <v>751</v>
      </c>
      <c r="BC4" s="106" t="s">
        <v>751</v>
      </c>
      <c r="BD4" s="106" t="s">
        <v>751</v>
      </c>
      <c r="BE4" s="106" t="s">
        <v>751</v>
      </c>
      <c r="BF4" s="106" t="s">
        <v>751</v>
      </c>
      <c r="BG4" s="106" t="s">
        <v>751</v>
      </c>
      <c r="BH4" s="106" t="s">
        <v>751</v>
      </c>
      <c r="BI4" s="106" t="s">
        <v>751</v>
      </c>
      <c r="BJ4" s="106" t="s">
        <v>751</v>
      </c>
      <c r="BK4" s="106" t="s">
        <v>751</v>
      </c>
      <c r="BL4" s="106" t="s">
        <v>751</v>
      </c>
      <c r="BM4" s="106" t="s">
        <v>751</v>
      </c>
      <c r="BN4" s="106" t="s">
        <v>751</v>
      </c>
      <c r="BO4" s="106" t="s">
        <v>751</v>
      </c>
      <c r="BP4" s="106" t="s">
        <v>751</v>
      </c>
      <c r="BQ4" s="106" t="s">
        <v>751</v>
      </c>
      <c r="BR4" s="106" t="s">
        <v>751</v>
      </c>
      <c r="BS4" s="106" t="s">
        <v>751</v>
      </c>
      <c r="BT4" s="106" t="s">
        <v>751</v>
      </c>
      <c r="BU4" s="106" t="s">
        <v>751</v>
      </c>
      <c r="BV4" s="106" t="s">
        <v>751</v>
      </c>
      <c r="BW4" s="106" t="s">
        <v>751</v>
      </c>
      <c r="BX4" s="106" t="s">
        <v>751</v>
      </c>
      <c r="BY4" s="106" t="s">
        <v>751</v>
      </c>
      <c r="BZ4" s="106" t="s">
        <v>751</v>
      </c>
      <c r="CA4" s="106" t="s">
        <v>751</v>
      </c>
      <c r="CB4" s="106" t="s">
        <v>751</v>
      </c>
    </row>
    <row r="5" spans="2:80" ht="13" customHeight="1" x14ac:dyDescent="0.55000000000000004">
      <c r="B5" s="106" t="s">
        <v>751</v>
      </c>
      <c r="C5" s="106" t="s">
        <v>751</v>
      </c>
      <c r="D5" s="106" t="s">
        <v>751</v>
      </c>
      <c r="E5" s="106" t="s">
        <v>751</v>
      </c>
      <c r="F5" s="106" t="s">
        <v>751</v>
      </c>
      <c r="G5" s="106" t="s">
        <v>753</v>
      </c>
      <c r="H5" s="106" t="s">
        <v>753</v>
      </c>
      <c r="I5" s="106" t="s">
        <v>753</v>
      </c>
      <c r="J5" s="106" t="s">
        <v>753</v>
      </c>
      <c r="K5" s="106" t="s">
        <v>753</v>
      </c>
      <c r="L5" s="106" t="s">
        <v>753</v>
      </c>
      <c r="M5" s="106" t="s">
        <v>753</v>
      </c>
      <c r="N5" s="106" t="s">
        <v>753</v>
      </c>
      <c r="O5" s="106" t="s">
        <v>753</v>
      </c>
      <c r="P5" s="106" t="s">
        <v>753</v>
      </c>
      <c r="Q5" s="106" t="s">
        <v>753</v>
      </c>
      <c r="R5" s="106" t="s">
        <v>753</v>
      </c>
      <c r="S5" s="106" t="s">
        <v>753</v>
      </c>
      <c r="T5" s="106" t="s">
        <v>753</v>
      </c>
      <c r="U5" s="106" t="s">
        <v>753</v>
      </c>
      <c r="V5" s="106" t="s">
        <v>753</v>
      </c>
      <c r="W5" s="106" t="s">
        <v>753</v>
      </c>
      <c r="X5" s="106" t="s">
        <v>753</v>
      </c>
      <c r="Y5" s="106" t="s">
        <v>753</v>
      </c>
      <c r="Z5" s="106" t="s">
        <v>753</v>
      </c>
      <c r="AA5" s="106" t="s">
        <v>753</v>
      </c>
      <c r="AB5" s="106" t="s">
        <v>753</v>
      </c>
      <c r="AC5" s="106" t="s">
        <v>753</v>
      </c>
      <c r="AD5" s="106" t="s">
        <v>753</v>
      </c>
      <c r="AE5" s="106" t="s">
        <v>753</v>
      </c>
      <c r="AF5" s="106" t="s">
        <v>753</v>
      </c>
      <c r="AG5" s="106" t="s">
        <v>753</v>
      </c>
      <c r="AH5" s="106" t="s">
        <v>753</v>
      </c>
      <c r="AI5" s="106" t="s">
        <v>753</v>
      </c>
      <c r="AJ5" s="106" t="s">
        <v>753</v>
      </c>
      <c r="AK5" s="106" t="s">
        <v>753</v>
      </c>
      <c r="AL5" s="106" t="s">
        <v>753</v>
      </c>
      <c r="AM5" s="106" t="s">
        <v>753</v>
      </c>
      <c r="AN5" s="106" t="s">
        <v>753</v>
      </c>
      <c r="AO5" s="106" t="s">
        <v>753</v>
      </c>
      <c r="AP5" s="106" t="s">
        <v>753</v>
      </c>
      <c r="AQ5" s="106" t="s">
        <v>753</v>
      </c>
      <c r="AR5" s="106" t="s">
        <v>753</v>
      </c>
      <c r="AS5" s="106" t="s">
        <v>753</v>
      </c>
      <c r="AT5" s="106" t="s">
        <v>753</v>
      </c>
      <c r="AU5" s="106" t="s">
        <v>753</v>
      </c>
      <c r="AV5" s="106" t="s">
        <v>753</v>
      </c>
      <c r="AW5" s="106" t="s">
        <v>753</v>
      </c>
      <c r="AX5" s="106" t="s">
        <v>753</v>
      </c>
      <c r="AY5" s="106" t="s">
        <v>753</v>
      </c>
      <c r="AZ5" s="106" t="s">
        <v>753</v>
      </c>
      <c r="BA5" s="106" t="s">
        <v>753</v>
      </c>
      <c r="BB5" s="106" t="s">
        <v>753</v>
      </c>
      <c r="BC5" s="106" t="s">
        <v>753</v>
      </c>
      <c r="BD5" s="106" t="s">
        <v>753</v>
      </c>
      <c r="BE5" s="106" t="s">
        <v>753</v>
      </c>
      <c r="BF5" s="106" t="s">
        <v>753</v>
      </c>
      <c r="BG5" s="106" t="s">
        <v>753</v>
      </c>
      <c r="BH5" s="106" t="s">
        <v>753</v>
      </c>
      <c r="BI5" s="106" t="s">
        <v>753</v>
      </c>
      <c r="BJ5" s="106" t="s">
        <v>753</v>
      </c>
      <c r="BK5" s="106" t="s">
        <v>753</v>
      </c>
      <c r="BL5" s="106" t="s">
        <v>753</v>
      </c>
      <c r="BM5" s="106" t="s">
        <v>753</v>
      </c>
      <c r="BN5" s="106" t="s">
        <v>753</v>
      </c>
      <c r="BO5" s="106" t="s">
        <v>753</v>
      </c>
      <c r="BP5" s="106" t="s">
        <v>753</v>
      </c>
      <c r="BQ5" s="106" t="s">
        <v>753</v>
      </c>
      <c r="BR5" s="106" t="s">
        <v>753</v>
      </c>
      <c r="BS5" s="106" t="s">
        <v>753</v>
      </c>
      <c r="BT5" s="106" t="s">
        <v>753</v>
      </c>
      <c r="BU5" s="106" t="s">
        <v>753</v>
      </c>
      <c r="BV5" s="106" t="s">
        <v>753</v>
      </c>
      <c r="BW5" s="106" t="s">
        <v>753</v>
      </c>
      <c r="BX5" s="106" t="s">
        <v>753</v>
      </c>
      <c r="BY5" s="106" t="s">
        <v>751</v>
      </c>
      <c r="BZ5" s="106" t="s">
        <v>751</v>
      </c>
      <c r="CA5" s="106" t="s">
        <v>751</v>
      </c>
      <c r="CB5" s="106" t="s">
        <v>751</v>
      </c>
    </row>
    <row r="6" spans="2:80" ht="13" customHeight="1" x14ac:dyDescent="0.55000000000000004">
      <c r="B6" s="106" t="s">
        <v>751</v>
      </c>
      <c r="C6" s="106" t="s">
        <v>751</v>
      </c>
      <c r="D6" s="106" t="s">
        <v>751</v>
      </c>
      <c r="E6" s="106" t="s">
        <v>751</v>
      </c>
      <c r="F6" s="106" t="s">
        <v>751</v>
      </c>
      <c r="G6" s="106" t="s">
        <v>753</v>
      </c>
      <c r="H6" s="106" t="s">
        <v>753</v>
      </c>
      <c r="I6" s="106" t="s">
        <v>753</v>
      </c>
      <c r="J6" s="106" t="s">
        <v>753</v>
      </c>
      <c r="K6" s="106" t="s">
        <v>753</v>
      </c>
      <c r="L6" s="106" t="s">
        <v>753</v>
      </c>
      <c r="M6" s="106" t="s">
        <v>753</v>
      </c>
      <c r="N6" s="106" t="s">
        <v>753</v>
      </c>
      <c r="O6" s="106" t="s">
        <v>753</v>
      </c>
      <c r="P6" s="106" t="s">
        <v>753</v>
      </c>
      <c r="Q6" s="106" t="s">
        <v>753</v>
      </c>
      <c r="R6" s="106" t="s">
        <v>753</v>
      </c>
      <c r="S6" s="106" t="s">
        <v>753</v>
      </c>
      <c r="T6" s="106" t="s">
        <v>753</v>
      </c>
      <c r="U6" s="106" t="s">
        <v>753</v>
      </c>
      <c r="V6" s="106" t="s">
        <v>753</v>
      </c>
      <c r="W6" s="106" t="s">
        <v>753</v>
      </c>
      <c r="X6" s="106" t="s">
        <v>753</v>
      </c>
      <c r="Y6" s="106" t="s">
        <v>753</v>
      </c>
      <c r="Z6" s="106" t="s">
        <v>753</v>
      </c>
      <c r="AA6" s="106" t="s">
        <v>753</v>
      </c>
      <c r="AB6" s="106" t="s">
        <v>753</v>
      </c>
      <c r="AC6" s="106" t="s">
        <v>753</v>
      </c>
      <c r="AD6" s="106" t="s">
        <v>753</v>
      </c>
      <c r="AE6" s="106" t="s">
        <v>753</v>
      </c>
      <c r="AF6" s="106" t="s">
        <v>753</v>
      </c>
      <c r="AG6" s="106" t="s">
        <v>753</v>
      </c>
      <c r="AH6" s="106" t="s">
        <v>753</v>
      </c>
      <c r="AI6" s="106" t="s">
        <v>753</v>
      </c>
      <c r="AJ6" s="106" t="s">
        <v>753</v>
      </c>
      <c r="AK6" s="106" t="s">
        <v>753</v>
      </c>
      <c r="AL6" s="106" t="s">
        <v>753</v>
      </c>
      <c r="AM6" s="106" t="s">
        <v>753</v>
      </c>
      <c r="AN6" s="106" t="s">
        <v>753</v>
      </c>
      <c r="AO6" s="106" t="s">
        <v>753</v>
      </c>
      <c r="AP6" s="106" t="s">
        <v>753</v>
      </c>
      <c r="AQ6" s="106" t="s">
        <v>753</v>
      </c>
      <c r="AR6" s="106" t="s">
        <v>753</v>
      </c>
      <c r="AS6" s="106" t="s">
        <v>753</v>
      </c>
      <c r="AT6" s="106" t="s">
        <v>753</v>
      </c>
      <c r="AU6" s="106" t="s">
        <v>753</v>
      </c>
      <c r="AV6" s="106" t="s">
        <v>753</v>
      </c>
      <c r="AW6" s="106" t="s">
        <v>753</v>
      </c>
      <c r="AX6" s="106" t="s">
        <v>753</v>
      </c>
      <c r="AY6" s="106" t="s">
        <v>753</v>
      </c>
      <c r="AZ6" s="106" t="s">
        <v>753</v>
      </c>
      <c r="BA6" s="106" t="s">
        <v>753</v>
      </c>
      <c r="BB6" s="106" t="s">
        <v>753</v>
      </c>
      <c r="BC6" s="106" t="s">
        <v>753</v>
      </c>
      <c r="BD6" s="106" t="s">
        <v>753</v>
      </c>
      <c r="BE6" s="106" t="s">
        <v>753</v>
      </c>
      <c r="BF6" s="106" t="s">
        <v>753</v>
      </c>
      <c r="BG6" s="106" t="s">
        <v>753</v>
      </c>
      <c r="BH6" s="106" t="s">
        <v>753</v>
      </c>
      <c r="BI6" s="106" t="s">
        <v>753</v>
      </c>
      <c r="BJ6" s="106" t="s">
        <v>753</v>
      </c>
      <c r="BK6" s="106" t="s">
        <v>753</v>
      </c>
      <c r="BL6" s="106" t="s">
        <v>753</v>
      </c>
      <c r="BM6" s="106" t="s">
        <v>753</v>
      </c>
      <c r="BN6" s="106" t="s">
        <v>753</v>
      </c>
      <c r="BO6" s="106" t="s">
        <v>753</v>
      </c>
      <c r="BP6" s="106" t="s">
        <v>753</v>
      </c>
      <c r="BQ6" s="106" t="s">
        <v>753</v>
      </c>
      <c r="BR6" s="106" t="s">
        <v>753</v>
      </c>
      <c r="BS6" s="106" t="s">
        <v>753</v>
      </c>
      <c r="BT6" s="106" t="s">
        <v>753</v>
      </c>
      <c r="BU6" s="106" t="s">
        <v>753</v>
      </c>
      <c r="BV6" s="106" t="s">
        <v>753</v>
      </c>
      <c r="BW6" s="106" t="s">
        <v>753</v>
      </c>
      <c r="BX6" s="106" t="s">
        <v>753</v>
      </c>
      <c r="BY6" s="106" t="s">
        <v>751</v>
      </c>
      <c r="BZ6" s="106" t="s">
        <v>751</v>
      </c>
      <c r="CA6" s="106" t="s">
        <v>751</v>
      </c>
      <c r="CB6" s="106" t="s">
        <v>751</v>
      </c>
    </row>
    <row r="7" spans="2:80" ht="13" customHeight="1" x14ac:dyDescent="0.55000000000000004">
      <c r="B7" s="106" t="s">
        <v>751</v>
      </c>
      <c r="C7" s="106" t="s">
        <v>751</v>
      </c>
      <c r="D7" s="106" t="s">
        <v>751</v>
      </c>
      <c r="E7" s="106" t="s">
        <v>751</v>
      </c>
      <c r="F7" s="106" t="s">
        <v>751</v>
      </c>
      <c r="G7" s="106" t="s">
        <v>753</v>
      </c>
      <c r="H7" s="106" t="s">
        <v>753</v>
      </c>
      <c r="I7" s="106" t="s">
        <v>753</v>
      </c>
      <c r="J7" s="106" t="s">
        <v>753</v>
      </c>
      <c r="K7" s="106" t="s">
        <v>753</v>
      </c>
      <c r="L7" s="106" t="s">
        <v>753</v>
      </c>
      <c r="M7" s="106" t="s">
        <v>753</v>
      </c>
      <c r="N7" s="106" t="s">
        <v>753</v>
      </c>
      <c r="O7" s="106" t="s">
        <v>753</v>
      </c>
      <c r="P7" s="106" t="s">
        <v>753</v>
      </c>
      <c r="Q7" s="106" t="s">
        <v>753</v>
      </c>
      <c r="R7" s="106" t="s">
        <v>753</v>
      </c>
      <c r="S7" s="106" t="s">
        <v>753</v>
      </c>
      <c r="T7" s="106" t="s">
        <v>753</v>
      </c>
      <c r="U7" s="106" t="s">
        <v>753</v>
      </c>
      <c r="V7" s="106" t="s">
        <v>753</v>
      </c>
      <c r="W7" s="106" t="s">
        <v>753</v>
      </c>
      <c r="X7" s="106" t="s">
        <v>753</v>
      </c>
      <c r="Y7" s="106" t="s">
        <v>753</v>
      </c>
      <c r="Z7" s="106" t="s">
        <v>753</v>
      </c>
      <c r="AA7" s="106" t="s">
        <v>753</v>
      </c>
      <c r="AB7" s="106" t="s">
        <v>753</v>
      </c>
      <c r="AC7" s="106" t="s">
        <v>753</v>
      </c>
      <c r="AD7" s="106" t="s">
        <v>753</v>
      </c>
      <c r="AE7" s="106" t="s">
        <v>753</v>
      </c>
      <c r="AF7" s="106" t="s">
        <v>753</v>
      </c>
      <c r="AG7" s="106" t="s">
        <v>753</v>
      </c>
      <c r="AH7" s="106" t="s">
        <v>753</v>
      </c>
      <c r="AI7" s="106" t="s">
        <v>753</v>
      </c>
      <c r="AJ7" s="106" t="s">
        <v>753</v>
      </c>
      <c r="AK7" s="106" t="s">
        <v>753</v>
      </c>
      <c r="AL7" s="106" t="s">
        <v>753</v>
      </c>
      <c r="AM7" s="106" t="s">
        <v>753</v>
      </c>
      <c r="AN7" s="106" t="s">
        <v>753</v>
      </c>
      <c r="AO7" s="106" t="s">
        <v>753</v>
      </c>
      <c r="AP7" s="106" t="s">
        <v>753</v>
      </c>
      <c r="AQ7" s="106" t="s">
        <v>753</v>
      </c>
      <c r="AR7" s="106" t="s">
        <v>753</v>
      </c>
      <c r="AS7" s="106" t="s">
        <v>753</v>
      </c>
      <c r="AT7" s="106" t="s">
        <v>753</v>
      </c>
      <c r="AU7" s="106" t="s">
        <v>753</v>
      </c>
      <c r="AV7" s="106" t="s">
        <v>753</v>
      </c>
      <c r="AW7" s="106" t="s">
        <v>753</v>
      </c>
      <c r="AX7" s="106" t="s">
        <v>753</v>
      </c>
      <c r="AY7" s="106" t="s">
        <v>753</v>
      </c>
      <c r="AZ7" s="106" t="s">
        <v>753</v>
      </c>
      <c r="BA7" s="106" t="s">
        <v>753</v>
      </c>
      <c r="BB7" s="106" t="s">
        <v>753</v>
      </c>
      <c r="BC7" s="106" t="s">
        <v>753</v>
      </c>
      <c r="BD7" s="106" t="s">
        <v>753</v>
      </c>
      <c r="BE7" s="106" t="s">
        <v>753</v>
      </c>
      <c r="BF7" s="106" t="s">
        <v>753</v>
      </c>
      <c r="BG7" s="106" t="s">
        <v>753</v>
      </c>
      <c r="BH7" s="106" t="s">
        <v>753</v>
      </c>
      <c r="BI7" s="106" t="s">
        <v>753</v>
      </c>
      <c r="BJ7" s="106" t="s">
        <v>753</v>
      </c>
      <c r="BK7" s="106" t="s">
        <v>753</v>
      </c>
      <c r="BL7" s="106" t="s">
        <v>753</v>
      </c>
      <c r="BM7" s="106" t="s">
        <v>753</v>
      </c>
      <c r="BN7" s="106" t="s">
        <v>753</v>
      </c>
      <c r="BO7" s="106" t="s">
        <v>753</v>
      </c>
      <c r="BP7" s="106" t="s">
        <v>753</v>
      </c>
      <c r="BQ7" s="106" t="s">
        <v>753</v>
      </c>
      <c r="BR7" s="106" t="s">
        <v>753</v>
      </c>
      <c r="BS7" s="106" t="s">
        <v>753</v>
      </c>
      <c r="BT7" s="106" t="s">
        <v>753</v>
      </c>
      <c r="BU7" s="106" t="s">
        <v>753</v>
      </c>
      <c r="BV7" s="106" t="s">
        <v>753</v>
      </c>
      <c r="BW7" s="106" t="s">
        <v>753</v>
      </c>
      <c r="BX7" s="106" t="s">
        <v>753</v>
      </c>
      <c r="BY7" s="106" t="s">
        <v>751</v>
      </c>
      <c r="BZ7" s="106" t="s">
        <v>751</v>
      </c>
      <c r="CA7" s="106" t="s">
        <v>751</v>
      </c>
      <c r="CB7" s="106" t="s">
        <v>751</v>
      </c>
    </row>
    <row r="8" spans="2:80" ht="13" customHeight="1" x14ac:dyDescent="0.55000000000000004">
      <c r="B8" s="106" t="s">
        <v>751</v>
      </c>
      <c r="C8" s="106" t="s">
        <v>751</v>
      </c>
      <c r="D8" s="106" t="s">
        <v>751</v>
      </c>
      <c r="E8" s="106" t="s">
        <v>751</v>
      </c>
      <c r="F8" s="106" t="s">
        <v>751</v>
      </c>
      <c r="G8" s="106" t="s">
        <v>751</v>
      </c>
      <c r="H8" s="106" t="s">
        <v>751</v>
      </c>
      <c r="I8" s="106" t="s">
        <v>751</v>
      </c>
      <c r="J8" s="106" t="s">
        <v>751</v>
      </c>
      <c r="K8" s="106" t="s">
        <v>751</v>
      </c>
      <c r="L8" s="106" t="s">
        <v>751</v>
      </c>
      <c r="M8" s="106" t="s">
        <v>751</v>
      </c>
      <c r="N8" s="106" t="s">
        <v>751</v>
      </c>
      <c r="O8" s="106" t="s">
        <v>751</v>
      </c>
      <c r="P8" s="106" t="s">
        <v>751</v>
      </c>
      <c r="Q8" s="106" t="s">
        <v>751</v>
      </c>
      <c r="R8" s="106" t="s">
        <v>751</v>
      </c>
      <c r="S8" s="106" t="s">
        <v>751</v>
      </c>
      <c r="T8" s="106" t="s">
        <v>751</v>
      </c>
      <c r="U8" s="106" t="s">
        <v>751</v>
      </c>
      <c r="V8" s="106" t="s">
        <v>751</v>
      </c>
      <c r="W8" s="106" t="s">
        <v>751</v>
      </c>
      <c r="X8" s="106" t="s">
        <v>751</v>
      </c>
      <c r="Y8" s="106" t="s">
        <v>751</v>
      </c>
      <c r="Z8" s="106" t="s">
        <v>751</v>
      </c>
      <c r="AA8" s="106" t="s">
        <v>751</v>
      </c>
      <c r="AB8" s="106" t="s">
        <v>751</v>
      </c>
      <c r="AC8" s="106" t="s">
        <v>751</v>
      </c>
      <c r="AD8" s="106" t="s">
        <v>751</v>
      </c>
      <c r="AE8" s="106" t="s">
        <v>751</v>
      </c>
      <c r="AF8" s="106" t="s">
        <v>751</v>
      </c>
      <c r="AG8" s="106" t="s">
        <v>751</v>
      </c>
      <c r="AH8" s="106" t="s">
        <v>751</v>
      </c>
      <c r="AI8" s="106" t="s">
        <v>751</v>
      </c>
      <c r="AJ8" s="106" t="s">
        <v>751</v>
      </c>
      <c r="AK8" s="106" t="s">
        <v>751</v>
      </c>
      <c r="AL8" s="106" t="s">
        <v>751</v>
      </c>
      <c r="AM8" s="106" t="s">
        <v>751</v>
      </c>
      <c r="AN8" s="106" t="s">
        <v>751</v>
      </c>
      <c r="AO8" s="106" t="s">
        <v>751</v>
      </c>
      <c r="AP8" s="106" t="s">
        <v>751</v>
      </c>
      <c r="AQ8" s="106" t="s">
        <v>751</v>
      </c>
      <c r="AR8" s="106" t="s">
        <v>751</v>
      </c>
      <c r="AS8" s="106" t="s">
        <v>751</v>
      </c>
      <c r="AT8" s="106" t="s">
        <v>751</v>
      </c>
      <c r="AU8" s="106" t="s">
        <v>751</v>
      </c>
      <c r="AV8" s="106" t="s">
        <v>751</v>
      </c>
      <c r="AW8" s="106" t="s">
        <v>751</v>
      </c>
      <c r="AX8" s="106" t="s">
        <v>751</v>
      </c>
      <c r="AY8" s="106" t="s">
        <v>751</v>
      </c>
      <c r="AZ8" s="106" t="s">
        <v>751</v>
      </c>
      <c r="BA8" s="106" t="s">
        <v>751</v>
      </c>
      <c r="BB8" s="106" t="s">
        <v>751</v>
      </c>
      <c r="BC8" s="106" t="s">
        <v>751</v>
      </c>
      <c r="BD8" s="106" t="s">
        <v>751</v>
      </c>
      <c r="BE8" s="106" t="s">
        <v>751</v>
      </c>
      <c r="BF8" s="106" t="s">
        <v>751</v>
      </c>
      <c r="BG8" s="106" t="s">
        <v>751</v>
      </c>
      <c r="BH8" s="106" t="s">
        <v>751</v>
      </c>
      <c r="BI8" s="106" t="s">
        <v>751</v>
      </c>
      <c r="BJ8" s="106" t="s">
        <v>751</v>
      </c>
      <c r="BK8" s="106" t="s">
        <v>751</v>
      </c>
      <c r="BL8" s="106" t="s">
        <v>751</v>
      </c>
      <c r="BM8" s="106" t="s">
        <v>751</v>
      </c>
      <c r="BN8" s="106" t="s">
        <v>751</v>
      </c>
      <c r="BO8" s="106" t="s">
        <v>751</v>
      </c>
      <c r="BP8" s="106" t="s">
        <v>751</v>
      </c>
      <c r="BQ8" s="106" t="s">
        <v>751</v>
      </c>
      <c r="BR8" s="106" t="s">
        <v>751</v>
      </c>
      <c r="BS8" s="106" t="s">
        <v>751</v>
      </c>
      <c r="BT8" s="106" t="s">
        <v>751</v>
      </c>
      <c r="BU8" s="106" t="s">
        <v>751</v>
      </c>
      <c r="BV8" s="106" t="s">
        <v>751</v>
      </c>
      <c r="BW8" s="106" t="s">
        <v>751</v>
      </c>
      <c r="BX8" s="106" t="s">
        <v>751</v>
      </c>
      <c r="BY8" s="106" t="s">
        <v>751</v>
      </c>
      <c r="BZ8" s="106" t="s">
        <v>751</v>
      </c>
      <c r="CA8" s="106" t="s">
        <v>751</v>
      </c>
      <c r="CB8" s="106" t="s">
        <v>751</v>
      </c>
    </row>
    <row r="9" spans="2:80" ht="13" customHeight="1" x14ac:dyDescent="0.55000000000000004">
      <c r="B9" s="106" t="s">
        <v>751</v>
      </c>
      <c r="C9" s="106" t="s">
        <v>751</v>
      </c>
      <c r="D9" s="106" t="s">
        <v>751</v>
      </c>
      <c r="E9" s="106" t="s">
        <v>751</v>
      </c>
      <c r="F9" s="106" t="s">
        <v>751</v>
      </c>
      <c r="G9" s="106" t="s">
        <v>751</v>
      </c>
      <c r="H9" s="106" t="s">
        <v>751</v>
      </c>
      <c r="I9" s="106" t="s">
        <v>751</v>
      </c>
      <c r="J9" s="106" t="s">
        <v>751</v>
      </c>
      <c r="K9" s="106" t="s">
        <v>751</v>
      </c>
      <c r="L9" s="106" t="s">
        <v>751</v>
      </c>
      <c r="M9" s="106" t="s">
        <v>751</v>
      </c>
      <c r="N9" s="106" t="s">
        <v>751</v>
      </c>
      <c r="O9" s="106" t="s">
        <v>751</v>
      </c>
      <c r="P9" s="106" t="s">
        <v>751</v>
      </c>
      <c r="Q9" s="106" t="s">
        <v>751</v>
      </c>
      <c r="R9" s="106" t="s">
        <v>751</v>
      </c>
      <c r="S9" s="106" t="s">
        <v>751</v>
      </c>
      <c r="T9" s="106" t="s">
        <v>751</v>
      </c>
      <c r="U9" s="106" t="s">
        <v>751</v>
      </c>
      <c r="V9" s="106" t="s">
        <v>751</v>
      </c>
      <c r="W9" s="106" t="s">
        <v>751</v>
      </c>
      <c r="X9" s="106" t="s">
        <v>751</v>
      </c>
      <c r="Y9" s="106" t="s">
        <v>751</v>
      </c>
      <c r="Z9" s="106" t="s">
        <v>751</v>
      </c>
      <c r="AA9" s="106" t="s">
        <v>751</v>
      </c>
      <c r="AB9" s="106" t="s">
        <v>751</v>
      </c>
      <c r="AC9" s="106" t="s">
        <v>751</v>
      </c>
      <c r="AD9" s="106" t="s">
        <v>751</v>
      </c>
      <c r="AE9" s="106" t="s">
        <v>751</v>
      </c>
      <c r="AF9" s="106" t="s">
        <v>751</v>
      </c>
      <c r="AG9" s="106" t="s">
        <v>751</v>
      </c>
      <c r="AH9" s="106" t="s">
        <v>751</v>
      </c>
      <c r="AI9" s="106" t="s">
        <v>751</v>
      </c>
      <c r="AJ9" s="106" t="s">
        <v>751</v>
      </c>
      <c r="AK9" s="106" t="s">
        <v>751</v>
      </c>
      <c r="AL9" s="106" t="s">
        <v>751</v>
      </c>
      <c r="AM9" s="106" t="s">
        <v>751</v>
      </c>
      <c r="AN9" s="106" t="s">
        <v>751</v>
      </c>
      <c r="AO9" s="106" t="s">
        <v>751</v>
      </c>
      <c r="AP9" s="106" t="s">
        <v>751</v>
      </c>
      <c r="AQ9" s="106" t="s">
        <v>751</v>
      </c>
      <c r="AR9" s="106" t="s">
        <v>751</v>
      </c>
      <c r="AS9" s="106" t="s">
        <v>751</v>
      </c>
      <c r="AT9" s="106" t="s">
        <v>751</v>
      </c>
      <c r="AU9" s="106" t="s">
        <v>751</v>
      </c>
      <c r="AV9" s="106" t="s">
        <v>751</v>
      </c>
      <c r="AW9" s="106" t="s">
        <v>751</v>
      </c>
      <c r="AX9" s="106" t="s">
        <v>751</v>
      </c>
      <c r="AY9" s="106" t="s">
        <v>751</v>
      </c>
      <c r="AZ9" s="106" t="s">
        <v>751</v>
      </c>
      <c r="BA9" s="106" t="s">
        <v>751</v>
      </c>
      <c r="BB9" s="106" t="s">
        <v>751</v>
      </c>
      <c r="BC9" s="106" t="s">
        <v>751</v>
      </c>
      <c r="BD9" s="106" t="s">
        <v>751</v>
      </c>
      <c r="BE9" s="106" t="s">
        <v>751</v>
      </c>
      <c r="BF9" s="106" t="s">
        <v>751</v>
      </c>
      <c r="BG9" s="106" t="s">
        <v>751</v>
      </c>
      <c r="BH9" s="106" t="s">
        <v>751</v>
      </c>
      <c r="BI9" s="106" t="s">
        <v>751</v>
      </c>
      <c r="BJ9" s="106" t="s">
        <v>751</v>
      </c>
      <c r="BK9" s="106" t="s">
        <v>751</v>
      </c>
      <c r="BL9" s="106" t="s">
        <v>751</v>
      </c>
      <c r="BM9" s="106" t="s">
        <v>751</v>
      </c>
      <c r="BN9" s="106" t="s">
        <v>751</v>
      </c>
      <c r="BO9" s="106" t="s">
        <v>751</v>
      </c>
      <c r="BP9" s="106" t="s">
        <v>751</v>
      </c>
      <c r="BQ9" s="106" t="s">
        <v>751</v>
      </c>
      <c r="BR9" s="106" t="s">
        <v>751</v>
      </c>
      <c r="BS9" s="106" t="s">
        <v>751</v>
      </c>
      <c r="BT9" s="106" t="s">
        <v>751</v>
      </c>
      <c r="BU9" s="106" t="s">
        <v>751</v>
      </c>
      <c r="BV9" s="106" t="s">
        <v>751</v>
      </c>
      <c r="BW9" s="106" t="s">
        <v>751</v>
      </c>
      <c r="BX9" s="106" t="s">
        <v>751</v>
      </c>
      <c r="BY9" s="106" t="s">
        <v>751</v>
      </c>
      <c r="BZ9" s="106" t="s">
        <v>751</v>
      </c>
      <c r="CA9" s="106" t="s">
        <v>751</v>
      </c>
      <c r="CB9" s="106" t="s">
        <v>751</v>
      </c>
    </row>
    <row r="10" spans="2:80" ht="13" customHeight="1" x14ac:dyDescent="0.55000000000000004">
      <c r="B10" s="106" t="s">
        <v>751</v>
      </c>
      <c r="C10" s="106" t="s">
        <v>751</v>
      </c>
      <c r="D10" s="106" t="s">
        <v>751</v>
      </c>
      <c r="E10" s="106" t="s">
        <v>751</v>
      </c>
      <c r="F10" s="106" t="s">
        <v>751</v>
      </c>
      <c r="G10" s="106" t="s">
        <v>754</v>
      </c>
      <c r="H10" s="106" t="s">
        <v>754</v>
      </c>
      <c r="I10" s="106" t="s">
        <v>754</v>
      </c>
      <c r="J10" s="106" t="s">
        <v>754</v>
      </c>
      <c r="K10" s="106" t="s">
        <v>754</v>
      </c>
      <c r="L10" s="106" t="s">
        <v>754</v>
      </c>
      <c r="M10" s="106" t="s">
        <v>754</v>
      </c>
      <c r="N10" s="106" t="s">
        <v>754</v>
      </c>
      <c r="O10" s="106" t="s">
        <v>754</v>
      </c>
      <c r="P10" s="106" t="s">
        <v>754</v>
      </c>
      <c r="Q10" s="106" t="s">
        <v>751</v>
      </c>
      <c r="R10" s="106" t="s">
        <v>751</v>
      </c>
      <c r="S10" s="106" t="s">
        <v>751</v>
      </c>
      <c r="T10" s="106" t="s">
        <v>751</v>
      </c>
      <c r="U10" s="106" t="s">
        <v>751</v>
      </c>
      <c r="V10" s="106" t="s">
        <v>751</v>
      </c>
      <c r="W10" s="106" t="s">
        <v>751</v>
      </c>
      <c r="X10" s="106" t="s">
        <v>751</v>
      </c>
      <c r="Y10" s="106" t="s">
        <v>751</v>
      </c>
      <c r="Z10" s="106" t="s">
        <v>751</v>
      </c>
      <c r="AA10" s="106" t="s">
        <v>751</v>
      </c>
      <c r="AB10" s="106" t="s">
        <v>751</v>
      </c>
      <c r="AC10" s="106" t="s">
        <v>751</v>
      </c>
      <c r="AD10" s="106" t="s">
        <v>751</v>
      </c>
      <c r="AE10" s="106" t="s">
        <v>751</v>
      </c>
      <c r="AF10" s="106" t="s">
        <v>751</v>
      </c>
      <c r="AG10" s="106" t="s">
        <v>751</v>
      </c>
      <c r="AH10" s="106" t="s">
        <v>751</v>
      </c>
      <c r="AI10" s="106" t="s">
        <v>751</v>
      </c>
      <c r="AJ10" s="106" t="s">
        <v>751</v>
      </c>
      <c r="AK10" s="106" t="s">
        <v>751</v>
      </c>
      <c r="AL10" s="106" t="s">
        <v>751</v>
      </c>
      <c r="AM10" s="106" t="s">
        <v>751</v>
      </c>
      <c r="AN10" s="106" t="s">
        <v>751</v>
      </c>
      <c r="AO10" s="106" t="s">
        <v>751</v>
      </c>
      <c r="AP10" s="106" t="s">
        <v>751</v>
      </c>
      <c r="AQ10" s="106" t="s">
        <v>751</v>
      </c>
      <c r="AR10" s="106" t="s">
        <v>751</v>
      </c>
      <c r="AS10" s="106" t="s">
        <v>751</v>
      </c>
      <c r="AT10" s="106" t="s">
        <v>751</v>
      </c>
      <c r="AU10" s="106" t="s">
        <v>751</v>
      </c>
      <c r="AV10" s="106" t="s">
        <v>751</v>
      </c>
      <c r="AW10" s="106" t="s">
        <v>751</v>
      </c>
      <c r="AX10" s="106" t="s">
        <v>751</v>
      </c>
      <c r="AY10" s="106" t="s">
        <v>751</v>
      </c>
      <c r="AZ10" s="106" t="s">
        <v>751</v>
      </c>
      <c r="BA10" s="106" t="s">
        <v>751</v>
      </c>
      <c r="BB10" s="106" t="s">
        <v>751</v>
      </c>
      <c r="BC10" s="106" t="s">
        <v>751</v>
      </c>
      <c r="BD10" s="106" t="s">
        <v>751</v>
      </c>
      <c r="BE10" s="106" t="s">
        <v>751</v>
      </c>
      <c r="BF10" s="106" t="s">
        <v>751</v>
      </c>
      <c r="BG10" s="106" t="s">
        <v>751</v>
      </c>
      <c r="BH10" s="106" t="s">
        <v>751</v>
      </c>
      <c r="BI10" s="106" t="s">
        <v>751</v>
      </c>
      <c r="BJ10" s="106" t="s">
        <v>751</v>
      </c>
      <c r="BK10" s="106" t="s">
        <v>751</v>
      </c>
      <c r="BL10" s="106" t="s">
        <v>751</v>
      </c>
      <c r="BM10" s="106" t="s">
        <v>751</v>
      </c>
      <c r="BN10" s="106" t="s">
        <v>751</v>
      </c>
      <c r="BO10" s="106" t="s">
        <v>751</v>
      </c>
      <c r="BP10" s="106" t="s">
        <v>751</v>
      </c>
      <c r="BQ10" s="106" t="s">
        <v>751</v>
      </c>
      <c r="BR10" s="106" t="s">
        <v>751</v>
      </c>
      <c r="BS10" s="106" t="s">
        <v>751</v>
      </c>
      <c r="BT10" s="106" t="s">
        <v>751</v>
      </c>
      <c r="BU10" s="106" t="s">
        <v>751</v>
      </c>
      <c r="BV10" s="106" t="s">
        <v>751</v>
      </c>
      <c r="BW10" s="106" t="s">
        <v>751</v>
      </c>
      <c r="BX10" s="106" t="s">
        <v>751</v>
      </c>
      <c r="BY10" s="106" t="s">
        <v>751</v>
      </c>
      <c r="BZ10" s="106" t="s">
        <v>751</v>
      </c>
      <c r="CA10" s="106" t="s">
        <v>751</v>
      </c>
      <c r="CB10" s="106" t="s">
        <v>751</v>
      </c>
    </row>
    <row r="11" spans="2:80" ht="13" customHeight="1" x14ac:dyDescent="0.55000000000000004">
      <c r="B11" s="106" t="s">
        <v>751</v>
      </c>
      <c r="C11" s="106" t="s">
        <v>751</v>
      </c>
      <c r="D11" s="106" t="s">
        <v>751</v>
      </c>
      <c r="E11" s="106" t="s">
        <v>751</v>
      </c>
      <c r="F11" s="106" t="s">
        <v>751</v>
      </c>
      <c r="G11" s="106" t="s">
        <v>754</v>
      </c>
      <c r="H11" s="106" t="s">
        <v>754</v>
      </c>
      <c r="I11" s="106" t="s">
        <v>754</v>
      </c>
      <c r="J11" s="106" t="s">
        <v>754</v>
      </c>
      <c r="K11" s="106" t="s">
        <v>754</v>
      </c>
      <c r="L11" s="106" t="s">
        <v>754</v>
      </c>
      <c r="M11" s="106" t="s">
        <v>754</v>
      </c>
      <c r="N11" s="106" t="s">
        <v>754</v>
      </c>
      <c r="O11" s="106" t="s">
        <v>754</v>
      </c>
      <c r="P11" s="106" t="s">
        <v>754</v>
      </c>
      <c r="Q11" s="106" t="s">
        <v>751</v>
      </c>
      <c r="R11" s="106" t="s">
        <v>751</v>
      </c>
      <c r="S11" s="106" t="s">
        <v>751</v>
      </c>
      <c r="T11" s="106" t="s">
        <v>751</v>
      </c>
      <c r="U11" s="106" t="s">
        <v>751</v>
      </c>
      <c r="V11" s="106" t="s">
        <v>751</v>
      </c>
      <c r="W11" s="106" t="s">
        <v>751</v>
      </c>
      <c r="X11" s="106" t="s">
        <v>751</v>
      </c>
      <c r="Y11" s="106" t="s">
        <v>751</v>
      </c>
      <c r="Z11" s="106" t="s">
        <v>751</v>
      </c>
      <c r="AA11" s="106" t="s">
        <v>751</v>
      </c>
      <c r="AB11" s="106" t="s">
        <v>751</v>
      </c>
      <c r="AC11" s="106" t="s">
        <v>751</v>
      </c>
      <c r="AD11" s="106" t="s">
        <v>751</v>
      </c>
      <c r="AE11" s="106" t="s">
        <v>751</v>
      </c>
      <c r="AF11" s="106" t="s">
        <v>751</v>
      </c>
      <c r="AG11" s="106" t="s">
        <v>751</v>
      </c>
      <c r="AH11" s="106" t="s">
        <v>751</v>
      </c>
      <c r="AI11" s="106" t="s">
        <v>751</v>
      </c>
      <c r="AJ11" s="106" t="s">
        <v>751</v>
      </c>
      <c r="AK11" s="106" t="s">
        <v>751</v>
      </c>
      <c r="AL11" s="106" t="s">
        <v>751</v>
      </c>
      <c r="AM11" s="106" t="s">
        <v>751</v>
      </c>
      <c r="AN11" s="106" t="s">
        <v>751</v>
      </c>
      <c r="AO11" s="106" t="s">
        <v>751</v>
      </c>
      <c r="AP11" s="106" t="s">
        <v>751</v>
      </c>
      <c r="AQ11" s="106" t="s">
        <v>751</v>
      </c>
      <c r="AR11" s="106" t="s">
        <v>751</v>
      </c>
      <c r="AS11" s="106" t="s">
        <v>751</v>
      </c>
      <c r="AT11" s="106" t="s">
        <v>751</v>
      </c>
      <c r="AU11" s="106" t="s">
        <v>751</v>
      </c>
      <c r="AV11" s="106" t="s">
        <v>751</v>
      </c>
      <c r="AW11" s="106" t="s">
        <v>751</v>
      </c>
      <c r="AX11" s="106" t="s">
        <v>751</v>
      </c>
      <c r="AY11" s="106" t="s">
        <v>751</v>
      </c>
      <c r="AZ11" s="106" t="s">
        <v>751</v>
      </c>
      <c r="BA11" s="106" t="s">
        <v>751</v>
      </c>
      <c r="BB11" s="106" t="s">
        <v>751</v>
      </c>
      <c r="BC11" s="106" t="s">
        <v>751</v>
      </c>
      <c r="BD11" s="106" t="s">
        <v>751</v>
      </c>
      <c r="BE11" s="106" t="s">
        <v>751</v>
      </c>
      <c r="BF11" s="106" t="s">
        <v>751</v>
      </c>
      <c r="BG11" s="106" t="s">
        <v>751</v>
      </c>
      <c r="BH11" s="106" t="s">
        <v>751</v>
      </c>
      <c r="BI11" s="106" t="s">
        <v>751</v>
      </c>
      <c r="BJ11" s="106" t="s">
        <v>751</v>
      </c>
      <c r="BK11" s="106" t="s">
        <v>751</v>
      </c>
      <c r="BL11" s="106" t="s">
        <v>751</v>
      </c>
      <c r="BM11" s="106" t="s">
        <v>751</v>
      </c>
      <c r="BN11" s="106" t="s">
        <v>751</v>
      </c>
      <c r="BO11" s="106" t="s">
        <v>751</v>
      </c>
      <c r="BP11" s="106" t="s">
        <v>751</v>
      </c>
      <c r="BQ11" s="106" t="s">
        <v>751</v>
      </c>
      <c r="BR11" s="106" t="s">
        <v>751</v>
      </c>
      <c r="BS11" s="106" t="s">
        <v>751</v>
      </c>
      <c r="BT11" s="106" t="s">
        <v>751</v>
      </c>
      <c r="BU11" s="106" t="s">
        <v>751</v>
      </c>
      <c r="BV11" s="106" t="s">
        <v>751</v>
      </c>
      <c r="BW11" s="106" t="s">
        <v>751</v>
      </c>
      <c r="BX11" s="106" t="s">
        <v>751</v>
      </c>
      <c r="BY11" s="106" t="s">
        <v>751</v>
      </c>
      <c r="BZ11" s="106" t="s">
        <v>751</v>
      </c>
      <c r="CA11" s="106" t="s">
        <v>751</v>
      </c>
      <c r="CB11" s="106" t="s">
        <v>751</v>
      </c>
    </row>
    <row r="12" spans="2:80" ht="13" customHeight="1" x14ac:dyDescent="0.55000000000000004">
      <c r="B12" s="106" t="s">
        <v>751</v>
      </c>
      <c r="C12" s="106" t="s">
        <v>751</v>
      </c>
      <c r="D12" s="106" t="s">
        <v>751</v>
      </c>
      <c r="E12" s="106" t="s">
        <v>751</v>
      </c>
      <c r="F12" s="106" t="s">
        <v>751</v>
      </c>
      <c r="G12" s="106" t="s">
        <v>754</v>
      </c>
      <c r="H12" s="106" t="s">
        <v>754</v>
      </c>
      <c r="I12" s="106" t="s">
        <v>754</v>
      </c>
      <c r="J12" s="106" t="s">
        <v>754</v>
      </c>
      <c r="K12" s="106" t="s">
        <v>754</v>
      </c>
      <c r="L12" s="106" t="s">
        <v>754</v>
      </c>
      <c r="M12" s="106" t="s">
        <v>754</v>
      </c>
      <c r="N12" s="106" t="s">
        <v>754</v>
      </c>
      <c r="O12" s="106" t="s">
        <v>754</v>
      </c>
      <c r="P12" s="106" t="s">
        <v>754</v>
      </c>
      <c r="Q12" s="106" t="s">
        <v>751</v>
      </c>
      <c r="R12" s="106" t="s">
        <v>751</v>
      </c>
      <c r="S12" s="106" t="s">
        <v>751</v>
      </c>
      <c r="T12" s="106" t="s">
        <v>751</v>
      </c>
      <c r="U12" s="106" t="s">
        <v>751</v>
      </c>
      <c r="V12" s="106" t="s">
        <v>751</v>
      </c>
      <c r="W12" s="106" t="s">
        <v>751</v>
      </c>
      <c r="X12" s="106" t="s">
        <v>751</v>
      </c>
      <c r="Y12" s="106" t="s">
        <v>751</v>
      </c>
      <c r="Z12" s="106" t="s">
        <v>751</v>
      </c>
      <c r="AA12" s="106" t="s">
        <v>751</v>
      </c>
      <c r="AB12" s="106" t="s">
        <v>751</v>
      </c>
      <c r="AC12" s="106" t="s">
        <v>751</v>
      </c>
      <c r="AD12" s="106" t="s">
        <v>751</v>
      </c>
      <c r="AE12" s="106" t="s">
        <v>751</v>
      </c>
      <c r="AF12" s="106" t="s">
        <v>751</v>
      </c>
      <c r="AG12" s="106" t="s">
        <v>751</v>
      </c>
      <c r="AH12" s="106" t="s">
        <v>751</v>
      </c>
      <c r="AI12" s="106" t="s">
        <v>751</v>
      </c>
      <c r="AJ12" s="106" t="s">
        <v>751</v>
      </c>
      <c r="AK12" s="106" t="s">
        <v>751</v>
      </c>
      <c r="AL12" s="106" t="s">
        <v>751</v>
      </c>
      <c r="AM12" s="106" t="s">
        <v>751</v>
      </c>
      <c r="AN12" s="106" t="s">
        <v>751</v>
      </c>
      <c r="AO12" s="106" t="s">
        <v>751</v>
      </c>
      <c r="AP12" s="106" t="s">
        <v>751</v>
      </c>
      <c r="AQ12" s="106" t="s">
        <v>751</v>
      </c>
      <c r="AR12" s="106" t="s">
        <v>751</v>
      </c>
      <c r="AS12" s="106" t="s">
        <v>751</v>
      </c>
      <c r="AT12" s="106" t="s">
        <v>751</v>
      </c>
      <c r="AU12" s="106" t="s">
        <v>751</v>
      </c>
      <c r="AV12" s="106" t="s">
        <v>751</v>
      </c>
      <c r="AW12" s="106" t="s">
        <v>751</v>
      </c>
      <c r="AX12" s="106" t="s">
        <v>751</v>
      </c>
      <c r="AY12" s="106" t="s">
        <v>751</v>
      </c>
      <c r="AZ12" s="106" t="s">
        <v>751</v>
      </c>
      <c r="BA12" s="106" t="s">
        <v>751</v>
      </c>
      <c r="BB12" s="106" t="s">
        <v>751</v>
      </c>
      <c r="BC12" s="106" t="s">
        <v>751</v>
      </c>
      <c r="BD12" s="106" t="s">
        <v>751</v>
      </c>
      <c r="BE12" s="106" t="s">
        <v>751</v>
      </c>
      <c r="BF12" s="106" t="s">
        <v>751</v>
      </c>
      <c r="BG12" s="106" t="s">
        <v>751</v>
      </c>
      <c r="BH12" s="106" t="s">
        <v>751</v>
      </c>
      <c r="BI12" s="106" t="s">
        <v>751</v>
      </c>
      <c r="BJ12" s="106" t="s">
        <v>751</v>
      </c>
      <c r="BK12" s="106" t="s">
        <v>751</v>
      </c>
      <c r="BL12" s="106" t="s">
        <v>751</v>
      </c>
      <c r="BM12" s="106" t="s">
        <v>751</v>
      </c>
      <c r="BN12" s="106" t="s">
        <v>751</v>
      </c>
      <c r="BO12" s="106" t="s">
        <v>751</v>
      </c>
      <c r="BP12" s="106" t="s">
        <v>751</v>
      </c>
      <c r="BQ12" s="106" t="s">
        <v>751</v>
      </c>
      <c r="BR12" s="106" t="s">
        <v>751</v>
      </c>
      <c r="BS12" s="106" t="s">
        <v>751</v>
      </c>
      <c r="BT12" s="106" t="s">
        <v>751</v>
      </c>
      <c r="BU12" s="106" t="s">
        <v>751</v>
      </c>
      <c r="BV12" s="106" t="s">
        <v>751</v>
      </c>
      <c r="BW12" s="106" t="s">
        <v>751</v>
      </c>
      <c r="BX12" s="106" t="s">
        <v>751</v>
      </c>
      <c r="BY12" s="106" t="s">
        <v>751</v>
      </c>
      <c r="BZ12" s="106" t="s">
        <v>751</v>
      </c>
      <c r="CA12" s="106" t="s">
        <v>751</v>
      </c>
      <c r="CB12" s="106" t="s">
        <v>751</v>
      </c>
    </row>
    <row r="13" spans="2:80" x14ac:dyDescent="0.55000000000000004">
      <c r="B13" s="106" t="s">
        <v>751</v>
      </c>
      <c r="C13" s="106" t="s">
        <v>751</v>
      </c>
      <c r="D13" s="106" t="s">
        <v>751</v>
      </c>
      <c r="E13" s="106" t="s">
        <v>751</v>
      </c>
      <c r="F13" s="106" t="s">
        <v>751</v>
      </c>
      <c r="G13" s="106" t="s">
        <v>754</v>
      </c>
      <c r="H13" s="106" t="s">
        <v>754</v>
      </c>
      <c r="I13" s="106" t="s">
        <v>754</v>
      </c>
      <c r="J13" s="106" t="s">
        <v>754</v>
      </c>
      <c r="K13" s="106" t="s">
        <v>754</v>
      </c>
      <c r="L13" s="106" t="s">
        <v>754</v>
      </c>
      <c r="M13" s="106" t="s">
        <v>754</v>
      </c>
      <c r="N13" s="106" t="s">
        <v>754</v>
      </c>
      <c r="O13" s="106" t="s">
        <v>754</v>
      </c>
      <c r="P13" s="106" t="s">
        <v>754</v>
      </c>
      <c r="Q13" s="106" t="s">
        <v>751</v>
      </c>
      <c r="R13" s="106" t="s">
        <v>751</v>
      </c>
      <c r="S13" s="106" t="s">
        <v>751</v>
      </c>
      <c r="T13" s="106" t="s">
        <v>751</v>
      </c>
      <c r="U13" s="106" t="s">
        <v>751</v>
      </c>
      <c r="V13" s="106" t="s">
        <v>751</v>
      </c>
      <c r="W13" s="106" t="s">
        <v>751</v>
      </c>
      <c r="X13" s="106" t="s">
        <v>751</v>
      </c>
      <c r="Y13" s="106" t="s">
        <v>751</v>
      </c>
      <c r="Z13" s="106" t="s">
        <v>751</v>
      </c>
      <c r="AA13" s="106" t="s">
        <v>751</v>
      </c>
      <c r="AB13" s="106" t="s">
        <v>751</v>
      </c>
      <c r="AC13" s="106" t="s">
        <v>751</v>
      </c>
      <c r="AD13" s="106" t="s">
        <v>751</v>
      </c>
      <c r="AE13" s="106" t="s">
        <v>751</v>
      </c>
      <c r="AF13" s="106" t="s">
        <v>751</v>
      </c>
      <c r="AG13" s="106" t="s">
        <v>751</v>
      </c>
      <c r="AH13" s="106" t="s">
        <v>751</v>
      </c>
      <c r="AI13" s="106" t="s">
        <v>751</v>
      </c>
      <c r="AJ13" s="106" t="s">
        <v>751</v>
      </c>
      <c r="AK13" s="106" t="s">
        <v>751</v>
      </c>
      <c r="AL13" s="106" t="s">
        <v>751</v>
      </c>
      <c r="AM13" s="106" t="s">
        <v>751</v>
      </c>
      <c r="AN13" s="106" t="s">
        <v>751</v>
      </c>
      <c r="AO13" s="106" t="s">
        <v>751</v>
      </c>
      <c r="AP13" s="106" t="s">
        <v>751</v>
      </c>
      <c r="AQ13" s="106" t="s">
        <v>751</v>
      </c>
      <c r="AR13" s="106" t="s">
        <v>751</v>
      </c>
      <c r="AS13" s="106" t="s">
        <v>751</v>
      </c>
      <c r="AT13" s="106" t="s">
        <v>751</v>
      </c>
      <c r="AU13" s="106" t="s">
        <v>751</v>
      </c>
      <c r="AV13" s="106" t="s">
        <v>751</v>
      </c>
      <c r="AW13" s="106" t="s">
        <v>751</v>
      </c>
      <c r="AX13" s="106" t="s">
        <v>751</v>
      </c>
      <c r="AY13" s="106" t="s">
        <v>751</v>
      </c>
      <c r="AZ13" s="106" t="s">
        <v>751</v>
      </c>
      <c r="BA13" s="106" t="s">
        <v>751</v>
      </c>
      <c r="BB13" s="106" t="s">
        <v>751</v>
      </c>
      <c r="BC13" s="106" t="s">
        <v>751</v>
      </c>
      <c r="BD13" s="106" t="s">
        <v>751</v>
      </c>
      <c r="BE13" s="106" t="s">
        <v>751</v>
      </c>
      <c r="BF13" s="106" t="s">
        <v>751</v>
      </c>
      <c r="BG13" s="106" t="s">
        <v>751</v>
      </c>
      <c r="BH13" s="106" t="s">
        <v>751</v>
      </c>
      <c r="BI13" s="106" t="s">
        <v>751</v>
      </c>
      <c r="BJ13" s="106" t="s">
        <v>751</v>
      </c>
      <c r="BK13" s="106" t="s">
        <v>751</v>
      </c>
      <c r="BL13" s="106" t="s">
        <v>751</v>
      </c>
      <c r="BM13" s="106" t="s">
        <v>751</v>
      </c>
      <c r="BN13" s="106" t="s">
        <v>751</v>
      </c>
      <c r="BO13" s="106" t="s">
        <v>751</v>
      </c>
      <c r="BP13" s="106" t="s">
        <v>751</v>
      </c>
      <c r="BQ13" s="106" t="s">
        <v>751</v>
      </c>
      <c r="BR13" s="106" t="s">
        <v>751</v>
      </c>
      <c r="BS13" s="106" t="s">
        <v>751</v>
      </c>
      <c r="BT13" s="106" t="s">
        <v>751</v>
      </c>
      <c r="BU13" s="106" t="s">
        <v>751</v>
      </c>
      <c r="BV13" s="106" t="s">
        <v>751</v>
      </c>
      <c r="BW13" s="106" t="s">
        <v>751</v>
      </c>
      <c r="BX13" s="106" t="s">
        <v>751</v>
      </c>
      <c r="BY13" s="106" t="s">
        <v>751</v>
      </c>
      <c r="BZ13" s="106" t="s">
        <v>751</v>
      </c>
      <c r="CA13" s="106" t="s">
        <v>751</v>
      </c>
      <c r="CB13" s="106" t="s">
        <v>751</v>
      </c>
    </row>
    <row r="14" spans="2:80" x14ac:dyDescent="0.55000000000000004">
      <c r="B14" s="106" t="s">
        <v>751</v>
      </c>
      <c r="C14" s="106" t="s">
        <v>751</v>
      </c>
      <c r="D14" s="106" t="s">
        <v>751</v>
      </c>
      <c r="E14" s="106" t="s">
        <v>751</v>
      </c>
      <c r="F14" s="106" t="s">
        <v>751</v>
      </c>
      <c r="G14" s="106" t="s">
        <v>754</v>
      </c>
      <c r="H14" s="106" t="s">
        <v>754</v>
      </c>
      <c r="I14" s="106" t="s">
        <v>754</v>
      </c>
      <c r="J14" s="106" t="s">
        <v>754</v>
      </c>
      <c r="K14" s="106" t="s">
        <v>754</v>
      </c>
      <c r="L14" s="106" t="s">
        <v>754</v>
      </c>
      <c r="M14" s="106" t="s">
        <v>754</v>
      </c>
      <c r="N14" s="106" t="s">
        <v>754</v>
      </c>
      <c r="O14" s="106" t="s">
        <v>754</v>
      </c>
      <c r="P14" s="106" t="s">
        <v>754</v>
      </c>
      <c r="Q14" s="106" t="s">
        <v>751</v>
      </c>
      <c r="R14" s="106" t="s">
        <v>751</v>
      </c>
      <c r="S14" s="106" t="s">
        <v>751</v>
      </c>
      <c r="T14" s="106" t="s">
        <v>751</v>
      </c>
      <c r="U14" s="106" t="s">
        <v>751</v>
      </c>
      <c r="V14" s="106" t="s">
        <v>751</v>
      </c>
      <c r="W14" s="106" t="s">
        <v>751</v>
      </c>
      <c r="X14" s="106" t="s">
        <v>751</v>
      </c>
      <c r="Y14" s="106" t="s">
        <v>751</v>
      </c>
      <c r="Z14" s="106" t="s">
        <v>751</v>
      </c>
      <c r="AA14" s="106" t="s">
        <v>751</v>
      </c>
      <c r="AB14" s="106" t="s">
        <v>751</v>
      </c>
      <c r="AC14" s="106" t="s">
        <v>751</v>
      </c>
      <c r="AD14" s="106" t="s">
        <v>751</v>
      </c>
      <c r="AE14" s="106" t="s">
        <v>751</v>
      </c>
      <c r="AF14" s="106" t="s">
        <v>751</v>
      </c>
      <c r="AG14" s="106" t="s">
        <v>751</v>
      </c>
      <c r="AH14" s="106" t="s">
        <v>751</v>
      </c>
      <c r="AI14" s="106" t="s">
        <v>751</v>
      </c>
      <c r="AJ14" s="106" t="s">
        <v>751</v>
      </c>
      <c r="AK14" s="106" t="s">
        <v>751</v>
      </c>
      <c r="AL14" s="106" t="s">
        <v>751</v>
      </c>
      <c r="AM14" s="106" t="s">
        <v>751</v>
      </c>
      <c r="AN14" s="106" t="s">
        <v>751</v>
      </c>
      <c r="AO14" s="106" t="s">
        <v>751</v>
      </c>
      <c r="AP14" s="106" t="s">
        <v>751</v>
      </c>
      <c r="AQ14" s="106" t="s">
        <v>751</v>
      </c>
      <c r="AR14" s="106" t="s">
        <v>751</v>
      </c>
      <c r="AS14" s="106" t="s">
        <v>751</v>
      </c>
      <c r="AT14" s="106" t="s">
        <v>751</v>
      </c>
      <c r="AU14" s="106" t="s">
        <v>751</v>
      </c>
      <c r="AV14" s="106" t="s">
        <v>751</v>
      </c>
      <c r="AW14" s="106" t="s">
        <v>751</v>
      </c>
      <c r="AX14" s="106" t="s">
        <v>751</v>
      </c>
      <c r="AY14" s="106" t="s">
        <v>751</v>
      </c>
      <c r="AZ14" s="106" t="s">
        <v>751</v>
      </c>
      <c r="BA14" s="106" t="s">
        <v>751</v>
      </c>
      <c r="BB14" s="106" t="s">
        <v>751</v>
      </c>
      <c r="BC14" s="106" t="s">
        <v>751</v>
      </c>
      <c r="BD14" s="106" t="s">
        <v>751</v>
      </c>
      <c r="BE14" s="106" t="s">
        <v>751</v>
      </c>
      <c r="BF14" s="106" t="s">
        <v>751</v>
      </c>
      <c r="BG14" s="106" t="s">
        <v>751</v>
      </c>
      <c r="BH14" s="106" t="s">
        <v>751</v>
      </c>
      <c r="BI14" s="106" t="s">
        <v>751</v>
      </c>
      <c r="BJ14" s="106" t="s">
        <v>751</v>
      </c>
      <c r="BK14" s="106" t="s">
        <v>751</v>
      </c>
      <c r="BL14" s="106" t="s">
        <v>751</v>
      </c>
      <c r="BM14" s="106" t="s">
        <v>751</v>
      </c>
      <c r="BN14" s="106" t="s">
        <v>751</v>
      </c>
      <c r="BO14" s="106" t="s">
        <v>751</v>
      </c>
      <c r="BP14" s="106" t="s">
        <v>751</v>
      </c>
      <c r="BQ14" s="106" t="s">
        <v>751</v>
      </c>
      <c r="BR14" s="106" t="s">
        <v>751</v>
      </c>
      <c r="BS14" s="106" t="s">
        <v>751</v>
      </c>
      <c r="BT14" s="106" t="s">
        <v>751</v>
      </c>
      <c r="BU14" s="106" t="s">
        <v>751</v>
      </c>
      <c r="BV14" s="106" t="s">
        <v>751</v>
      </c>
      <c r="BW14" s="106" t="s">
        <v>751</v>
      </c>
      <c r="BX14" s="106" t="s">
        <v>751</v>
      </c>
      <c r="BY14" s="106" t="s">
        <v>751</v>
      </c>
      <c r="BZ14" s="106" t="s">
        <v>751</v>
      </c>
      <c r="CA14" s="106" t="s">
        <v>751</v>
      </c>
      <c r="CB14" s="106" t="s">
        <v>751</v>
      </c>
    </row>
    <row r="15" spans="2:80" x14ac:dyDescent="0.55000000000000004">
      <c r="B15" s="106" t="s">
        <v>751</v>
      </c>
      <c r="C15" s="106" t="s">
        <v>751</v>
      </c>
      <c r="D15" s="106" t="s">
        <v>751</v>
      </c>
      <c r="E15" s="106" t="s">
        <v>751</v>
      </c>
      <c r="F15" s="106" t="s">
        <v>751</v>
      </c>
      <c r="G15" s="106" t="s">
        <v>754</v>
      </c>
      <c r="H15" s="106" t="s">
        <v>754</v>
      </c>
      <c r="I15" s="106" t="s">
        <v>754</v>
      </c>
      <c r="J15" s="106" t="s">
        <v>754</v>
      </c>
      <c r="K15" s="106" t="s">
        <v>754</v>
      </c>
      <c r="L15" s="106" t="s">
        <v>754</v>
      </c>
      <c r="M15" s="106" t="s">
        <v>754</v>
      </c>
      <c r="N15" s="106" t="s">
        <v>754</v>
      </c>
      <c r="O15" s="106" t="s">
        <v>754</v>
      </c>
      <c r="P15" s="106" t="s">
        <v>754</v>
      </c>
      <c r="Q15" s="106" t="s">
        <v>751</v>
      </c>
      <c r="R15" s="106" t="s">
        <v>751</v>
      </c>
      <c r="S15" s="106" t="s">
        <v>751</v>
      </c>
      <c r="T15" s="106" t="s">
        <v>751</v>
      </c>
      <c r="U15" s="106" t="s">
        <v>751</v>
      </c>
      <c r="V15" s="106" t="s">
        <v>751</v>
      </c>
      <c r="W15" s="106" t="s">
        <v>751</v>
      </c>
      <c r="X15" s="106" t="s">
        <v>751</v>
      </c>
      <c r="Y15" s="106" t="s">
        <v>751</v>
      </c>
      <c r="Z15" s="106" t="s">
        <v>751</v>
      </c>
      <c r="AA15" s="106" t="s">
        <v>751</v>
      </c>
      <c r="AB15" s="106" t="s">
        <v>751</v>
      </c>
      <c r="AC15" s="106" t="s">
        <v>751</v>
      </c>
      <c r="AD15" s="106" t="s">
        <v>751</v>
      </c>
      <c r="AE15" s="106" t="s">
        <v>751</v>
      </c>
      <c r="AF15" s="106" t="s">
        <v>751</v>
      </c>
      <c r="AG15" s="106" t="s">
        <v>751</v>
      </c>
      <c r="AH15" s="106" t="s">
        <v>751</v>
      </c>
      <c r="AI15" s="106" t="s">
        <v>751</v>
      </c>
      <c r="AJ15" s="106" t="s">
        <v>751</v>
      </c>
      <c r="AK15" s="106" t="s">
        <v>751</v>
      </c>
      <c r="AL15" s="106" t="s">
        <v>751</v>
      </c>
      <c r="AM15" s="106" t="s">
        <v>751</v>
      </c>
      <c r="AN15" s="106" t="s">
        <v>751</v>
      </c>
      <c r="AO15" s="106" t="s">
        <v>751</v>
      </c>
      <c r="AP15" s="106" t="s">
        <v>751</v>
      </c>
      <c r="AQ15" s="106" t="s">
        <v>751</v>
      </c>
      <c r="AR15" s="106" t="s">
        <v>751</v>
      </c>
      <c r="AS15" s="106" t="s">
        <v>751</v>
      </c>
      <c r="AT15" s="106" t="s">
        <v>751</v>
      </c>
      <c r="AU15" s="106" t="s">
        <v>751</v>
      </c>
      <c r="AV15" s="106" t="s">
        <v>751</v>
      </c>
      <c r="AW15" s="106" t="s">
        <v>751</v>
      </c>
      <c r="AX15" s="106" t="s">
        <v>751</v>
      </c>
      <c r="AY15" s="106" t="s">
        <v>751</v>
      </c>
      <c r="AZ15" s="106" t="s">
        <v>751</v>
      </c>
      <c r="BA15" s="106" t="s">
        <v>751</v>
      </c>
      <c r="BB15" s="106" t="s">
        <v>751</v>
      </c>
      <c r="BC15" s="106" t="s">
        <v>751</v>
      </c>
      <c r="BD15" s="106" t="s">
        <v>751</v>
      </c>
      <c r="BE15" s="106" t="s">
        <v>751</v>
      </c>
      <c r="BF15" s="106" t="s">
        <v>751</v>
      </c>
      <c r="BG15" s="106" t="s">
        <v>751</v>
      </c>
      <c r="BH15" s="106" t="s">
        <v>751</v>
      </c>
      <c r="BI15" s="106" t="s">
        <v>751</v>
      </c>
      <c r="BJ15" s="106" t="s">
        <v>751</v>
      </c>
      <c r="BK15" s="106" t="s">
        <v>751</v>
      </c>
      <c r="BL15" s="106" t="s">
        <v>751</v>
      </c>
      <c r="BM15" s="106" t="s">
        <v>751</v>
      </c>
      <c r="BN15" s="106" t="s">
        <v>751</v>
      </c>
      <c r="BO15" s="106" t="s">
        <v>751</v>
      </c>
      <c r="BP15" s="106" t="s">
        <v>751</v>
      </c>
      <c r="BQ15" s="106" t="s">
        <v>751</v>
      </c>
      <c r="BR15" s="106" t="s">
        <v>751</v>
      </c>
      <c r="BS15" s="106" t="s">
        <v>751</v>
      </c>
      <c r="BT15" s="106" t="s">
        <v>751</v>
      </c>
      <c r="BU15" s="106" t="s">
        <v>751</v>
      </c>
      <c r="BV15" s="106" t="s">
        <v>751</v>
      </c>
      <c r="BW15" s="106" t="s">
        <v>751</v>
      </c>
      <c r="BX15" s="106" t="s">
        <v>751</v>
      </c>
      <c r="BY15" s="106" t="s">
        <v>751</v>
      </c>
      <c r="BZ15" s="106" t="s">
        <v>751</v>
      </c>
      <c r="CA15" s="106" t="s">
        <v>751</v>
      </c>
      <c r="CB15" s="106" t="s">
        <v>751</v>
      </c>
    </row>
    <row r="16" spans="2:80" x14ac:dyDescent="0.55000000000000004">
      <c r="B16" s="106" t="s">
        <v>751</v>
      </c>
      <c r="C16" s="106" t="s">
        <v>751</v>
      </c>
      <c r="D16" s="106" t="s">
        <v>751</v>
      </c>
      <c r="E16" s="106" t="s">
        <v>751</v>
      </c>
      <c r="F16" s="106" t="s">
        <v>751</v>
      </c>
      <c r="G16" s="106" t="s">
        <v>754</v>
      </c>
      <c r="H16" s="106" t="s">
        <v>754</v>
      </c>
      <c r="I16" s="106" t="s">
        <v>754</v>
      </c>
      <c r="J16" s="106" t="s">
        <v>754</v>
      </c>
      <c r="K16" s="106" t="s">
        <v>754</v>
      </c>
      <c r="L16" s="106" t="s">
        <v>754</v>
      </c>
      <c r="M16" s="106" t="s">
        <v>754</v>
      </c>
      <c r="N16" s="106" t="s">
        <v>754</v>
      </c>
      <c r="O16" s="106" t="s">
        <v>754</v>
      </c>
      <c r="P16" s="106" t="s">
        <v>754</v>
      </c>
      <c r="Q16" s="106" t="s">
        <v>751</v>
      </c>
      <c r="R16" s="106" t="s">
        <v>751</v>
      </c>
      <c r="S16" s="106" t="s">
        <v>751</v>
      </c>
      <c r="T16" s="106" t="s">
        <v>751</v>
      </c>
      <c r="U16" s="106" t="s">
        <v>751</v>
      </c>
      <c r="V16" s="106" t="s">
        <v>751</v>
      </c>
      <c r="W16" s="106" t="s">
        <v>751</v>
      </c>
      <c r="X16" s="106" t="s">
        <v>751</v>
      </c>
      <c r="Y16" s="106" t="s">
        <v>751</v>
      </c>
      <c r="Z16" s="106" t="s">
        <v>751</v>
      </c>
      <c r="AA16" s="106" t="s">
        <v>751</v>
      </c>
      <c r="AB16" s="106" t="s">
        <v>751</v>
      </c>
      <c r="AC16" s="106" t="s">
        <v>751</v>
      </c>
      <c r="AD16" s="106" t="s">
        <v>751</v>
      </c>
      <c r="AE16" s="106" t="s">
        <v>751</v>
      </c>
      <c r="AF16" s="106" t="s">
        <v>751</v>
      </c>
      <c r="AG16" s="106" t="s">
        <v>751</v>
      </c>
      <c r="AH16" s="106" t="s">
        <v>751</v>
      </c>
      <c r="AI16" s="106" t="s">
        <v>751</v>
      </c>
      <c r="AJ16" s="106" t="s">
        <v>751</v>
      </c>
      <c r="AK16" s="106" t="s">
        <v>751</v>
      </c>
      <c r="AL16" s="106" t="s">
        <v>751</v>
      </c>
      <c r="AM16" s="106" t="s">
        <v>751</v>
      </c>
      <c r="AN16" s="106" t="s">
        <v>751</v>
      </c>
      <c r="AO16" s="106" t="s">
        <v>751</v>
      </c>
      <c r="AP16" s="106" t="s">
        <v>751</v>
      </c>
      <c r="AQ16" s="106" t="s">
        <v>751</v>
      </c>
      <c r="AR16" s="106" t="s">
        <v>751</v>
      </c>
      <c r="AS16" s="106" t="s">
        <v>751</v>
      </c>
      <c r="AT16" s="106" t="s">
        <v>751</v>
      </c>
      <c r="AU16" s="106" t="s">
        <v>751</v>
      </c>
      <c r="AV16" s="106" t="s">
        <v>751</v>
      </c>
      <c r="AW16" s="106" t="s">
        <v>751</v>
      </c>
      <c r="AX16" s="106" t="s">
        <v>751</v>
      </c>
      <c r="AY16" s="106" t="s">
        <v>751</v>
      </c>
      <c r="AZ16" s="106" t="s">
        <v>751</v>
      </c>
      <c r="BA16" s="106" t="s">
        <v>751</v>
      </c>
      <c r="BB16" s="106" t="s">
        <v>751</v>
      </c>
      <c r="BC16" s="106" t="s">
        <v>751</v>
      </c>
      <c r="BD16" s="106" t="s">
        <v>751</v>
      </c>
      <c r="BE16" s="106" t="s">
        <v>751</v>
      </c>
      <c r="BF16" s="106" t="s">
        <v>751</v>
      </c>
      <c r="BG16" s="106" t="s">
        <v>751</v>
      </c>
      <c r="BH16" s="106" t="s">
        <v>751</v>
      </c>
      <c r="BI16" s="106" t="s">
        <v>751</v>
      </c>
      <c r="BJ16" s="106" t="s">
        <v>751</v>
      </c>
      <c r="BK16" s="106" t="s">
        <v>751</v>
      </c>
      <c r="BL16" s="106" t="s">
        <v>751</v>
      </c>
      <c r="BM16" s="106" t="s">
        <v>751</v>
      </c>
      <c r="BN16" s="106" t="s">
        <v>751</v>
      </c>
      <c r="BO16" s="106" t="s">
        <v>751</v>
      </c>
      <c r="BP16" s="106" t="s">
        <v>751</v>
      </c>
      <c r="BQ16" s="106" t="s">
        <v>751</v>
      </c>
      <c r="BR16" s="106" t="s">
        <v>751</v>
      </c>
      <c r="BS16" s="106" t="s">
        <v>751</v>
      </c>
      <c r="BT16" s="106" t="s">
        <v>751</v>
      </c>
      <c r="BU16" s="106" t="s">
        <v>751</v>
      </c>
      <c r="BV16" s="106" t="s">
        <v>751</v>
      </c>
      <c r="BW16" s="106" t="s">
        <v>751</v>
      </c>
      <c r="BX16" s="106" t="s">
        <v>751</v>
      </c>
      <c r="BY16" s="106" t="s">
        <v>751</v>
      </c>
      <c r="BZ16" s="106" t="s">
        <v>751</v>
      </c>
      <c r="CA16" s="106" t="s">
        <v>751</v>
      </c>
      <c r="CB16" s="106" t="s">
        <v>751</v>
      </c>
    </row>
    <row r="17" spans="2:80" x14ac:dyDescent="0.55000000000000004">
      <c r="B17" s="106" t="s">
        <v>751</v>
      </c>
      <c r="C17" s="106" t="s">
        <v>751</v>
      </c>
      <c r="D17" s="106" t="s">
        <v>751</v>
      </c>
      <c r="E17" s="106" t="s">
        <v>751</v>
      </c>
      <c r="F17" s="106" t="s">
        <v>751</v>
      </c>
      <c r="G17" s="106" t="s">
        <v>754</v>
      </c>
      <c r="H17" s="106" t="s">
        <v>754</v>
      </c>
      <c r="I17" s="106" t="s">
        <v>754</v>
      </c>
      <c r="J17" s="106" t="s">
        <v>754</v>
      </c>
      <c r="K17" s="106" t="s">
        <v>754</v>
      </c>
      <c r="L17" s="106" t="s">
        <v>754</v>
      </c>
      <c r="M17" s="106" t="s">
        <v>754</v>
      </c>
      <c r="N17" s="106" t="s">
        <v>754</v>
      </c>
      <c r="O17" s="106" t="s">
        <v>754</v>
      </c>
      <c r="P17" s="106" t="s">
        <v>754</v>
      </c>
      <c r="Q17" s="106" t="s">
        <v>751</v>
      </c>
      <c r="R17" s="106" t="s">
        <v>751</v>
      </c>
      <c r="S17" s="106" t="s">
        <v>751</v>
      </c>
      <c r="T17" s="106" t="s">
        <v>751</v>
      </c>
      <c r="U17" s="106" t="s">
        <v>751</v>
      </c>
      <c r="V17" s="106" t="s">
        <v>751</v>
      </c>
      <c r="W17" s="106" t="s">
        <v>751</v>
      </c>
      <c r="X17" s="106" t="s">
        <v>751</v>
      </c>
      <c r="Y17" s="106" t="s">
        <v>751</v>
      </c>
      <c r="Z17" s="106" t="s">
        <v>751</v>
      </c>
      <c r="AA17" s="106" t="s">
        <v>751</v>
      </c>
      <c r="AB17" s="106" t="s">
        <v>751</v>
      </c>
      <c r="AC17" s="106" t="s">
        <v>751</v>
      </c>
      <c r="AD17" s="106" t="s">
        <v>751</v>
      </c>
      <c r="AE17" s="106" t="s">
        <v>751</v>
      </c>
      <c r="AF17" s="106" t="s">
        <v>751</v>
      </c>
      <c r="AG17" s="106" t="s">
        <v>751</v>
      </c>
      <c r="AH17" s="106" t="s">
        <v>751</v>
      </c>
      <c r="AI17" s="106" t="s">
        <v>751</v>
      </c>
      <c r="AJ17" s="106" t="s">
        <v>751</v>
      </c>
      <c r="AK17" s="106" t="s">
        <v>751</v>
      </c>
      <c r="AL17" s="106" t="s">
        <v>751</v>
      </c>
      <c r="AM17" s="106" t="s">
        <v>751</v>
      </c>
      <c r="AN17" s="106" t="s">
        <v>751</v>
      </c>
      <c r="AO17" s="106" t="s">
        <v>751</v>
      </c>
      <c r="AP17" s="106" t="s">
        <v>751</v>
      </c>
      <c r="AQ17" s="106" t="s">
        <v>751</v>
      </c>
      <c r="AR17" s="106" t="s">
        <v>751</v>
      </c>
      <c r="AS17" s="106" t="s">
        <v>751</v>
      </c>
      <c r="AT17" s="106" t="s">
        <v>751</v>
      </c>
      <c r="AU17" s="106" t="s">
        <v>751</v>
      </c>
      <c r="AV17" s="106" t="s">
        <v>751</v>
      </c>
      <c r="AW17" s="106" t="s">
        <v>751</v>
      </c>
      <c r="AX17" s="106" t="s">
        <v>751</v>
      </c>
      <c r="AY17" s="106" t="s">
        <v>751</v>
      </c>
      <c r="AZ17" s="106" t="s">
        <v>751</v>
      </c>
      <c r="BA17" s="106" t="s">
        <v>751</v>
      </c>
      <c r="BB17" s="106" t="s">
        <v>751</v>
      </c>
      <c r="BC17" s="106" t="s">
        <v>751</v>
      </c>
      <c r="BD17" s="106" t="s">
        <v>751</v>
      </c>
      <c r="BE17" s="106" t="s">
        <v>751</v>
      </c>
      <c r="BF17" s="106" t="s">
        <v>751</v>
      </c>
      <c r="BG17" s="106" t="s">
        <v>751</v>
      </c>
      <c r="BH17" s="106" t="s">
        <v>751</v>
      </c>
      <c r="BI17" s="106" t="s">
        <v>751</v>
      </c>
      <c r="BJ17" s="106" t="s">
        <v>751</v>
      </c>
      <c r="BK17" s="106" t="s">
        <v>751</v>
      </c>
      <c r="BL17" s="106" t="s">
        <v>751</v>
      </c>
      <c r="BM17" s="106" t="s">
        <v>751</v>
      </c>
      <c r="BN17" s="106" t="s">
        <v>751</v>
      </c>
      <c r="BO17" s="106" t="s">
        <v>751</v>
      </c>
      <c r="BP17" s="106" t="s">
        <v>751</v>
      </c>
      <c r="BQ17" s="106" t="s">
        <v>751</v>
      </c>
      <c r="BR17" s="106" t="s">
        <v>751</v>
      </c>
      <c r="BS17" s="106" t="s">
        <v>751</v>
      </c>
      <c r="BT17" s="106" t="s">
        <v>751</v>
      </c>
      <c r="BU17" s="106" t="s">
        <v>751</v>
      </c>
      <c r="BV17" s="106" t="s">
        <v>751</v>
      </c>
      <c r="BW17" s="106" t="s">
        <v>751</v>
      </c>
      <c r="BX17" s="106" t="s">
        <v>751</v>
      </c>
      <c r="BY17" s="106" t="s">
        <v>751</v>
      </c>
      <c r="BZ17" s="106" t="s">
        <v>751</v>
      </c>
      <c r="CA17" s="106" t="s">
        <v>751</v>
      </c>
      <c r="CB17" s="106" t="s">
        <v>751</v>
      </c>
    </row>
    <row r="18" spans="2:80" x14ac:dyDescent="0.55000000000000004">
      <c r="B18" s="106" t="s">
        <v>751</v>
      </c>
      <c r="C18" s="106" t="s">
        <v>751</v>
      </c>
      <c r="D18" s="106" t="s">
        <v>751</v>
      </c>
      <c r="E18" s="106" t="s">
        <v>751</v>
      </c>
      <c r="F18" s="106" t="s">
        <v>751</v>
      </c>
      <c r="G18" s="106" t="s">
        <v>754</v>
      </c>
      <c r="H18" s="106" t="s">
        <v>754</v>
      </c>
      <c r="I18" s="106" t="s">
        <v>754</v>
      </c>
      <c r="J18" s="106" t="s">
        <v>754</v>
      </c>
      <c r="K18" s="106" t="s">
        <v>754</v>
      </c>
      <c r="L18" s="106" t="s">
        <v>754</v>
      </c>
      <c r="M18" s="106" t="s">
        <v>754</v>
      </c>
      <c r="N18" s="106" t="s">
        <v>754</v>
      </c>
      <c r="O18" s="106" t="s">
        <v>754</v>
      </c>
      <c r="P18" s="106" t="s">
        <v>754</v>
      </c>
      <c r="Q18" s="106" t="s">
        <v>751</v>
      </c>
      <c r="R18" s="106" t="s">
        <v>751</v>
      </c>
      <c r="S18" s="106" t="s">
        <v>751</v>
      </c>
      <c r="T18" s="106" t="s">
        <v>751</v>
      </c>
      <c r="U18" s="106" t="s">
        <v>751</v>
      </c>
      <c r="V18" s="106" t="s">
        <v>751</v>
      </c>
      <c r="W18" s="106" t="s">
        <v>751</v>
      </c>
      <c r="X18" s="106" t="s">
        <v>751</v>
      </c>
      <c r="Y18" s="106" t="s">
        <v>751</v>
      </c>
      <c r="Z18" s="106" t="s">
        <v>751</v>
      </c>
      <c r="AA18" s="106" t="s">
        <v>751</v>
      </c>
      <c r="AB18" s="106" t="s">
        <v>751</v>
      </c>
      <c r="AC18" s="106" t="s">
        <v>751</v>
      </c>
      <c r="AD18" s="106" t="s">
        <v>751</v>
      </c>
      <c r="AE18" s="106" t="s">
        <v>751</v>
      </c>
      <c r="AF18" s="106" t="s">
        <v>751</v>
      </c>
      <c r="AG18" s="106" t="s">
        <v>751</v>
      </c>
      <c r="AH18" s="106" t="s">
        <v>751</v>
      </c>
      <c r="AI18" s="106" t="s">
        <v>751</v>
      </c>
      <c r="AJ18" s="106" t="s">
        <v>751</v>
      </c>
      <c r="AK18" s="106" t="s">
        <v>751</v>
      </c>
      <c r="AL18" s="106" t="s">
        <v>751</v>
      </c>
      <c r="AM18" s="106" t="s">
        <v>751</v>
      </c>
      <c r="AN18" s="106" t="s">
        <v>751</v>
      </c>
      <c r="AO18" s="106" t="s">
        <v>751</v>
      </c>
      <c r="AP18" s="106" t="s">
        <v>751</v>
      </c>
      <c r="AQ18" s="106" t="s">
        <v>751</v>
      </c>
      <c r="AR18" s="106" t="s">
        <v>751</v>
      </c>
      <c r="AS18" s="106" t="s">
        <v>751</v>
      </c>
      <c r="AT18" s="106" t="s">
        <v>751</v>
      </c>
      <c r="AU18" s="106" t="s">
        <v>751</v>
      </c>
      <c r="AV18" s="106" t="s">
        <v>751</v>
      </c>
      <c r="AW18" s="106" t="s">
        <v>751</v>
      </c>
      <c r="AX18" s="106" t="s">
        <v>751</v>
      </c>
      <c r="AY18" s="106" t="s">
        <v>751</v>
      </c>
      <c r="AZ18" s="106" t="s">
        <v>751</v>
      </c>
      <c r="BA18" s="106" t="s">
        <v>751</v>
      </c>
      <c r="BB18" s="106" t="s">
        <v>751</v>
      </c>
      <c r="BC18" s="106" t="s">
        <v>751</v>
      </c>
      <c r="BD18" s="106" t="s">
        <v>751</v>
      </c>
      <c r="BE18" s="106" t="s">
        <v>751</v>
      </c>
      <c r="BF18" s="106" t="s">
        <v>751</v>
      </c>
      <c r="BG18" s="106" t="s">
        <v>751</v>
      </c>
      <c r="BH18" s="106" t="s">
        <v>751</v>
      </c>
      <c r="BI18" s="106" t="s">
        <v>751</v>
      </c>
      <c r="BJ18" s="106" t="s">
        <v>751</v>
      </c>
      <c r="BK18" s="106" t="s">
        <v>751</v>
      </c>
      <c r="BL18" s="106" t="s">
        <v>751</v>
      </c>
      <c r="BM18" s="106" t="s">
        <v>751</v>
      </c>
      <c r="BN18" s="106" t="s">
        <v>751</v>
      </c>
      <c r="BO18" s="106" t="s">
        <v>751</v>
      </c>
      <c r="BP18" s="106" t="s">
        <v>751</v>
      </c>
      <c r="BQ18" s="106" t="s">
        <v>751</v>
      </c>
      <c r="BR18" s="106" t="s">
        <v>751</v>
      </c>
      <c r="BS18" s="106" t="s">
        <v>751</v>
      </c>
      <c r="BT18" s="106" t="s">
        <v>751</v>
      </c>
      <c r="BU18" s="106" t="s">
        <v>751</v>
      </c>
      <c r="BV18" s="106" t="s">
        <v>751</v>
      </c>
      <c r="BW18" s="106" t="s">
        <v>751</v>
      </c>
      <c r="BX18" s="106" t="s">
        <v>751</v>
      </c>
      <c r="BY18" s="106" t="s">
        <v>751</v>
      </c>
      <c r="BZ18" s="106" t="s">
        <v>751</v>
      </c>
      <c r="CA18" s="106" t="s">
        <v>751</v>
      </c>
      <c r="CB18" s="106" t="s">
        <v>751</v>
      </c>
    </row>
    <row r="19" spans="2:80" x14ac:dyDescent="0.55000000000000004">
      <c r="B19" s="106" t="s">
        <v>751</v>
      </c>
      <c r="C19" s="106" t="s">
        <v>751</v>
      </c>
      <c r="D19" s="106" t="s">
        <v>751</v>
      </c>
      <c r="E19" s="106" t="s">
        <v>751</v>
      </c>
      <c r="F19" s="106" t="s">
        <v>751</v>
      </c>
      <c r="G19" s="106" t="s">
        <v>754</v>
      </c>
      <c r="H19" s="106" t="s">
        <v>754</v>
      </c>
      <c r="I19" s="106" t="s">
        <v>754</v>
      </c>
      <c r="J19" s="106" t="s">
        <v>754</v>
      </c>
      <c r="K19" s="106" t="s">
        <v>754</v>
      </c>
      <c r="L19" s="106" t="s">
        <v>754</v>
      </c>
      <c r="M19" s="106" t="s">
        <v>754</v>
      </c>
      <c r="N19" s="106" t="s">
        <v>754</v>
      </c>
      <c r="O19" s="106" t="s">
        <v>754</v>
      </c>
      <c r="P19" s="106" t="s">
        <v>754</v>
      </c>
      <c r="Q19" s="106" t="s">
        <v>751</v>
      </c>
      <c r="R19" s="106" t="s">
        <v>751</v>
      </c>
      <c r="S19" s="106" t="s">
        <v>751</v>
      </c>
      <c r="T19" s="106" t="s">
        <v>751</v>
      </c>
      <c r="U19" s="106" t="s">
        <v>751</v>
      </c>
      <c r="V19" s="106" t="s">
        <v>751</v>
      </c>
      <c r="W19" s="106" t="s">
        <v>751</v>
      </c>
      <c r="X19" s="106" t="s">
        <v>751</v>
      </c>
      <c r="Y19" s="106" t="s">
        <v>751</v>
      </c>
      <c r="Z19" s="106" t="s">
        <v>751</v>
      </c>
      <c r="AA19" s="106" t="s">
        <v>751</v>
      </c>
      <c r="AB19" s="106" t="s">
        <v>751</v>
      </c>
      <c r="AC19" s="106" t="s">
        <v>751</v>
      </c>
      <c r="AD19" s="106" t="s">
        <v>751</v>
      </c>
      <c r="AE19" s="106" t="s">
        <v>751</v>
      </c>
      <c r="AF19" s="106" t="s">
        <v>751</v>
      </c>
      <c r="AG19" s="106" t="s">
        <v>751</v>
      </c>
      <c r="AH19" s="106" t="s">
        <v>751</v>
      </c>
      <c r="AI19" s="106" t="s">
        <v>751</v>
      </c>
      <c r="AJ19" s="106" t="s">
        <v>751</v>
      </c>
      <c r="AK19" s="106" t="s">
        <v>751</v>
      </c>
      <c r="AL19" s="106" t="s">
        <v>751</v>
      </c>
      <c r="AM19" s="106" t="s">
        <v>751</v>
      </c>
      <c r="AN19" s="106" t="s">
        <v>751</v>
      </c>
      <c r="AO19" s="106" t="s">
        <v>751</v>
      </c>
      <c r="AP19" s="106" t="s">
        <v>751</v>
      </c>
      <c r="AQ19" s="106" t="s">
        <v>751</v>
      </c>
      <c r="AR19" s="106" t="s">
        <v>751</v>
      </c>
      <c r="AS19" s="106" t="s">
        <v>751</v>
      </c>
      <c r="AT19" s="106" t="s">
        <v>751</v>
      </c>
      <c r="AU19" s="106" t="s">
        <v>751</v>
      </c>
      <c r="AV19" s="106" t="s">
        <v>751</v>
      </c>
      <c r="AW19" s="106" t="s">
        <v>751</v>
      </c>
      <c r="AX19" s="106" t="s">
        <v>751</v>
      </c>
      <c r="AY19" s="106" t="s">
        <v>751</v>
      </c>
      <c r="AZ19" s="106" t="s">
        <v>751</v>
      </c>
      <c r="BA19" s="106" t="s">
        <v>751</v>
      </c>
      <c r="BB19" s="106" t="s">
        <v>751</v>
      </c>
      <c r="BC19" s="106" t="s">
        <v>751</v>
      </c>
      <c r="BD19" s="106" t="s">
        <v>751</v>
      </c>
      <c r="BE19" s="106" t="s">
        <v>751</v>
      </c>
      <c r="BF19" s="106" t="s">
        <v>751</v>
      </c>
      <c r="BG19" s="106" t="s">
        <v>751</v>
      </c>
      <c r="BH19" s="106" t="s">
        <v>751</v>
      </c>
      <c r="BI19" s="106" t="s">
        <v>751</v>
      </c>
      <c r="BJ19" s="106" t="s">
        <v>751</v>
      </c>
      <c r="BK19" s="106" t="s">
        <v>751</v>
      </c>
      <c r="BL19" s="106" t="s">
        <v>751</v>
      </c>
      <c r="BM19" s="106" t="s">
        <v>751</v>
      </c>
      <c r="BN19" s="106" t="s">
        <v>751</v>
      </c>
      <c r="BO19" s="106" t="s">
        <v>751</v>
      </c>
      <c r="BP19" s="106" t="s">
        <v>751</v>
      </c>
      <c r="BQ19" s="106" t="s">
        <v>751</v>
      </c>
      <c r="BR19" s="106" t="s">
        <v>751</v>
      </c>
      <c r="BS19" s="106" t="s">
        <v>751</v>
      </c>
      <c r="BT19" s="106" t="s">
        <v>751</v>
      </c>
      <c r="BU19" s="106" t="s">
        <v>751</v>
      </c>
      <c r="BV19" s="106" t="s">
        <v>751</v>
      </c>
      <c r="BW19" s="106" t="s">
        <v>751</v>
      </c>
      <c r="BX19" s="106" t="s">
        <v>751</v>
      </c>
      <c r="BY19" s="106" t="s">
        <v>751</v>
      </c>
      <c r="BZ19" s="106" t="s">
        <v>751</v>
      </c>
      <c r="CA19" s="106" t="s">
        <v>751</v>
      </c>
      <c r="CB19" s="106" t="s">
        <v>751</v>
      </c>
    </row>
    <row r="20" spans="2:80" x14ac:dyDescent="0.55000000000000004">
      <c r="B20" s="106" t="s">
        <v>751</v>
      </c>
      <c r="C20" s="106" t="s">
        <v>751</v>
      </c>
      <c r="D20" s="106" t="s">
        <v>751</v>
      </c>
      <c r="E20" s="106" t="s">
        <v>751</v>
      </c>
      <c r="F20" s="106" t="s">
        <v>751</v>
      </c>
      <c r="G20" s="106" t="s">
        <v>754</v>
      </c>
      <c r="H20" s="106" t="s">
        <v>754</v>
      </c>
      <c r="I20" s="106" t="s">
        <v>754</v>
      </c>
      <c r="J20" s="106" t="s">
        <v>754</v>
      </c>
      <c r="K20" s="106" t="s">
        <v>754</v>
      </c>
      <c r="L20" s="106" t="s">
        <v>754</v>
      </c>
      <c r="M20" s="106" t="s">
        <v>754</v>
      </c>
      <c r="N20" s="106" t="s">
        <v>754</v>
      </c>
      <c r="O20" s="106" t="s">
        <v>754</v>
      </c>
      <c r="P20" s="106" t="s">
        <v>754</v>
      </c>
      <c r="Q20" s="106" t="s">
        <v>751</v>
      </c>
      <c r="R20" s="106" t="s">
        <v>751</v>
      </c>
      <c r="S20" s="106" t="s">
        <v>751</v>
      </c>
      <c r="T20" s="106" t="s">
        <v>751</v>
      </c>
      <c r="U20" s="106" t="s">
        <v>751</v>
      </c>
      <c r="V20" s="106" t="s">
        <v>751</v>
      </c>
      <c r="W20" s="106" t="s">
        <v>751</v>
      </c>
      <c r="X20" s="106" t="s">
        <v>751</v>
      </c>
      <c r="Y20" s="106" t="s">
        <v>751</v>
      </c>
      <c r="Z20" s="106" t="s">
        <v>751</v>
      </c>
      <c r="AA20" s="106" t="s">
        <v>751</v>
      </c>
      <c r="AB20" s="106" t="s">
        <v>751</v>
      </c>
      <c r="AC20" s="106" t="s">
        <v>751</v>
      </c>
      <c r="AD20" s="106" t="s">
        <v>751</v>
      </c>
      <c r="AE20" s="106" t="s">
        <v>751</v>
      </c>
      <c r="AF20" s="106" t="s">
        <v>751</v>
      </c>
      <c r="AG20" s="106" t="s">
        <v>751</v>
      </c>
      <c r="AH20" s="106" t="s">
        <v>751</v>
      </c>
      <c r="AI20" s="106" t="s">
        <v>751</v>
      </c>
      <c r="AJ20" s="106" t="s">
        <v>751</v>
      </c>
      <c r="AK20" s="106" t="s">
        <v>751</v>
      </c>
      <c r="AL20" s="106" t="s">
        <v>751</v>
      </c>
      <c r="AM20" s="106" t="s">
        <v>751</v>
      </c>
      <c r="AN20" s="106" t="s">
        <v>751</v>
      </c>
      <c r="AO20" s="106" t="s">
        <v>751</v>
      </c>
      <c r="AP20" s="106" t="s">
        <v>751</v>
      </c>
      <c r="AQ20" s="106" t="s">
        <v>751</v>
      </c>
      <c r="AR20" s="106" t="s">
        <v>751</v>
      </c>
      <c r="AS20" s="106" t="s">
        <v>751</v>
      </c>
      <c r="AT20" s="106" t="s">
        <v>751</v>
      </c>
      <c r="AU20" s="106" t="s">
        <v>751</v>
      </c>
      <c r="AV20" s="106" t="s">
        <v>751</v>
      </c>
      <c r="AW20" s="106" t="s">
        <v>751</v>
      </c>
      <c r="AX20" s="106" t="s">
        <v>751</v>
      </c>
      <c r="AY20" s="106" t="s">
        <v>751</v>
      </c>
      <c r="AZ20" s="106" t="s">
        <v>751</v>
      </c>
      <c r="BA20" s="106" t="s">
        <v>751</v>
      </c>
      <c r="BB20" s="106" t="s">
        <v>751</v>
      </c>
      <c r="BC20" s="106" t="s">
        <v>751</v>
      </c>
      <c r="BD20" s="106" t="s">
        <v>751</v>
      </c>
      <c r="BE20" s="106" t="s">
        <v>751</v>
      </c>
      <c r="BF20" s="106" t="s">
        <v>751</v>
      </c>
      <c r="BG20" s="106" t="s">
        <v>751</v>
      </c>
      <c r="BH20" s="106" t="s">
        <v>751</v>
      </c>
      <c r="BI20" s="106" t="s">
        <v>751</v>
      </c>
      <c r="BJ20" s="106" t="s">
        <v>751</v>
      </c>
      <c r="BK20" s="106" t="s">
        <v>751</v>
      </c>
      <c r="BL20" s="106" t="s">
        <v>751</v>
      </c>
      <c r="BM20" s="106" t="s">
        <v>751</v>
      </c>
      <c r="BN20" s="106" t="s">
        <v>751</v>
      </c>
      <c r="BO20" s="106" t="s">
        <v>751</v>
      </c>
      <c r="BP20" s="106" t="s">
        <v>751</v>
      </c>
      <c r="BQ20" s="106" t="s">
        <v>751</v>
      </c>
      <c r="BR20" s="106" t="s">
        <v>751</v>
      </c>
      <c r="BS20" s="106" t="s">
        <v>751</v>
      </c>
      <c r="BT20" s="106" t="s">
        <v>751</v>
      </c>
      <c r="BU20" s="106" t="s">
        <v>751</v>
      </c>
      <c r="BV20" s="106" t="s">
        <v>751</v>
      </c>
      <c r="BW20" s="106" t="s">
        <v>751</v>
      </c>
      <c r="BX20" s="106" t="s">
        <v>751</v>
      </c>
      <c r="BY20" s="106" t="s">
        <v>751</v>
      </c>
      <c r="BZ20" s="106" t="s">
        <v>751</v>
      </c>
      <c r="CA20" s="106" t="s">
        <v>751</v>
      </c>
      <c r="CB20" s="106" t="s">
        <v>751</v>
      </c>
    </row>
    <row r="21" spans="2:80" x14ac:dyDescent="0.55000000000000004">
      <c r="B21" s="106" t="s">
        <v>751</v>
      </c>
      <c r="C21" s="106" t="s">
        <v>751</v>
      </c>
      <c r="D21" s="106" t="s">
        <v>751</v>
      </c>
      <c r="E21" s="106" t="s">
        <v>751</v>
      </c>
      <c r="F21" s="106" t="s">
        <v>751</v>
      </c>
      <c r="G21" s="106" t="s">
        <v>754</v>
      </c>
      <c r="H21" s="106" t="s">
        <v>754</v>
      </c>
      <c r="I21" s="106" t="s">
        <v>754</v>
      </c>
      <c r="J21" s="106" t="s">
        <v>754</v>
      </c>
      <c r="K21" s="106" t="s">
        <v>754</v>
      </c>
      <c r="L21" s="106" t="s">
        <v>754</v>
      </c>
      <c r="M21" s="106" t="s">
        <v>754</v>
      </c>
      <c r="N21" s="106" t="s">
        <v>754</v>
      </c>
      <c r="O21" s="106" t="s">
        <v>754</v>
      </c>
      <c r="P21" s="106" t="s">
        <v>754</v>
      </c>
      <c r="Q21" s="106" t="s">
        <v>751</v>
      </c>
      <c r="R21" s="106" t="s">
        <v>751</v>
      </c>
      <c r="S21" s="106" t="s">
        <v>751</v>
      </c>
      <c r="T21" s="106" t="s">
        <v>751</v>
      </c>
      <c r="U21" s="106" t="s">
        <v>751</v>
      </c>
      <c r="V21" s="106" t="s">
        <v>751</v>
      </c>
      <c r="W21" s="106" t="s">
        <v>751</v>
      </c>
      <c r="X21" s="106" t="s">
        <v>751</v>
      </c>
      <c r="Y21" s="106" t="s">
        <v>751</v>
      </c>
      <c r="Z21" s="106" t="s">
        <v>751</v>
      </c>
      <c r="AA21" s="106" t="s">
        <v>751</v>
      </c>
      <c r="AB21" s="106" t="s">
        <v>751</v>
      </c>
      <c r="AC21" s="106" t="s">
        <v>751</v>
      </c>
      <c r="AD21" s="106" t="s">
        <v>751</v>
      </c>
      <c r="AE21" s="106" t="s">
        <v>751</v>
      </c>
      <c r="AF21" s="106" t="s">
        <v>751</v>
      </c>
      <c r="AG21" s="106" t="s">
        <v>751</v>
      </c>
      <c r="AH21" s="106" t="s">
        <v>751</v>
      </c>
      <c r="AI21" s="106" t="s">
        <v>751</v>
      </c>
      <c r="AJ21" s="106" t="s">
        <v>751</v>
      </c>
      <c r="AK21" s="106" t="s">
        <v>751</v>
      </c>
      <c r="AL21" s="106" t="s">
        <v>751</v>
      </c>
      <c r="AM21" s="106" t="s">
        <v>751</v>
      </c>
      <c r="AN21" s="106" t="s">
        <v>751</v>
      </c>
      <c r="AO21" s="106" t="s">
        <v>751</v>
      </c>
      <c r="AP21" s="106" t="s">
        <v>751</v>
      </c>
      <c r="AQ21" s="106" t="s">
        <v>751</v>
      </c>
      <c r="AR21" s="106" t="s">
        <v>751</v>
      </c>
      <c r="AS21" s="106" t="s">
        <v>751</v>
      </c>
      <c r="AT21" s="106" t="s">
        <v>751</v>
      </c>
      <c r="AU21" s="106" t="s">
        <v>751</v>
      </c>
      <c r="AV21" s="106" t="s">
        <v>751</v>
      </c>
      <c r="AW21" s="106" t="s">
        <v>751</v>
      </c>
      <c r="AX21" s="106" t="s">
        <v>751</v>
      </c>
      <c r="AY21" s="106" t="s">
        <v>751</v>
      </c>
      <c r="AZ21" s="106" t="s">
        <v>751</v>
      </c>
      <c r="BA21" s="106" t="s">
        <v>751</v>
      </c>
      <c r="BB21" s="106" t="s">
        <v>751</v>
      </c>
      <c r="BC21" s="106" t="s">
        <v>751</v>
      </c>
      <c r="BD21" s="106" t="s">
        <v>751</v>
      </c>
      <c r="BE21" s="106" t="s">
        <v>751</v>
      </c>
      <c r="BF21" s="106" t="s">
        <v>751</v>
      </c>
      <c r="BG21" s="106" t="s">
        <v>751</v>
      </c>
      <c r="BH21" s="106" t="s">
        <v>751</v>
      </c>
      <c r="BI21" s="106" t="s">
        <v>751</v>
      </c>
      <c r="BJ21" s="106" t="s">
        <v>751</v>
      </c>
      <c r="BK21" s="106" t="s">
        <v>751</v>
      </c>
      <c r="BL21" s="106" t="s">
        <v>751</v>
      </c>
      <c r="BM21" s="106" t="s">
        <v>751</v>
      </c>
      <c r="BN21" s="106" t="s">
        <v>751</v>
      </c>
      <c r="BO21" s="106" t="s">
        <v>751</v>
      </c>
      <c r="BP21" s="106" t="s">
        <v>751</v>
      </c>
      <c r="BQ21" s="106" t="s">
        <v>751</v>
      </c>
      <c r="BR21" s="106" t="s">
        <v>751</v>
      </c>
      <c r="BS21" s="106" t="s">
        <v>751</v>
      </c>
      <c r="BT21" s="106" t="s">
        <v>751</v>
      </c>
      <c r="BU21" s="106" t="s">
        <v>751</v>
      </c>
      <c r="BV21" s="106" t="s">
        <v>751</v>
      </c>
      <c r="BW21" s="106" t="s">
        <v>751</v>
      </c>
      <c r="BX21" s="106" t="s">
        <v>751</v>
      </c>
      <c r="BY21" s="106" t="s">
        <v>751</v>
      </c>
      <c r="BZ21" s="106" t="s">
        <v>751</v>
      </c>
      <c r="CA21" s="106" t="s">
        <v>751</v>
      </c>
      <c r="CB21" s="106" t="s">
        <v>751</v>
      </c>
    </row>
    <row r="22" spans="2:80" x14ac:dyDescent="0.55000000000000004">
      <c r="B22" s="106" t="s">
        <v>751</v>
      </c>
      <c r="C22" s="106" t="s">
        <v>751</v>
      </c>
      <c r="D22" s="106" t="s">
        <v>751</v>
      </c>
      <c r="E22" s="106" t="s">
        <v>751</v>
      </c>
      <c r="F22" s="106" t="s">
        <v>751</v>
      </c>
      <c r="G22" s="106" t="s">
        <v>754</v>
      </c>
      <c r="H22" s="106" t="s">
        <v>754</v>
      </c>
      <c r="I22" s="106" t="s">
        <v>754</v>
      </c>
      <c r="J22" s="106" t="s">
        <v>754</v>
      </c>
      <c r="K22" s="106" t="s">
        <v>754</v>
      </c>
      <c r="L22" s="106" t="s">
        <v>754</v>
      </c>
      <c r="M22" s="106" t="s">
        <v>754</v>
      </c>
      <c r="N22" s="106" t="s">
        <v>754</v>
      </c>
      <c r="O22" s="106" t="s">
        <v>754</v>
      </c>
      <c r="P22" s="106" t="s">
        <v>754</v>
      </c>
      <c r="Q22" s="106" t="s">
        <v>751</v>
      </c>
      <c r="R22" s="106" t="s">
        <v>751</v>
      </c>
      <c r="S22" s="106" t="s">
        <v>751</v>
      </c>
      <c r="T22" s="106" t="s">
        <v>751</v>
      </c>
      <c r="U22" s="106" t="s">
        <v>751</v>
      </c>
      <c r="V22" s="106" t="s">
        <v>751</v>
      </c>
      <c r="W22" s="106" t="s">
        <v>751</v>
      </c>
      <c r="X22" s="106" t="s">
        <v>751</v>
      </c>
      <c r="Y22" s="106" t="s">
        <v>751</v>
      </c>
      <c r="Z22" s="106" t="s">
        <v>751</v>
      </c>
      <c r="AA22" s="106" t="s">
        <v>751</v>
      </c>
      <c r="AB22" s="106" t="s">
        <v>751</v>
      </c>
      <c r="AC22" s="106" t="s">
        <v>751</v>
      </c>
      <c r="AD22" s="106" t="s">
        <v>751</v>
      </c>
      <c r="AE22" s="106" t="s">
        <v>751</v>
      </c>
      <c r="AF22" s="106" t="s">
        <v>751</v>
      </c>
      <c r="AG22" s="106" t="s">
        <v>751</v>
      </c>
      <c r="AH22" s="106" t="s">
        <v>751</v>
      </c>
      <c r="AI22" s="106" t="s">
        <v>751</v>
      </c>
      <c r="AJ22" s="106" t="s">
        <v>751</v>
      </c>
      <c r="AK22" s="106" t="s">
        <v>751</v>
      </c>
      <c r="AL22" s="106" t="s">
        <v>751</v>
      </c>
      <c r="AM22" s="106" t="s">
        <v>751</v>
      </c>
      <c r="AN22" s="106" t="s">
        <v>751</v>
      </c>
      <c r="AO22" s="106" t="s">
        <v>751</v>
      </c>
      <c r="AP22" s="106" t="s">
        <v>751</v>
      </c>
      <c r="AQ22" s="106" t="s">
        <v>751</v>
      </c>
      <c r="AR22" s="106" t="s">
        <v>751</v>
      </c>
      <c r="AS22" s="106" t="s">
        <v>751</v>
      </c>
      <c r="AT22" s="106" t="s">
        <v>751</v>
      </c>
      <c r="AU22" s="106" t="s">
        <v>751</v>
      </c>
      <c r="AV22" s="106" t="s">
        <v>751</v>
      </c>
      <c r="AW22" s="106" t="s">
        <v>751</v>
      </c>
      <c r="AX22" s="106" t="s">
        <v>751</v>
      </c>
      <c r="AY22" s="106" t="s">
        <v>751</v>
      </c>
      <c r="AZ22" s="106" t="s">
        <v>751</v>
      </c>
      <c r="BA22" s="106" t="s">
        <v>751</v>
      </c>
      <c r="BB22" s="106" t="s">
        <v>751</v>
      </c>
      <c r="BC22" s="106" t="s">
        <v>751</v>
      </c>
      <c r="BD22" s="106" t="s">
        <v>751</v>
      </c>
      <c r="BE22" s="106" t="s">
        <v>751</v>
      </c>
      <c r="BF22" s="106" t="s">
        <v>751</v>
      </c>
      <c r="BG22" s="106" t="s">
        <v>751</v>
      </c>
      <c r="BH22" s="106" t="s">
        <v>751</v>
      </c>
      <c r="BI22" s="106" t="s">
        <v>751</v>
      </c>
      <c r="BJ22" s="106" t="s">
        <v>751</v>
      </c>
      <c r="BK22" s="106" t="s">
        <v>751</v>
      </c>
      <c r="BL22" s="106" t="s">
        <v>751</v>
      </c>
      <c r="BM22" s="106" t="s">
        <v>751</v>
      </c>
      <c r="BN22" s="106" t="s">
        <v>751</v>
      </c>
      <c r="BO22" s="106" t="s">
        <v>751</v>
      </c>
      <c r="BP22" s="106" t="s">
        <v>751</v>
      </c>
      <c r="BQ22" s="106" t="s">
        <v>751</v>
      </c>
      <c r="BR22" s="106" t="s">
        <v>751</v>
      </c>
      <c r="BS22" s="106" t="s">
        <v>751</v>
      </c>
      <c r="BT22" s="106" t="s">
        <v>751</v>
      </c>
      <c r="BU22" s="106" t="s">
        <v>751</v>
      </c>
      <c r="BV22" s="106" t="s">
        <v>751</v>
      </c>
      <c r="BW22" s="106" t="s">
        <v>751</v>
      </c>
      <c r="BX22" s="106" t="s">
        <v>751</v>
      </c>
      <c r="BY22" s="106" t="s">
        <v>751</v>
      </c>
      <c r="BZ22" s="106" t="s">
        <v>751</v>
      </c>
      <c r="CA22" s="106" t="s">
        <v>751</v>
      </c>
      <c r="CB22" s="106" t="s">
        <v>751</v>
      </c>
    </row>
    <row r="23" spans="2:80" x14ac:dyDescent="0.55000000000000004">
      <c r="B23" s="106" t="s">
        <v>751</v>
      </c>
      <c r="C23" s="106" t="s">
        <v>751</v>
      </c>
      <c r="D23" s="106" t="s">
        <v>751</v>
      </c>
      <c r="E23" s="106" t="s">
        <v>751</v>
      </c>
      <c r="F23" s="106" t="s">
        <v>751</v>
      </c>
      <c r="G23" s="106" t="s">
        <v>754</v>
      </c>
      <c r="H23" s="106" t="s">
        <v>754</v>
      </c>
      <c r="I23" s="106" t="s">
        <v>754</v>
      </c>
      <c r="J23" s="106" t="s">
        <v>754</v>
      </c>
      <c r="K23" s="106" t="s">
        <v>754</v>
      </c>
      <c r="L23" s="106" t="s">
        <v>754</v>
      </c>
      <c r="M23" s="106" t="s">
        <v>754</v>
      </c>
      <c r="N23" s="106" t="s">
        <v>754</v>
      </c>
      <c r="O23" s="106" t="s">
        <v>754</v>
      </c>
      <c r="P23" s="106" t="s">
        <v>754</v>
      </c>
      <c r="Q23" s="106" t="s">
        <v>751</v>
      </c>
      <c r="R23" s="106" t="s">
        <v>751</v>
      </c>
      <c r="S23" s="106" t="s">
        <v>751</v>
      </c>
      <c r="T23" s="106" t="s">
        <v>751</v>
      </c>
      <c r="U23" s="106" t="s">
        <v>751</v>
      </c>
      <c r="V23" s="106" t="s">
        <v>751</v>
      </c>
      <c r="W23" s="106" t="s">
        <v>751</v>
      </c>
      <c r="X23" s="106" t="s">
        <v>751</v>
      </c>
      <c r="Y23" s="106" t="s">
        <v>751</v>
      </c>
      <c r="Z23" s="106" t="s">
        <v>751</v>
      </c>
      <c r="AA23" s="106" t="s">
        <v>751</v>
      </c>
      <c r="AB23" s="106" t="s">
        <v>751</v>
      </c>
      <c r="AC23" s="106" t="s">
        <v>751</v>
      </c>
      <c r="AD23" s="106" t="s">
        <v>751</v>
      </c>
      <c r="AE23" s="106" t="s">
        <v>751</v>
      </c>
      <c r="AF23" s="106" t="s">
        <v>751</v>
      </c>
      <c r="AG23" s="106" t="s">
        <v>751</v>
      </c>
      <c r="AH23" s="106" t="s">
        <v>751</v>
      </c>
      <c r="AI23" s="106" t="s">
        <v>751</v>
      </c>
      <c r="AJ23" s="106" t="s">
        <v>751</v>
      </c>
      <c r="AK23" s="106" t="s">
        <v>751</v>
      </c>
      <c r="AL23" s="106" t="s">
        <v>751</v>
      </c>
      <c r="AM23" s="106" t="s">
        <v>751</v>
      </c>
      <c r="AN23" s="106" t="s">
        <v>751</v>
      </c>
      <c r="AO23" s="106" t="s">
        <v>751</v>
      </c>
      <c r="AP23" s="106" t="s">
        <v>751</v>
      </c>
      <c r="AQ23" s="106" t="s">
        <v>751</v>
      </c>
      <c r="AR23" s="106" t="s">
        <v>751</v>
      </c>
      <c r="AS23" s="106" t="s">
        <v>751</v>
      </c>
      <c r="AT23" s="106" t="s">
        <v>751</v>
      </c>
      <c r="AU23" s="106" t="s">
        <v>751</v>
      </c>
      <c r="AV23" s="106" t="s">
        <v>751</v>
      </c>
      <c r="AW23" s="106" t="s">
        <v>751</v>
      </c>
      <c r="AX23" s="106" t="s">
        <v>751</v>
      </c>
      <c r="AY23" s="106" t="s">
        <v>751</v>
      </c>
      <c r="AZ23" s="106" t="s">
        <v>751</v>
      </c>
      <c r="BA23" s="106" t="s">
        <v>751</v>
      </c>
      <c r="BB23" s="106" t="s">
        <v>751</v>
      </c>
      <c r="BC23" s="106" t="s">
        <v>751</v>
      </c>
      <c r="BD23" s="106" t="s">
        <v>751</v>
      </c>
      <c r="BE23" s="106" t="s">
        <v>751</v>
      </c>
      <c r="BF23" s="106" t="s">
        <v>751</v>
      </c>
      <c r="BG23" s="106" t="s">
        <v>751</v>
      </c>
      <c r="BH23" s="106" t="s">
        <v>751</v>
      </c>
      <c r="BI23" s="106" t="s">
        <v>751</v>
      </c>
      <c r="BJ23" s="106" t="s">
        <v>751</v>
      </c>
      <c r="BK23" s="106" t="s">
        <v>751</v>
      </c>
      <c r="BL23" s="106" t="s">
        <v>751</v>
      </c>
      <c r="BM23" s="106" t="s">
        <v>751</v>
      </c>
      <c r="BN23" s="106" t="s">
        <v>751</v>
      </c>
      <c r="BO23" s="106" t="s">
        <v>751</v>
      </c>
      <c r="BP23" s="106" t="s">
        <v>751</v>
      </c>
      <c r="BQ23" s="106" t="s">
        <v>751</v>
      </c>
      <c r="BR23" s="106" t="s">
        <v>751</v>
      </c>
      <c r="BS23" s="106" t="s">
        <v>751</v>
      </c>
      <c r="BT23" s="106" t="s">
        <v>751</v>
      </c>
      <c r="BU23" s="106" t="s">
        <v>751</v>
      </c>
      <c r="BV23" s="106" t="s">
        <v>751</v>
      </c>
      <c r="BW23" s="106" t="s">
        <v>751</v>
      </c>
      <c r="BX23" s="106" t="s">
        <v>751</v>
      </c>
      <c r="BY23" s="106" t="s">
        <v>751</v>
      </c>
      <c r="BZ23" s="106" t="s">
        <v>751</v>
      </c>
      <c r="CA23" s="106" t="s">
        <v>751</v>
      </c>
      <c r="CB23" s="106" t="s">
        <v>751</v>
      </c>
    </row>
    <row r="24" spans="2:80" x14ac:dyDescent="0.55000000000000004">
      <c r="B24" s="106" t="s">
        <v>751</v>
      </c>
      <c r="C24" s="106" t="s">
        <v>751</v>
      </c>
      <c r="D24" s="106" t="s">
        <v>751</v>
      </c>
      <c r="E24" s="106" t="s">
        <v>751</v>
      </c>
      <c r="F24" s="106" t="s">
        <v>751</v>
      </c>
      <c r="G24" s="106" t="s">
        <v>754</v>
      </c>
      <c r="H24" s="106" t="s">
        <v>754</v>
      </c>
      <c r="I24" s="106" t="s">
        <v>754</v>
      </c>
      <c r="J24" s="106" t="s">
        <v>754</v>
      </c>
      <c r="K24" s="106" t="s">
        <v>754</v>
      </c>
      <c r="L24" s="106" t="s">
        <v>754</v>
      </c>
      <c r="M24" s="106" t="s">
        <v>754</v>
      </c>
      <c r="N24" s="106" t="s">
        <v>754</v>
      </c>
      <c r="O24" s="106" t="s">
        <v>754</v>
      </c>
      <c r="P24" s="106" t="s">
        <v>754</v>
      </c>
      <c r="Q24" s="106" t="s">
        <v>751</v>
      </c>
      <c r="R24" s="106" t="s">
        <v>751</v>
      </c>
      <c r="S24" s="106" t="s">
        <v>751</v>
      </c>
      <c r="T24" s="106" t="s">
        <v>751</v>
      </c>
      <c r="U24" s="106" t="s">
        <v>751</v>
      </c>
      <c r="V24" s="106" t="s">
        <v>751</v>
      </c>
      <c r="W24" s="106" t="s">
        <v>751</v>
      </c>
      <c r="X24" s="106" t="s">
        <v>751</v>
      </c>
      <c r="Y24" s="106" t="s">
        <v>751</v>
      </c>
      <c r="Z24" s="106" t="s">
        <v>751</v>
      </c>
      <c r="AA24" s="106" t="s">
        <v>751</v>
      </c>
      <c r="AB24" s="106" t="s">
        <v>751</v>
      </c>
      <c r="AC24" s="106" t="s">
        <v>751</v>
      </c>
      <c r="AD24" s="106" t="s">
        <v>751</v>
      </c>
      <c r="AE24" s="106" t="s">
        <v>751</v>
      </c>
      <c r="AF24" s="106" t="s">
        <v>751</v>
      </c>
      <c r="AG24" s="106" t="s">
        <v>751</v>
      </c>
      <c r="AH24" s="106" t="s">
        <v>751</v>
      </c>
      <c r="AI24" s="106" t="s">
        <v>751</v>
      </c>
      <c r="AJ24" s="106" t="s">
        <v>751</v>
      </c>
      <c r="AK24" s="106" t="s">
        <v>751</v>
      </c>
      <c r="AL24" s="106" t="s">
        <v>751</v>
      </c>
      <c r="AM24" s="106" t="s">
        <v>751</v>
      </c>
      <c r="AN24" s="106" t="s">
        <v>751</v>
      </c>
      <c r="AO24" s="106" t="s">
        <v>751</v>
      </c>
      <c r="AP24" s="106" t="s">
        <v>751</v>
      </c>
      <c r="AQ24" s="106" t="s">
        <v>751</v>
      </c>
      <c r="AR24" s="106" t="s">
        <v>751</v>
      </c>
      <c r="AS24" s="106" t="s">
        <v>751</v>
      </c>
      <c r="AT24" s="106" t="s">
        <v>751</v>
      </c>
      <c r="AU24" s="106" t="s">
        <v>751</v>
      </c>
      <c r="AV24" s="106" t="s">
        <v>751</v>
      </c>
      <c r="AW24" s="106" t="s">
        <v>751</v>
      </c>
      <c r="AX24" s="106" t="s">
        <v>751</v>
      </c>
      <c r="AY24" s="106" t="s">
        <v>751</v>
      </c>
      <c r="AZ24" s="106" t="s">
        <v>751</v>
      </c>
      <c r="BA24" s="106" t="s">
        <v>751</v>
      </c>
      <c r="BB24" s="106" t="s">
        <v>751</v>
      </c>
      <c r="BC24" s="106" t="s">
        <v>751</v>
      </c>
      <c r="BD24" s="106" t="s">
        <v>751</v>
      </c>
      <c r="BE24" s="106" t="s">
        <v>751</v>
      </c>
      <c r="BF24" s="106" t="s">
        <v>751</v>
      </c>
      <c r="BG24" s="106" t="s">
        <v>751</v>
      </c>
      <c r="BH24" s="106" t="s">
        <v>751</v>
      </c>
      <c r="BI24" s="106" t="s">
        <v>751</v>
      </c>
      <c r="BJ24" s="106" t="s">
        <v>751</v>
      </c>
      <c r="BK24" s="106" t="s">
        <v>751</v>
      </c>
      <c r="BL24" s="106" t="s">
        <v>751</v>
      </c>
      <c r="BM24" s="106" t="s">
        <v>751</v>
      </c>
      <c r="BN24" s="106" t="s">
        <v>751</v>
      </c>
      <c r="BO24" s="106" t="s">
        <v>751</v>
      </c>
      <c r="BP24" s="106" t="s">
        <v>751</v>
      </c>
      <c r="BQ24" s="106" t="s">
        <v>751</v>
      </c>
      <c r="BR24" s="106" t="s">
        <v>751</v>
      </c>
      <c r="BS24" s="106" t="s">
        <v>751</v>
      </c>
      <c r="BT24" s="106" t="s">
        <v>751</v>
      </c>
      <c r="BU24" s="106" t="s">
        <v>751</v>
      </c>
      <c r="BV24" s="106" t="s">
        <v>751</v>
      </c>
      <c r="BW24" s="106" t="s">
        <v>751</v>
      </c>
      <c r="BX24" s="106" t="s">
        <v>751</v>
      </c>
      <c r="BY24" s="106" t="s">
        <v>751</v>
      </c>
      <c r="BZ24" s="106" t="s">
        <v>751</v>
      </c>
      <c r="CA24" s="106" t="s">
        <v>751</v>
      </c>
      <c r="CB24" s="106" t="s">
        <v>751</v>
      </c>
    </row>
    <row r="25" spans="2:80" x14ac:dyDescent="0.55000000000000004">
      <c r="B25" s="106" t="s">
        <v>751</v>
      </c>
      <c r="C25" s="106" t="s">
        <v>751</v>
      </c>
      <c r="D25" s="106" t="s">
        <v>751</v>
      </c>
      <c r="E25" s="106" t="s">
        <v>751</v>
      </c>
      <c r="F25" s="106" t="s">
        <v>751</v>
      </c>
      <c r="G25" s="106" t="s">
        <v>754</v>
      </c>
      <c r="H25" s="106" t="s">
        <v>754</v>
      </c>
      <c r="I25" s="106" t="s">
        <v>754</v>
      </c>
      <c r="J25" s="106" t="s">
        <v>754</v>
      </c>
      <c r="K25" s="106" t="s">
        <v>754</v>
      </c>
      <c r="L25" s="106" t="s">
        <v>754</v>
      </c>
      <c r="M25" s="106" t="s">
        <v>754</v>
      </c>
      <c r="N25" s="106" t="s">
        <v>754</v>
      </c>
      <c r="O25" s="106" t="s">
        <v>754</v>
      </c>
      <c r="P25" s="106" t="s">
        <v>754</v>
      </c>
      <c r="Q25" s="106" t="s">
        <v>751</v>
      </c>
      <c r="R25" s="106" t="s">
        <v>751</v>
      </c>
      <c r="S25" s="106" t="s">
        <v>751</v>
      </c>
      <c r="T25" s="106" t="s">
        <v>751</v>
      </c>
      <c r="U25" s="106" t="s">
        <v>751</v>
      </c>
      <c r="V25" s="106" t="s">
        <v>751</v>
      </c>
      <c r="W25" s="106" t="s">
        <v>751</v>
      </c>
      <c r="X25" s="106" t="s">
        <v>751</v>
      </c>
      <c r="Y25" s="106" t="s">
        <v>751</v>
      </c>
      <c r="Z25" s="106" t="s">
        <v>751</v>
      </c>
      <c r="AA25" s="106" t="s">
        <v>751</v>
      </c>
      <c r="AB25" s="106" t="s">
        <v>751</v>
      </c>
      <c r="AC25" s="106" t="s">
        <v>751</v>
      </c>
      <c r="AD25" s="106" t="s">
        <v>751</v>
      </c>
      <c r="AE25" s="106" t="s">
        <v>751</v>
      </c>
      <c r="AF25" s="106" t="s">
        <v>751</v>
      </c>
      <c r="AG25" s="106" t="s">
        <v>751</v>
      </c>
      <c r="AH25" s="106" t="s">
        <v>751</v>
      </c>
      <c r="AI25" s="106" t="s">
        <v>751</v>
      </c>
      <c r="AJ25" s="106" t="s">
        <v>751</v>
      </c>
      <c r="AK25" s="106" t="s">
        <v>751</v>
      </c>
      <c r="AL25" s="106" t="s">
        <v>751</v>
      </c>
      <c r="AM25" s="106" t="s">
        <v>751</v>
      </c>
      <c r="AN25" s="106" t="s">
        <v>751</v>
      </c>
      <c r="AO25" s="106" t="s">
        <v>751</v>
      </c>
      <c r="AP25" s="106" t="s">
        <v>751</v>
      </c>
      <c r="AQ25" s="106" t="s">
        <v>751</v>
      </c>
      <c r="AR25" s="106" t="s">
        <v>751</v>
      </c>
      <c r="AS25" s="106" t="s">
        <v>751</v>
      </c>
      <c r="AT25" s="106" t="s">
        <v>751</v>
      </c>
      <c r="AU25" s="106" t="s">
        <v>751</v>
      </c>
      <c r="AV25" s="106" t="s">
        <v>751</v>
      </c>
      <c r="AW25" s="106" t="s">
        <v>751</v>
      </c>
      <c r="AX25" s="106" t="s">
        <v>751</v>
      </c>
      <c r="AY25" s="106" t="s">
        <v>751</v>
      </c>
      <c r="AZ25" s="106" t="s">
        <v>751</v>
      </c>
      <c r="BA25" s="106" t="s">
        <v>751</v>
      </c>
      <c r="BB25" s="106" t="s">
        <v>751</v>
      </c>
      <c r="BC25" s="106" t="s">
        <v>751</v>
      </c>
      <c r="BD25" s="106" t="s">
        <v>751</v>
      </c>
      <c r="BE25" s="106" t="s">
        <v>751</v>
      </c>
      <c r="BF25" s="106" t="s">
        <v>751</v>
      </c>
      <c r="BG25" s="106" t="s">
        <v>751</v>
      </c>
      <c r="BH25" s="106" t="s">
        <v>751</v>
      </c>
      <c r="BI25" s="106" t="s">
        <v>751</v>
      </c>
      <c r="BJ25" s="106" t="s">
        <v>751</v>
      </c>
      <c r="BK25" s="106" t="s">
        <v>751</v>
      </c>
      <c r="BL25" s="106" t="s">
        <v>751</v>
      </c>
      <c r="BM25" s="106" t="s">
        <v>751</v>
      </c>
      <c r="BN25" s="106" t="s">
        <v>751</v>
      </c>
      <c r="BO25" s="106" t="s">
        <v>751</v>
      </c>
      <c r="BP25" s="106" t="s">
        <v>751</v>
      </c>
      <c r="BQ25" s="106" t="s">
        <v>751</v>
      </c>
      <c r="BR25" s="106" t="s">
        <v>751</v>
      </c>
      <c r="BS25" s="106" t="s">
        <v>751</v>
      </c>
      <c r="BT25" s="106" t="s">
        <v>751</v>
      </c>
      <c r="BU25" s="106" t="s">
        <v>751</v>
      </c>
      <c r="BV25" s="106" t="s">
        <v>751</v>
      </c>
      <c r="BW25" s="106" t="s">
        <v>751</v>
      </c>
      <c r="BX25" s="106" t="s">
        <v>751</v>
      </c>
      <c r="BY25" s="106" t="s">
        <v>751</v>
      </c>
      <c r="BZ25" s="106" t="s">
        <v>751</v>
      </c>
      <c r="CA25" s="106" t="s">
        <v>751</v>
      </c>
      <c r="CB25" s="106" t="s">
        <v>751</v>
      </c>
    </row>
    <row r="26" spans="2:80" x14ac:dyDescent="0.55000000000000004">
      <c r="B26" s="106" t="s">
        <v>751</v>
      </c>
      <c r="C26" s="106" t="s">
        <v>751</v>
      </c>
      <c r="D26" s="106" t="s">
        <v>751</v>
      </c>
      <c r="E26" s="106" t="s">
        <v>751</v>
      </c>
      <c r="F26" s="106" t="s">
        <v>751</v>
      </c>
      <c r="G26" s="106" t="s">
        <v>754</v>
      </c>
      <c r="H26" s="106" t="s">
        <v>754</v>
      </c>
      <c r="I26" s="106" t="s">
        <v>754</v>
      </c>
      <c r="J26" s="106" t="s">
        <v>754</v>
      </c>
      <c r="K26" s="106" t="s">
        <v>754</v>
      </c>
      <c r="L26" s="106" t="s">
        <v>754</v>
      </c>
      <c r="M26" s="106" t="s">
        <v>754</v>
      </c>
      <c r="N26" s="106" t="s">
        <v>754</v>
      </c>
      <c r="O26" s="106" t="s">
        <v>754</v>
      </c>
      <c r="P26" s="106" t="s">
        <v>754</v>
      </c>
      <c r="Q26" s="106" t="s">
        <v>751</v>
      </c>
      <c r="R26" s="106" t="s">
        <v>751</v>
      </c>
      <c r="S26" s="106" t="s">
        <v>751</v>
      </c>
      <c r="T26" s="106" t="s">
        <v>751</v>
      </c>
      <c r="U26" s="106" t="s">
        <v>751</v>
      </c>
      <c r="V26" s="106" t="s">
        <v>751</v>
      </c>
      <c r="W26" s="106" t="s">
        <v>751</v>
      </c>
      <c r="X26" s="106" t="s">
        <v>751</v>
      </c>
      <c r="Y26" s="106" t="s">
        <v>751</v>
      </c>
      <c r="Z26" s="106" t="s">
        <v>751</v>
      </c>
      <c r="AA26" s="106" t="s">
        <v>751</v>
      </c>
      <c r="AB26" s="106" t="s">
        <v>751</v>
      </c>
      <c r="AC26" s="106" t="s">
        <v>751</v>
      </c>
      <c r="AD26" s="106" t="s">
        <v>751</v>
      </c>
      <c r="AE26" s="106" t="s">
        <v>751</v>
      </c>
      <c r="AF26" s="106" t="s">
        <v>751</v>
      </c>
      <c r="AG26" s="106" t="s">
        <v>751</v>
      </c>
      <c r="AH26" s="106" t="s">
        <v>751</v>
      </c>
      <c r="AI26" s="106" t="s">
        <v>751</v>
      </c>
      <c r="AJ26" s="106" t="s">
        <v>751</v>
      </c>
      <c r="AK26" s="106" t="s">
        <v>751</v>
      </c>
      <c r="AL26" s="106" t="s">
        <v>751</v>
      </c>
      <c r="AM26" s="106" t="s">
        <v>751</v>
      </c>
      <c r="AN26" s="106" t="s">
        <v>751</v>
      </c>
      <c r="AO26" s="106" t="s">
        <v>751</v>
      </c>
      <c r="AP26" s="106" t="s">
        <v>751</v>
      </c>
      <c r="AQ26" s="106" t="s">
        <v>751</v>
      </c>
      <c r="AR26" s="106" t="s">
        <v>751</v>
      </c>
      <c r="AS26" s="106" t="s">
        <v>751</v>
      </c>
      <c r="AT26" s="106" t="s">
        <v>751</v>
      </c>
      <c r="AU26" s="106" t="s">
        <v>751</v>
      </c>
      <c r="AV26" s="106" t="s">
        <v>751</v>
      </c>
      <c r="AW26" s="106" t="s">
        <v>751</v>
      </c>
      <c r="AX26" s="106" t="s">
        <v>751</v>
      </c>
      <c r="AY26" s="106" t="s">
        <v>751</v>
      </c>
      <c r="AZ26" s="106" t="s">
        <v>751</v>
      </c>
      <c r="BA26" s="106" t="s">
        <v>751</v>
      </c>
      <c r="BB26" s="106" t="s">
        <v>751</v>
      </c>
      <c r="BC26" s="106" t="s">
        <v>751</v>
      </c>
      <c r="BD26" s="106" t="s">
        <v>751</v>
      </c>
      <c r="BE26" s="106" t="s">
        <v>751</v>
      </c>
      <c r="BF26" s="106" t="s">
        <v>751</v>
      </c>
      <c r="BG26" s="106" t="s">
        <v>751</v>
      </c>
      <c r="BH26" s="106" t="s">
        <v>751</v>
      </c>
      <c r="BI26" s="106" t="s">
        <v>751</v>
      </c>
      <c r="BJ26" s="106" t="s">
        <v>751</v>
      </c>
      <c r="BK26" s="106" t="s">
        <v>751</v>
      </c>
      <c r="BL26" s="106" t="s">
        <v>751</v>
      </c>
      <c r="BM26" s="106" t="s">
        <v>751</v>
      </c>
      <c r="BN26" s="106" t="s">
        <v>751</v>
      </c>
      <c r="BO26" s="106" t="s">
        <v>751</v>
      </c>
      <c r="BP26" s="106" t="s">
        <v>751</v>
      </c>
      <c r="BQ26" s="106" t="s">
        <v>751</v>
      </c>
      <c r="BR26" s="106" t="s">
        <v>751</v>
      </c>
      <c r="BS26" s="106" t="s">
        <v>751</v>
      </c>
      <c r="BT26" s="106" t="s">
        <v>751</v>
      </c>
      <c r="BU26" s="106" t="s">
        <v>751</v>
      </c>
      <c r="BV26" s="106" t="s">
        <v>751</v>
      </c>
      <c r="BW26" s="106" t="s">
        <v>751</v>
      </c>
      <c r="BX26" s="106" t="s">
        <v>751</v>
      </c>
      <c r="BY26" s="106" t="s">
        <v>751</v>
      </c>
      <c r="BZ26" s="106" t="s">
        <v>751</v>
      </c>
      <c r="CA26" s="106" t="s">
        <v>751</v>
      </c>
      <c r="CB26" s="106" t="s">
        <v>751</v>
      </c>
    </row>
    <row r="27" spans="2:80" x14ac:dyDescent="0.55000000000000004">
      <c r="B27" s="106" t="s">
        <v>751</v>
      </c>
      <c r="C27" s="106" t="s">
        <v>751</v>
      </c>
      <c r="D27" s="106" t="s">
        <v>751</v>
      </c>
      <c r="E27" s="106" t="s">
        <v>751</v>
      </c>
      <c r="F27" s="106" t="s">
        <v>751</v>
      </c>
      <c r="G27" s="106" t="s">
        <v>754</v>
      </c>
      <c r="H27" s="106" t="s">
        <v>754</v>
      </c>
      <c r="I27" s="106" t="s">
        <v>754</v>
      </c>
      <c r="J27" s="106" t="s">
        <v>754</v>
      </c>
      <c r="K27" s="106" t="s">
        <v>754</v>
      </c>
      <c r="L27" s="106" t="s">
        <v>754</v>
      </c>
      <c r="M27" s="106" t="s">
        <v>754</v>
      </c>
      <c r="N27" s="106" t="s">
        <v>754</v>
      </c>
      <c r="O27" s="106" t="s">
        <v>754</v>
      </c>
      <c r="P27" s="106" t="s">
        <v>754</v>
      </c>
      <c r="Q27" s="106" t="s">
        <v>751</v>
      </c>
      <c r="R27" s="106" t="s">
        <v>751</v>
      </c>
      <c r="S27" s="106" t="s">
        <v>751</v>
      </c>
      <c r="T27" s="106" t="s">
        <v>751</v>
      </c>
      <c r="U27" s="106" t="s">
        <v>751</v>
      </c>
      <c r="V27" s="106" t="s">
        <v>751</v>
      </c>
      <c r="W27" s="106" t="s">
        <v>751</v>
      </c>
      <c r="X27" s="106" t="s">
        <v>751</v>
      </c>
      <c r="Y27" s="106" t="s">
        <v>751</v>
      </c>
      <c r="Z27" s="106" t="s">
        <v>751</v>
      </c>
      <c r="AA27" s="106" t="s">
        <v>751</v>
      </c>
      <c r="AB27" s="106" t="s">
        <v>751</v>
      </c>
      <c r="AC27" s="106" t="s">
        <v>751</v>
      </c>
      <c r="AD27" s="106" t="s">
        <v>751</v>
      </c>
      <c r="AE27" s="106" t="s">
        <v>751</v>
      </c>
      <c r="AF27" s="106" t="s">
        <v>751</v>
      </c>
      <c r="AG27" s="106" t="s">
        <v>751</v>
      </c>
      <c r="AH27" s="106" t="s">
        <v>751</v>
      </c>
      <c r="AI27" s="106" t="s">
        <v>751</v>
      </c>
      <c r="AJ27" s="106" t="s">
        <v>751</v>
      </c>
      <c r="AK27" s="106" t="s">
        <v>751</v>
      </c>
      <c r="AL27" s="106" t="s">
        <v>751</v>
      </c>
      <c r="AM27" s="106" t="s">
        <v>751</v>
      </c>
      <c r="AN27" s="106" t="s">
        <v>751</v>
      </c>
      <c r="AO27" s="106" t="s">
        <v>751</v>
      </c>
      <c r="AP27" s="106" t="s">
        <v>751</v>
      </c>
      <c r="AQ27" s="106" t="s">
        <v>751</v>
      </c>
      <c r="AR27" s="106" t="s">
        <v>751</v>
      </c>
      <c r="AS27" s="106" t="s">
        <v>751</v>
      </c>
      <c r="AT27" s="106" t="s">
        <v>751</v>
      </c>
      <c r="AU27" s="106" t="s">
        <v>751</v>
      </c>
      <c r="AV27" s="106" t="s">
        <v>751</v>
      </c>
      <c r="AW27" s="106" t="s">
        <v>751</v>
      </c>
      <c r="AX27" s="106" t="s">
        <v>751</v>
      </c>
      <c r="AY27" s="106" t="s">
        <v>751</v>
      </c>
      <c r="AZ27" s="106" t="s">
        <v>751</v>
      </c>
      <c r="BA27" s="106" t="s">
        <v>751</v>
      </c>
      <c r="BB27" s="106" t="s">
        <v>751</v>
      </c>
      <c r="BC27" s="106" t="s">
        <v>751</v>
      </c>
      <c r="BD27" s="106" t="s">
        <v>751</v>
      </c>
      <c r="BE27" s="106" t="s">
        <v>751</v>
      </c>
      <c r="BF27" s="106" t="s">
        <v>751</v>
      </c>
      <c r="BG27" s="106" t="s">
        <v>751</v>
      </c>
      <c r="BH27" s="106" t="s">
        <v>751</v>
      </c>
      <c r="BI27" s="106" t="s">
        <v>751</v>
      </c>
      <c r="BJ27" s="106" t="s">
        <v>751</v>
      </c>
      <c r="BK27" s="106" t="s">
        <v>751</v>
      </c>
      <c r="BL27" s="106" t="s">
        <v>751</v>
      </c>
      <c r="BM27" s="106" t="s">
        <v>751</v>
      </c>
      <c r="BN27" s="106" t="s">
        <v>751</v>
      </c>
      <c r="BO27" s="106" t="s">
        <v>751</v>
      </c>
      <c r="BP27" s="106" t="s">
        <v>751</v>
      </c>
      <c r="BQ27" s="106" t="s">
        <v>751</v>
      </c>
      <c r="BR27" s="106" t="s">
        <v>751</v>
      </c>
      <c r="BS27" s="106" t="s">
        <v>751</v>
      </c>
      <c r="BT27" s="106" t="s">
        <v>751</v>
      </c>
      <c r="BU27" s="106" t="s">
        <v>751</v>
      </c>
      <c r="BV27" s="106" t="s">
        <v>751</v>
      </c>
      <c r="BW27" s="106" t="s">
        <v>751</v>
      </c>
      <c r="BX27" s="106" t="s">
        <v>751</v>
      </c>
      <c r="BY27" s="106" t="s">
        <v>751</v>
      </c>
      <c r="BZ27" s="106" t="s">
        <v>751</v>
      </c>
      <c r="CA27" s="106" t="s">
        <v>751</v>
      </c>
      <c r="CB27" s="106" t="s">
        <v>751</v>
      </c>
    </row>
    <row r="28" spans="2:80" x14ac:dyDescent="0.55000000000000004">
      <c r="B28" s="106" t="s">
        <v>751</v>
      </c>
      <c r="C28" s="106" t="s">
        <v>751</v>
      </c>
      <c r="D28" s="106" t="s">
        <v>751</v>
      </c>
      <c r="E28" s="106" t="s">
        <v>751</v>
      </c>
      <c r="F28" s="106" t="s">
        <v>751</v>
      </c>
      <c r="G28" s="106" t="s">
        <v>754</v>
      </c>
      <c r="H28" s="106" t="s">
        <v>754</v>
      </c>
      <c r="I28" s="106" t="s">
        <v>754</v>
      </c>
      <c r="J28" s="106" t="s">
        <v>754</v>
      </c>
      <c r="K28" s="106" t="s">
        <v>754</v>
      </c>
      <c r="L28" s="106" t="s">
        <v>754</v>
      </c>
      <c r="M28" s="106" t="s">
        <v>754</v>
      </c>
      <c r="N28" s="106" t="s">
        <v>754</v>
      </c>
      <c r="O28" s="106" t="s">
        <v>754</v>
      </c>
      <c r="P28" s="106" t="s">
        <v>754</v>
      </c>
      <c r="Q28" s="106" t="s">
        <v>751</v>
      </c>
      <c r="R28" s="106" t="s">
        <v>751</v>
      </c>
      <c r="S28" s="106" t="s">
        <v>751</v>
      </c>
      <c r="T28" s="106" t="s">
        <v>751</v>
      </c>
      <c r="U28" s="106" t="s">
        <v>751</v>
      </c>
      <c r="V28" s="106" t="s">
        <v>751</v>
      </c>
      <c r="W28" s="106" t="s">
        <v>751</v>
      </c>
      <c r="X28" s="106" t="s">
        <v>751</v>
      </c>
      <c r="Y28" s="106" t="s">
        <v>751</v>
      </c>
      <c r="Z28" s="106" t="s">
        <v>751</v>
      </c>
      <c r="AA28" s="106" t="s">
        <v>751</v>
      </c>
      <c r="AB28" s="106" t="s">
        <v>751</v>
      </c>
      <c r="AC28" s="106" t="s">
        <v>751</v>
      </c>
      <c r="AD28" s="106" t="s">
        <v>751</v>
      </c>
      <c r="AE28" s="106" t="s">
        <v>751</v>
      </c>
      <c r="AF28" s="106" t="s">
        <v>751</v>
      </c>
      <c r="AG28" s="106" t="s">
        <v>751</v>
      </c>
      <c r="AH28" s="106" t="s">
        <v>751</v>
      </c>
      <c r="AI28" s="106" t="s">
        <v>751</v>
      </c>
      <c r="AJ28" s="106" t="s">
        <v>751</v>
      </c>
      <c r="AK28" s="106" t="s">
        <v>751</v>
      </c>
      <c r="AL28" s="106" t="s">
        <v>751</v>
      </c>
      <c r="AM28" s="106" t="s">
        <v>751</v>
      </c>
      <c r="AN28" s="106" t="s">
        <v>751</v>
      </c>
      <c r="AO28" s="106" t="s">
        <v>751</v>
      </c>
      <c r="AP28" s="106" t="s">
        <v>751</v>
      </c>
      <c r="AQ28" s="106" t="s">
        <v>751</v>
      </c>
      <c r="AR28" s="106" t="s">
        <v>751</v>
      </c>
      <c r="AS28" s="106" t="s">
        <v>751</v>
      </c>
      <c r="AT28" s="106" t="s">
        <v>751</v>
      </c>
      <c r="AU28" s="106" t="s">
        <v>751</v>
      </c>
      <c r="AV28" s="106" t="s">
        <v>751</v>
      </c>
      <c r="AW28" s="106" t="s">
        <v>751</v>
      </c>
      <c r="AX28" s="106" t="s">
        <v>751</v>
      </c>
      <c r="AY28" s="106" t="s">
        <v>751</v>
      </c>
      <c r="AZ28" s="106" t="s">
        <v>751</v>
      </c>
      <c r="BA28" s="106" t="s">
        <v>751</v>
      </c>
      <c r="BB28" s="106" t="s">
        <v>751</v>
      </c>
      <c r="BC28" s="106" t="s">
        <v>751</v>
      </c>
      <c r="BD28" s="106" t="s">
        <v>751</v>
      </c>
      <c r="BE28" s="106" t="s">
        <v>751</v>
      </c>
      <c r="BF28" s="106" t="s">
        <v>751</v>
      </c>
      <c r="BG28" s="106" t="s">
        <v>751</v>
      </c>
      <c r="BH28" s="106" t="s">
        <v>751</v>
      </c>
      <c r="BI28" s="106" t="s">
        <v>751</v>
      </c>
      <c r="BJ28" s="106" t="s">
        <v>751</v>
      </c>
      <c r="BK28" s="106" t="s">
        <v>751</v>
      </c>
      <c r="BL28" s="106" t="s">
        <v>751</v>
      </c>
      <c r="BM28" s="106" t="s">
        <v>751</v>
      </c>
      <c r="BN28" s="106" t="s">
        <v>751</v>
      </c>
      <c r="BO28" s="106" t="s">
        <v>751</v>
      </c>
      <c r="BP28" s="106" t="s">
        <v>751</v>
      </c>
      <c r="BQ28" s="106" t="s">
        <v>751</v>
      </c>
      <c r="BR28" s="106" t="s">
        <v>751</v>
      </c>
      <c r="BS28" s="106" t="s">
        <v>751</v>
      </c>
      <c r="BT28" s="106" t="s">
        <v>751</v>
      </c>
      <c r="BU28" s="106" t="s">
        <v>751</v>
      </c>
      <c r="BV28" s="106" t="s">
        <v>751</v>
      </c>
      <c r="BW28" s="106" t="s">
        <v>751</v>
      </c>
      <c r="BX28" s="106" t="s">
        <v>751</v>
      </c>
      <c r="BY28" s="106" t="s">
        <v>751</v>
      </c>
      <c r="BZ28" s="106" t="s">
        <v>751</v>
      </c>
      <c r="CA28" s="106" t="s">
        <v>751</v>
      </c>
      <c r="CB28" s="106" t="s">
        <v>751</v>
      </c>
    </row>
    <row r="29" spans="2:80" x14ac:dyDescent="0.55000000000000004">
      <c r="B29" s="106" t="s">
        <v>751</v>
      </c>
      <c r="C29" s="106" t="s">
        <v>751</v>
      </c>
      <c r="D29" s="106" t="s">
        <v>751</v>
      </c>
      <c r="E29" s="106" t="s">
        <v>751</v>
      </c>
      <c r="F29" s="106" t="s">
        <v>751</v>
      </c>
      <c r="G29" s="106" t="s">
        <v>754</v>
      </c>
      <c r="H29" s="106" t="s">
        <v>754</v>
      </c>
      <c r="I29" s="106" t="s">
        <v>754</v>
      </c>
      <c r="J29" s="106" t="s">
        <v>754</v>
      </c>
      <c r="K29" s="106" t="s">
        <v>754</v>
      </c>
      <c r="L29" s="106" t="s">
        <v>754</v>
      </c>
      <c r="M29" s="106" t="s">
        <v>754</v>
      </c>
      <c r="N29" s="106" t="s">
        <v>754</v>
      </c>
      <c r="O29" s="106" t="s">
        <v>754</v>
      </c>
      <c r="P29" s="106" t="s">
        <v>754</v>
      </c>
      <c r="Q29" s="106" t="s">
        <v>751</v>
      </c>
      <c r="R29" s="106" t="s">
        <v>751</v>
      </c>
      <c r="S29" s="106" t="s">
        <v>751</v>
      </c>
      <c r="T29" s="106" t="s">
        <v>751</v>
      </c>
      <c r="U29" s="106" t="s">
        <v>751</v>
      </c>
      <c r="V29" s="106" t="s">
        <v>751</v>
      </c>
      <c r="W29" s="106" t="s">
        <v>751</v>
      </c>
      <c r="X29" s="106" t="s">
        <v>751</v>
      </c>
      <c r="Y29" s="106" t="s">
        <v>751</v>
      </c>
      <c r="Z29" s="106" t="s">
        <v>751</v>
      </c>
      <c r="AA29" s="106" t="s">
        <v>751</v>
      </c>
      <c r="AB29" s="106" t="s">
        <v>751</v>
      </c>
      <c r="AC29" s="106" t="s">
        <v>751</v>
      </c>
      <c r="AD29" s="106" t="s">
        <v>751</v>
      </c>
      <c r="AE29" s="106" t="s">
        <v>751</v>
      </c>
      <c r="AF29" s="106" t="s">
        <v>751</v>
      </c>
      <c r="AG29" s="106" t="s">
        <v>751</v>
      </c>
      <c r="AH29" s="106" t="s">
        <v>751</v>
      </c>
      <c r="AI29" s="106" t="s">
        <v>751</v>
      </c>
      <c r="AJ29" s="106" t="s">
        <v>751</v>
      </c>
      <c r="AK29" s="106" t="s">
        <v>751</v>
      </c>
      <c r="AL29" s="106" t="s">
        <v>751</v>
      </c>
      <c r="AM29" s="106" t="s">
        <v>751</v>
      </c>
      <c r="AN29" s="106" t="s">
        <v>751</v>
      </c>
      <c r="AO29" s="106" t="s">
        <v>751</v>
      </c>
      <c r="AP29" s="106" t="s">
        <v>751</v>
      </c>
      <c r="AQ29" s="106" t="s">
        <v>751</v>
      </c>
      <c r="AR29" s="106" t="s">
        <v>751</v>
      </c>
      <c r="AS29" s="106" t="s">
        <v>751</v>
      </c>
      <c r="AT29" s="106" t="s">
        <v>751</v>
      </c>
      <c r="AU29" s="106" t="s">
        <v>751</v>
      </c>
      <c r="AV29" s="106" t="s">
        <v>751</v>
      </c>
      <c r="AW29" s="106" t="s">
        <v>751</v>
      </c>
      <c r="AX29" s="106" t="s">
        <v>751</v>
      </c>
      <c r="AY29" s="106" t="s">
        <v>751</v>
      </c>
      <c r="AZ29" s="106" t="s">
        <v>751</v>
      </c>
      <c r="BA29" s="106" t="s">
        <v>751</v>
      </c>
      <c r="BB29" s="106" t="s">
        <v>751</v>
      </c>
      <c r="BC29" s="106" t="s">
        <v>751</v>
      </c>
      <c r="BD29" s="106" t="s">
        <v>751</v>
      </c>
      <c r="BE29" s="106" t="s">
        <v>751</v>
      </c>
      <c r="BF29" s="106" t="s">
        <v>751</v>
      </c>
      <c r="BG29" s="106" t="s">
        <v>751</v>
      </c>
      <c r="BH29" s="106" t="s">
        <v>751</v>
      </c>
      <c r="BI29" s="106" t="s">
        <v>751</v>
      </c>
      <c r="BJ29" s="106" t="s">
        <v>751</v>
      </c>
      <c r="BK29" s="106" t="s">
        <v>751</v>
      </c>
      <c r="BL29" s="106" t="s">
        <v>751</v>
      </c>
      <c r="BM29" s="106" t="s">
        <v>751</v>
      </c>
      <c r="BN29" s="106" t="s">
        <v>751</v>
      </c>
      <c r="BO29" s="106" t="s">
        <v>751</v>
      </c>
      <c r="BP29" s="106" t="s">
        <v>751</v>
      </c>
      <c r="BQ29" s="106" t="s">
        <v>751</v>
      </c>
      <c r="BR29" s="106" t="s">
        <v>751</v>
      </c>
      <c r="BS29" s="106" t="s">
        <v>751</v>
      </c>
      <c r="BT29" s="106" t="s">
        <v>751</v>
      </c>
      <c r="BU29" s="106" t="s">
        <v>751</v>
      </c>
      <c r="BV29" s="106" t="s">
        <v>751</v>
      </c>
      <c r="BW29" s="106" t="s">
        <v>751</v>
      </c>
      <c r="BX29" s="106" t="s">
        <v>751</v>
      </c>
      <c r="BY29" s="106" t="s">
        <v>751</v>
      </c>
      <c r="BZ29" s="106" t="s">
        <v>751</v>
      </c>
      <c r="CA29" s="106" t="s">
        <v>751</v>
      </c>
      <c r="CB29" s="106" t="s">
        <v>751</v>
      </c>
    </row>
    <row r="30" spans="2:80" x14ac:dyDescent="0.55000000000000004">
      <c r="B30" s="106" t="s">
        <v>751</v>
      </c>
      <c r="C30" s="106" t="s">
        <v>751</v>
      </c>
      <c r="D30" s="106" t="s">
        <v>751</v>
      </c>
      <c r="E30" s="106" t="s">
        <v>751</v>
      </c>
      <c r="F30" s="106" t="s">
        <v>751</v>
      </c>
      <c r="G30" s="106" t="s">
        <v>754</v>
      </c>
      <c r="H30" s="106" t="s">
        <v>754</v>
      </c>
      <c r="I30" s="106" t="s">
        <v>754</v>
      </c>
      <c r="J30" s="106" t="s">
        <v>754</v>
      </c>
      <c r="K30" s="106" t="s">
        <v>754</v>
      </c>
      <c r="L30" s="106" t="s">
        <v>754</v>
      </c>
      <c r="M30" s="106" t="s">
        <v>754</v>
      </c>
      <c r="N30" s="106" t="s">
        <v>754</v>
      </c>
      <c r="O30" s="106" t="s">
        <v>754</v>
      </c>
      <c r="P30" s="106" t="s">
        <v>754</v>
      </c>
      <c r="Q30" s="106" t="s">
        <v>751</v>
      </c>
      <c r="R30" s="106" t="s">
        <v>751</v>
      </c>
      <c r="S30" s="106" t="s">
        <v>751</v>
      </c>
      <c r="T30" s="106" t="s">
        <v>751</v>
      </c>
      <c r="U30" s="106" t="s">
        <v>751</v>
      </c>
      <c r="V30" s="106" t="s">
        <v>751</v>
      </c>
      <c r="W30" s="106" t="s">
        <v>751</v>
      </c>
      <c r="X30" s="106" t="s">
        <v>751</v>
      </c>
      <c r="Y30" s="106" t="s">
        <v>751</v>
      </c>
      <c r="Z30" s="106" t="s">
        <v>751</v>
      </c>
      <c r="AA30" s="106" t="s">
        <v>751</v>
      </c>
      <c r="AB30" s="106" t="s">
        <v>751</v>
      </c>
      <c r="AC30" s="106" t="s">
        <v>751</v>
      </c>
      <c r="AD30" s="106" t="s">
        <v>751</v>
      </c>
      <c r="AE30" s="106" t="s">
        <v>751</v>
      </c>
      <c r="AF30" s="106" t="s">
        <v>751</v>
      </c>
      <c r="AG30" s="106" t="s">
        <v>751</v>
      </c>
      <c r="AH30" s="106" t="s">
        <v>751</v>
      </c>
      <c r="AI30" s="106" t="s">
        <v>751</v>
      </c>
      <c r="AJ30" s="106" t="s">
        <v>751</v>
      </c>
      <c r="AK30" s="106" t="s">
        <v>751</v>
      </c>
      <c r="AL30" s="106" t="s">
        <v>751</v>
      </c>
      <c r="AM30" s="106" t="s">
        <v>751</v>
      </c>
      <c r="AN30" s="106" t="s">
        <v>751</v>
      </c>
      <c r="AO30" s="106" t="s">
        <v>751</v>
      </c>
      <c r="AP30" s="106" t="s">
        <v>751</v>
      </c>
      <c r="AQ30" s="106" t="s">
        <v>751</v>
      </c>
      <c r="AR30" s="106" t="s">
        <v>751</v>
      </c>
      <c r="AS30" s="106" t="s">
        <v>751</v>
      </c>
      <c r="AT30" s="106" t="s">
        <v>751</v>
      </c>
      <c r="AU30" s="106" t="s">
        <v>751</v>
      </c>
      <c r="AV30" s="106" t="s">
        <v>751</v>
      </c>
      <c r="AW30" s="106" t="s">
        <v>751</v>
      </c>
      <c r="AX30" s="106" t="s">
        <v>751</v>
      </c>
      <c r="AY30" s="106" t="s">
        <v>751</v>
      </c>
      <c r="AZ30" s="106" t="s">
        <v>751</v>
      </c>
      <c r="BA30" s="106" t="s">
        <v>751</v>
      </c>
      <c r="BB30" s="106" t="s">
        <v>751</v>
      </c>
      <c r="BC30" s="106" t="s">
        <v>751</v>
      </c>
      <c r="BD30" s="106" t="s">
        <v>751</v>
      </c>
      <c r="BE30" s="106" t="s">
        <v>751</v>
      </c>
      <c r="BF30" s="106" t="s">
        <v>751</v>
      </c>
      <c r="BG30" s="106" t="s">
        <v>751</v>
      </c>
      <c r="BH30" s="106" t="s">
        <v>751</v>
      </c>
      <c r="BI30" s="106" t="s">
        <v>751</v>
      </c>
      <c r="BJ30" s="106" t="s">
        <v>751</v>
      </c>
      <c r="BK30" s="106" t="s">
        <v>751</v>
      </c>
      <c r="BL30" s="106" t="s">
        <v>751</v>
      </c>
      <c r="BM30" s="106" t="s">
        <v>751</v>
      </c>
      <c r="BN30" s="106" t="s">
        <v>751</v>
      </c>
      <c r="BO30" s="106" t="s">
        <v>751</v>
      </c>
      <c r="BP30" s="106" t="s">
        <v>751</v>
      </c>
      <c r="BQ30" s="106" t="s">
        <v>751</v>
      </c>
      <c r="BR30" s="106" t="s">
        <v>751</v>
      </c>
      <c r="BS30" s="106" t="s">
        <v>751</v>
      </c>
      <c r="BT30" s="106" t="s">
        <v>751</v>
      </c>
      <c r="BU30" s="106" t="s">
        <v>751</v>
      </c>
      <c r="BV30" s="106" t="s">
        <v>751</v>
      </c>
      <c r="BW30" s="106" t="s">
        <v>751</v>
      </c>
      <c r="BX30" s="106" t="s">
        <v>751</v>
      </c>
      <c r="BY30" s="106" t="s">
        <v>751</v>
      </c>
      <c r="BZ30" s="106" t="s">
        <v>751</v>
      </c>
      <c r="CA30" s="106" t="s">
        <v>751</v>
      </c>
      <c r="CB30" s="106" t="s">
        <v>751</v>
      </c>
    </row>
    <row r="31" spans="2:80" x14ac:dyDescent="0.55000000000000004">
      <c r="B31" s="106" t="s">
        <v>751</v>
      </c>
      <c r="C31" s="106" t="s">
        <v>751</v>
      </c>
      <c r="D31" s="106" t="s">
        <v>751</v>
      </c>
      <c r="E31" s="106" t="s">
        <v>751</v>
      </c>
      <c r="F31" s="106" t="s">
        <v>751</v>
      </c>
      <c r="G31" s="106" t="s">
        <v>751</v>
      </c>
      <c r="H31" s="106" t="s">
        <v>751</v>
      </c>
      <c r="I31" s="106" t="s">
        <v>751</v>
      </c>
      <c r="J31" s="106" t="s">
        <v>751</v>
      </c>
      <c r="K31" s="106" t="s">
        <v>751</v>
      </c>
      <c r="L31" s="106" t="s">
        <v>751</v>
      </c>
      <c r="M31" s="106" t="s">
        <v>751</v>
      </c>
      <c r="N31" s="106" t="s">
        <v>751</v>
      </c>
      <c r="O31" s="106" t="s">
        <v>751</v>
      </c>
      <c r="P31" s="106" t="s">
        <v>751</v>
      </c>
      <c r="Q31" s="106" t="s">
        <v>751</v>
      </c>
      <c r="R31" s="106" t="s">
        <v>751</v>
      </c>
      <c r="S31" s="106" t="s">
        <v>751</v>
      </c>
      <c r="T31" s="106" t="s">
        <v>751</v>
      </c>
      <c r="U31" s="106" t="s">
        <v>751</v>
      </c>
      <c r="V31" s="106" t="s">
        <v>751</v>
      </c>
      <c r="W31" s="106" t="s">
        <v>751</v>
      </c>
      <c r="X31" s="106" t="s">
        <v>751</v>
      </c>
      <c r="Y31" s="106" t="s">
        <v>751</v>
      </c>
      <c r="Z31" s="106" t="s">
        <v>751</v>
      </c>
      <c r="AA31" s="106" t="s">
        <v>751</v>
      </c>
      <c r="AB31" s="106" t="s">
        <v>751</v>
      </c>
      <c r="AC31" s="106" t="s">
        <v>751</v>
      </c>
      <c r="AD31" s="106" t="s">
        <v>751</v>
      </c>
      <c r="AE31" s="106" t="s">
        <v>751</v>
      </c>
      <c r="AF31" s="106" t="s">
        <v>751</v>
      </c>
      <c r="AG31" s="106" t="s">
        <v>751</v>
      </c>
      <c r="AH31" s="106" t="s">
        <v>751</v>
      </c>
      <c r="AI31" s="106" t="s">
        <v>751</v>
      </c>
      <c r="AJ31" s="106" t="s">
        <v>751</v>
      </c>
      <c r="AK31" s="106" t="s">
        <v>751</v>
      </c>
      <c r="AL31" s="106" t="s">
        <v>751</v>
      </c>
      <c r="AM31" s="106" t="s">
        <v>751</v>
      </c>
      <c r="AN31" s="106" t="s">
        <v>751</v>
      </c>
      <c r="AO31" s="106" t="s">
        <v>751</v>
      </c>
      <c r="AP31" s="106" t="s">
        <v>751</v>
      </c>
      <c r="AQ31" s="106" t="s">
        <v>751</v>
      </c>
      <c r="AR31" s="106" t="s">
        <v>751</v>
      </c>
      <c r="AS31" s="106" t="s">
        <v>751</v>
      </c>
      <c r="AT31" s="106" t="s">
        <v>751</v>
      </c>
      <c r="AU31" s="106" t="s">
        <v>751</v>
      </c>
      <c r="AV31" s="106" t="s">
        <v>751</v>
      </c>
      <c r="AW31" s="106" t="s">
        <v>751</v>
      </c>
      <c r="AX31" s="106" t="s">
        <v>751</v>
      </c>
      <c r="AY31" s="106" t="s">
        <v>751</v>
      </c>
      <c r="AZ31" s="106" t="s">
        <v>751</v>
      </c>
      <c r="BA31" s="106" t="s">
        <v>751</v>
      </c>
      <c r="BB31" s="106" t="s">
        <v>751</v>
      </c>
      <c r="BC31" s="106" t="s">
        <v>751</v>
      </c>
      <c r="BD31" s="106" t="s">
        <v>751</v>
      </c>
      <c r="BE31" s="106" t="s">
        <v>751</v>
      </c>
      <c r="BF31" s="106" t="s">
        <v>751</v>
      </c>
      <c r="BG31" s="106" t="s">
        <v>751</v>
      </c>
      <c r="BH31" s="106" t="s">
        <v>751</v>
      </c>
      <c r="BI31" s="106" t="s">
        <v>751</v>
      </c>
      <c r="BJ31" s="106" t="s">
        <v>751</v>
      </c>
      <c r="BK31" s="106" t="s">
        <v>751</v>
      </c>
      <c r="BL31" s="106" t="s">
        <v>751</v>
      </c>
      <c r="BM31" s="106" t="s">
        <v>751</v>
      </c>
      <c r="BN31" s="106" t="s">
        <v>751</v>
      </c>
      <c r="BO31" s="106" t="s">
        <v>751</v>
      </c>
      <c r="BP31" s="106" t="s">
        <v>751</v>
      </c>
      <c r="BQ31" s="106" t="s">
        <v>751</v>
      </c>
      <c r="BR31" s="106" t="s">
        <v>751</v>
      </c>
      <c r="BS31" s="106" t="s">
        <v>751</v>
      </c>
      <c r="BT31" s="106" t="s">
        <v>751</v>
      </c>
      <c r="BU31" s="106" t="s">
        <v>751</v>
      </c>
      <c r="BV31" s="106" t="s">
        <v>751</v>
      </c>
      <c r="BW31" s="106" t="s">
        <v>751</v>
      </c>
      <c r="BX31" s="106" t="s">
        <v>751</v>
      </c>
      <c r="BY31" s="106" t="s">
        <v>751</v>
      </c>
      <c r="BZ31" s="106" t="s">
        <v>751</v>
      </c>
      <c r="CA31" s="106" t="s">
        <v>751</v>
      </c>
      <c r="CB31" s="106" t="s">
        <v>751</v>
      </c>
    </row>
    <row r="32" spans="2:80" x14ac:dyDescent="0.55000000000000004">
      <c r="B32" s="106" t="s">
        <v>751</v>
      </c>
      <c r="C32" s="106" t="s">
        <v>751</v>
      </c>
      <c r="D32" s="106" t="s">
        <v>751</v>
      </c>
      <c r="E32" s="106" t="s">
        <v>751</v>
      </c>
      <c r="F32" s="106" t="s">
        <v>751</v>
      </c>
      <c r="G32" s="106" t="s">
        <v>751</v>
      </c>
      <c r="H32" s="106" t="s">
        <v>751</v>
      </c>
      <c r="I32" s="106" t="s">
        <v>751</v>
      </c>
      <c r="J32" s="106" t="s">
        <v>751</v>
      </c>
      <c r="K32" s="106" t="s">
        <v>751</v>
      </c>
      <c r="L32" s="106" t="s">
        <v>751</v>
      </c>
      <c r="M32" s="106" t="s">
        <v>751</v>
      </c>
      <c r="N32" s="106" t="s">
        <v>751</v>
      </c>
      <c r="O32" s="106" t="s">
        <v>751</v>
      </c>
      <c r="P32" s="106" t="s">
        <v>751</v>
      </c>
      <c r="Q32" s="106" t="s">
        <v>751</v>
      </c>
      <c r="R32" s="106" t="s">
        <v>751</v>
      </c>
      <c r="S32" s="106" t="s">
        <v>751</v>
      </c>
      <c r="T32" s="106" t="s">
        <v>751</v>
      </c>
      <c r="U32" s="106" t="s">
        <v>751</v>
      </c>
      <c r="V32" s="106" t="s">
        <v>751</v>
      </c>
      <c r="W32" s="106" t="s">
        <v>751</v>
      </c>
      <c r="X32" s="106" t="s">
        <v>751</v>
      </c>
      <c r="Y32" s="106" t="s">
        <v>751</v>
      </c>
      <c r="Z32" s="106" t="s">
        <v>751</v>
      </c>
      <c r="AA32" s="106" t="s">
        <v>751</v>
      </c>
      <c r="AB32" s="106" t="s">
        <v>751</v>
      </c>
      <c r="AC32" s="106" t="s">
        <v>751</v>
      </c>
      <c r="AD32" s="106" t="s">
        <v>751</v>
      </c>
      <c r="AE32" s="106" t="s">
        <v>751</v>
      </c>
      <c r="AF32" s="106" t="s">
        <v>751</v>
      </c>
      <c r="AG32" s="106" t="s">
        <v>751</v>
      </c>
      <c r="AH32" s="106" t="s">
        <v>751</v>
      </c>
      <c r="AI32" s="106" t="s">
        <v>751</v>
      </c>
      <c r="AJ32" s="106" t="s">
        <v>751</v>
      </c>
      <c r="AK32" s="106" t="s">
        <v>751</v>
      </c>
      <c r="AL32" s="106" t="s">
        <v>751</v>
      </c>
      <c r="AM32" s="106" t="s">
        <v>751</v>
      </c>
      <c r="AN32" s="106" t="s">
        <v>751</v>
      </c>
      <c r="AO32" s="106" t="s">
        <v>751</v>
      </c>
      <c r="AP32" s="106" t="s">
        <v>751</v>
      </c>
      <c r="AQ32" s="106" t="s">
        <v>751</v>
      </c>
      <c r="AR32" s="106" t="s">
        <v>751</v>
      </c>
      <c r="AS32" s="106" t="s">
        <v>751</v>
      </c>
      <c r="AT32" s="106" t="s">
        <v>751</v>
      </c>
      <c r="AU32" s="106" t="s">
        <v>751</v>
      </c>
      <c r="AV32" s="106" t="s">
        <v>751</v>
      </c>
      <c r="AW32" s="106" t="s">
        <v>751</v>
      </c>
      <c r="AX32" s="106" t="s">
        <v>751</v>
      </c>
      <c r="AY32" s="106" t="s">
        <v>751</v>
      </c>
      <c r="AZ32" s="106" t="s">
        <v>751</v>
      </c>
      <c r="BA32" s="106" t="s">
        <v>751</v>
      </c>
      <c r="BB32" s="106" t="s">
        <v>751</v>
      </c>
      <c r="BC32" s="106" t="s">
        <v>751</v>
      </c>
      <c r="BD32" s="106" t="s">
        <v>751</v>
      </c>
      <c r="BE32" s="106" t="s">
        <v>751</v>
      </c>
      <c r="BF32" s="106" t="s">
        <v>751</v>
      </c>
      <c r="BG32" s="106" t="s">
        <v>751</v>
      </c>
      <c r="BH32" s="106" t="s">
        <v>751</v>
      </c>
      <c r="BI32" s="106" t="s">
        <v>751</v>
      </c>
      <c r="BJ32" s="106" t="s">
        <v>751</v>
      </c>
      <c r="BK32" s="106" t="s">
        <v>751</v>
      </c>
      <c r="BL32" s="106" t="s">
        <v>751</v>
      </c>
      <c r="BM32" s="106" t="s">
        <v>751</v>
      </c>
      <c r="BN32" s="106" t="s">
        <v>751</v>
      </c>
      <c r="BO32" s="106" t="s">
        <v>751</v>
      </c>
      <c r="BP32" s="106" t="s">
        <v>751</v>
      </c>
      <c r="BQ32" s="106" t="s">
        <v>751</v>
      </c>
      <c r="BR32" s="106" t="s">
        <v>751</v>
      </c>
      <c r="BS32" s="106" t="s">
        <v>751</v>
      </c>
      <c r="BT32" s="106" t="s">
        <v>751</v>
      </c>
      <c r="BU32" s="106" t="s">
        <v>751</v>
      </c>
      <c r="BV32" s="106" t="s">
        <v>751</v>
      </c>
      <c r="BW32" s="106" t="s">
        <v>751</v>
      </c>
      <c r="BX32" s="106" t="s">
        <v>751</v>
      </c>
      <c r="BY32" s="106" t="s">
        <v>751</v>
      </c>
      <c r="BZ32" s="106" t="s">
        <v>751</v>
      </c>
      <c r="CA32" s="106" t="s">
        <v>751</v>
      </c>
      <c r="CB32" s="106" t="s">
        <v>751</v>
      </c>
    </row>
    <row r="33" spans="2:80" x14ac:dyDescent="0.55000000000000004">
      <c r="B33" s="106" t="s">
        <v>751</v>
      </c>
      <c r="C33" s="106" t="s">
        <v>751</v>
      </c>
      <c r="D33" s="106" t="s">
        <v>751</v>
      </c>
      <c r="E33" s="106" t="s">
        <v>751</v>
      </c>
      <c r="F33" s="106" t="s">
        <v>751</v>
      </c>
      <c r="G33" s="106" t="s">
        <v>751</v>
      </c>
      <c r="H33" s="106" t="s">
        <v>751</v>
      </c>
      <c r="I33" s="106" t="s">
        <v>751</v>
      </c>
      <c r="J33" s="106" t="s">
        <v>751</v>
      </c>
      <c r="K33" s="106" t="s">
        <v>751</v>
      </c>
      <c r="L33" s="106" t="s">
        <v>751</v>
      </c>
      <c r="M33" s="106" t="s">
        <v>751</v>
      </c>
      <c r="N33" s="106" t="s">
        <v>751</v>
      </c>
      <c r="O33" s="106" t="s">
        <v>751</v>
      </c>
      <c r="P33" s="106" t="s">
        <v>751</v>
      </c>
      <c r="Q33" s="106" t="s">
        <v>751</v>
      </c>
      <c r="R33" s="106" t="s">
        <v>751</v>
      </c>
      <c r="S33" s="106" t="s">
        <v>751</v>
      </c>
      <c r="T33" s="106" t="s">
        <v>751</v>
      </c>
      <c r="U33" s="106" t="s">
        <v>751</v>
      </c>
      <c r="V33" s="106" t="s">
        <v>751</v>
      </c>
      <c r="W33" s="106" t="s">
        <v>751</v>
      </c>
      <c r="X33" s="106" t="s">
        <v>751</v>
      </c>
      <c r="Y33" s="106" t="s">
        <v>751</v>
      </c>
      <c r="Z33" s="106" t="s">
        <v>751</v>
      </c>
      <c r="AA33" s="106" t="s">
        <v>751</v>
      </c>
      <c r="AB33" s="106" t="s">
        <v>751</v>
      </c>
      <c r="AC33" s="106" t="s">
        <v>751</v>
      </c>
      <c r="AD33" s="106" t="s">
        <v>751</v>
      </c>
      <c r="AE33" s="106" t="s">
        <v>751</v>
      </c>
      <c r="AF33" s="106" t="s">
        <v>751</v>
      </c>
      <c r="AG33" s="106" t="s">
        <v>751</v>
      </c>
      <c r="AH33" s="106" t="s">
        <v>751</v>
      </c>
      <c r="AI33" s="106" t="s">
        <v>751</v>
      </c>
      <c r="AJ33" s="106" t="s">
        <v>751</v>
      </c>
      <c r="AK33" s="106" t="s">
        <v>751</v>
      </c>
      <c r="AL33" s="106" t="s">
        <v>751</v>
      </c>
      <c r="AM33" s="106" t="s">
        <v>751</v>
      </c>
      <c r="AN33" s="106" t="s">
        <v>751</v>
      </c>
      <c r="AO33" s="106" t="s">
        <v>751</v>
      </c>
      <c r="AP33" s="106" t="s">
        <v>751</v>
      </c>
      <c r="AQ33" s="106" t="s">
        <v>751</v>
      </c>
      <c r="AR33" s="106" t="s">
        <v>751</v>
      </c>
      <c r="AS33" s="106" t="s">
        <v>751</v>
      </c>
      <c r="AT33" s="106" t="s">
        <v>751</v>
      </c>
      <c r="AU33" s="106" t="s">
        <v>751</v>
      </c>
      <c r="AV33" s="106" t="s">
        <v>751</v>
      </c>
      <c r="AW33" s="106" t="s">
        <v>751</v>
      </c>
      <c r="AX33" s="106" t="s">
        <v>751</v>
      </c>
      <c r="AY33" s="106" t="s">
        <v>751</v>
      </c>
      <c r="AZ33" s="106" t="s">
        <v>751</v>
      </c>
      <c r="BA33" s="106" t="s">
        <v>751</v>
      </c>
      <c r="BB33" s="106" t="s">
        <v>751</v>
      </c>
      <c r="BC33" s="106" t="s">
        <v>751</v>
      </c>
      <c r="BD33" s="106" t="s">
        <v>751</v>
      </c>
      <c r="BE33" s="106" t="s">
        <v>751</v>
      </c>
      <c r="BF33" s="106" t="s">
        <v>751</v>
      </c>
      <c r="BG33" s="106" t="s">
        <v>751</v>
      </c>
      <c r="BH33" s="106" t="s">
        <v>751</v>
      </c>
      <c r="BI33" s="106" t="s">
        <v>751</v>
      </c>
      <c r="BJ33" s="106" t="s">
        <v>751</v>
      </c>
      <c r="BK33" s="106" t="s">
        <v>751</v>
      </c>
      <c r="BL33" s="106" t="s">
        <v>751</v>
      </c>
      <c r="BM33" s="106" t="s">
        <v>751</v>
      </c>
      <c r="BN33" s="106" t="s">
        <v>751</v>
      </c>
      <c r="BO33" s="106" t="s">
        <v>751</v>
      </c>
      <c r="BP33" s="106" t="s">
        <v>751</v>
      </c>
      <c r="BQ33" s="106" t="s">
        <v>751</v>
      </c>
      <c r="BR33" s="106" t="s">
        <v>751</v>
      </c>
      <c r="BS33" s="106" t="s">
        <v>751</v>
      </c>
      <c r="BT33" s="106" t="s">
        <v>751</v>
      </c>
      <c r="BU33" s="106" t="s">
        <v>751</v>
      </c>
      <c r="BV33" s="106" t="s">
        <v>751</v>
      </c>
      <c r="BW33" s="106" t="s">
        <v>751</v>
      </c>
      <c r="BX33" s="106" t="s">
        <v>751</v>
      </c>
      <c r="BY33" s="106" t="s">
        <v>751</v>
      </c>
      <c r="BZ33" s="106" t="s">
        <v>751</v>
      </c>
      <c r="CA33" s="106" t="s">
        <v>751</v>
      </c>
      <c r="CB33" s="106" t="s">
        <v>751</v>
      </c>
    </row>
    <row r="34" spans="2:80" x14ac:dyDescent="0.55000000000000004">
      <c r="B34" s="106" t="s">
        <v>751</v>
      </c>
      <c r="C34" s="106" t="s">
        <v>751</v>
      </c>
      <c r="D34" s="106" t="s">
        <v>751</v>
      </c>
      <c r="E34" s="106" t="s">
        <v>751</v>
      </c>
      <c r="F34" s="106" t="s">
        <v>751</v>
      </c>
      <c r="G34" s="106" t="s">
        <v>751</v>
      </c>
      <c r="H34" s="106" t="s">
        <v>751</v>
      </c>
      <c r="I34" s="106" t="s">
        <v>751</v>
      </c>
      <c r="J34" s="106" t="s">
        <v>751</v>
      </c>
      <c r="K34" s="106" t="s">
        <v>751</v>
      </c>
      <c r="L34" s="106" t="s">
        <v>751</v>
      </c>
      <c r="M34" s="106" t="s">
        <v>751</v>
      </c>
      <c r="N34" s="106" t="s">
        <v>751</v>
      </c>
      <c r="O34" s="106" t="s">
        <v>751</v>
      </c>
      <c r="P34" s="106" t="s">
        <v>751</v>
      </c>
      <c r="Q34" s="106" t="s">
        <v>751</v>
      </c>
      <c r="R34" s="106" t="s">
        <v>751</v>
      </c>
      <c r="S34" s="106" t="s">
        <v>751</v>
      </c>
      <c r="T34" s="106" t="s">
        <v>751</v>
      </c>
      <c r="U34" s="106" t="s">
        <v>751</v>
      </c>
      <c r="V34" s="106" t="s">
        <v>751</v>
      </c>
      <c r="W34" s="106" t="s">
        <v>751</v>
      </c>
      <c r="X34" s="106" t="s">
        <v>751</v>
      </c>
      <c r="Y34" s="106" t="s">
        <v>751</v>
      </c>
      <c r="Z34" s="106" t="s">
        <v>751</v>
      </c>
      <c r="AA34" s="106" t="s">
        <v>751</v>
      </c>
      <c r="AB34" s="106" t="s">
        <v>751</v>
      </c>
      <c r="AC34" s="106" t="s">
        <v>751</v>
      </c>
      <c r="AD34" s="106" t="s">
        <v>751</v>
      </c>
      <c r="AE34" s="106" t="s">
        <v>751</v>
      </c>
      <c r="AF34" s="106" t="s">
        <v>751</v>
      </c>
      <c r="AG34" s="106" t="s">
        <v>751</v>
      </c>
      <c r="AH34" s="106" t="s">
        <v>751</v>
      </c>
      <c r="AI34" s="106" t="s">
        <v>751</v>
      </c>
      <c r="AJ34" s="106" t="s">
        <v>751</v>
      </c>
      <c r="AK34" s="106" t="s">
        <v>751</v>
      </c>
      <c r="AL34" s="106" t="s">
        <v>751</v>
      </c>
      <c r="AM34" s="106" t="s">
        <v>751</v>
      </c>
      <c r="AN34" s="106" t="s">
        <v>751</v>
      </c>
      <c r="AO34" s="106" t="s">
        <v>751</v>
      </c>
      <c r="AP34" s="106" t="s">
        <v>751</v>
      </c>
      <c r="AQ34" s="106" t="s">
        <v>751</v>
      </c>
      <c r="AR34" s="106" t="s">
        <v>751</v>
      </c>
      <c r="AS34" s="106" t="s">
        <v>751</v>
      </c>
      <c r="AT34" s="106" t="s">
        <v>751</v>
      </c>
      <c r="AU34" s="106" t="s">
        <v>751</v>
      </c>
      <c r="AV34" s="106" t="s">
        <v>751</v>
      </c>
      <c r="AW34" s="106" t="s">
        <v>751</v>
      </c>
      <c r="AX34" s="106" t="s">
        <v>751</v>
      </c>
      <c r="AY34" s="106" t="s">
        <v>751</v>
      </c>
      <c r="AZ34" s="106" t="s">
        <v>751</v>
      </c>
      <c r="BA34" s="106" t="s">
        <v>751</v>
      </c>
      <c r="BB34" s="106" t="s">
        <v>751</v>
      </c>
      <c r="BC34" s="106" t="s">
        <v>751</v>
      </c>
      <c r="BD34" s="106" t="s">
        <v>751</v>
      </c>
      <c r="BE34" s="106" t="s">
        <v>751</v>
      </c>
      <c r="BF34" s="106" t="s">
        <v>751</v>
      </c>
      <c r="BG34" s="106" t="s">
        <v>751</v>
      </c>
      <c r="BH34" s="106" t="s">
        <v>751</v>
      </c>
      <c r="BI34" s="106" t="s">
        <v>751</v>
      </c>
      <c r="BJ34" s="106" t="s">
        <v>751</v>
      </c>
      <c r="BK34" s="106" t="s">
        <v>751</v>
      </c>
      <c r="BL34" s="106" t="s">
        <v>751</v>
      </c>
      <c r="BM34" s="106" t="s">
        <v>751</v>
      </c>
      <c r="BN34" s="106" t="s">
        <v>751</v>
      </c>
      <c r="BO34" s="106" t="s">
        <v>751</v>
      </c>
      <c r="BP34" s="106" t="s">
        <v>751</v>
      </c>
      <c r="BQ34" s="106" t="s">
        <v>751</v>
      </c>
      <c r="BR34" s="106" t="s">
        <v>751</v>
      </c>
      <c r="BS34" s="106" t="s">
        <v>751</v>
      </c>
      <c r="BT34" s="106" t="s">
        <v>751</v>
      </c>
      <c r="BU34" s="106" t="s">
        <v>751</v>
      </c>
      <c r="BV34" s="106" t="s">
        <v>751</v>
      </c>
      <c r="BW34" s="106" t="s">
        <v>751</v>
      </c>
      <c r="BX34" s="106" t="s">
        <v>751</v>
      </c>
      <c r="BY34" s="106" t="s">
        <v>751</v>
      </c>
      <c r="BZ34" s="106" t="s">
        <v>751</v>
      </c>
      <c r="CA34" s="106" t="s">
        <v>751</v>
      </c>
      <c r="CB34" s="106" t="s">
        <v>751</v>
      </c>
    </row>
    <row r="35" spans="2:80" x14ac:dyDescent="0.55000000000000004">
      <c r="B35" s="106" t="s">
        <v>751</v>
      </c>
      <c r="C35" s="106" t="s">
        <v>751</v>
      </c>
      <c r="D35" s="106" t="s">
        <v>751</v>
      </c>
      <c r="E35" s="106" t="s">
        <v>751</v>
      </c>
      <c r="F35" s="106" t="s">
        <v>751</v>
      </c>
      <c r="G35" s="106" t="s">
        <v>751</v>
      </c>
      <c r="H35" s="106" t="s">
        <v>751</v>
      </c>
      <c r="I35" s="106" t="s">
        <v>751</v>
      </c>
      <c r="J35" s="106" t="s">
        <v>751</v>
      </c>
      <c r="K35" s="106" t="s">
        <v>751</v>
      </c>
      <c r="L35" s="106" t="s">
        <v>751</v>
      </c>
      <c r="M35" s="106" t="s">
        <v>751</v>
      </c>
      <c r="N35" s="106" t="s">
        <v>751</v>
      </c>
      <c r="O35" s="106" t="s">
        <v>751</v>
      </c>
      <c r="P35" s="106" t="s">
        <v>751</v>
      </c>
      <c r="Q35" s="106" t="s">
        <v>751</v>
      </c>
      <c r="R35" s="106" t="s">
        <v>751</v>
      </c>
      <c r="S35" s="106" t="s">
        <v>751</v>
      </c>
      <c r="T35" s="106" t="s">
        <v>751</v>
      </c>
      <c r="U35" s="106" t="s">
        <v>751</v>
      </c>
      <c r="V35" s="106" t="s">
        <v>751</v>
      </c>
      <c r="W35" s="106" t="s">
        <v>751</v>
      </c>
      <c r="X35" s="106" t="s">
        <v>751</v>
      </c>
      <c r="Y35" s="106" t="s">
        <v>751</v>
      </c>
      <c r="Z35" s="106" t="s">
        <v>751</v>
      </c>
      <c r="AA35" s="106" t="s">
        <v>751</v>
      </c>
      <c r="AB35" s="106" t="s">
        <v>751</v>
      </c>
      <c r="AC35" s="106" t="s">
        <v>751</v>
      </c>
      <c r="AD35" s="106" t="s">
        <v>751</v>
      </c>
      <c r="AE35" s="106" t="s">
        <v>751</v>
      </c>
      <c r="AF35" s="106" t="s">
        <v>751</v>
      </c>
      <c r="AG35" s="106" t="s">
        <v>751</v>
      </c>
      <c r="AH35" s="106" t="s">
        <v>751</v>
      </c>
      <c r="AI35" s="106" t="s">
        <v>751</v>
      </c>
      <c r="AJ35" s="106" t="s">
        <v>751</v>
      </c>
      <c r="AK35" s="106" t="s">
        <v>751</v>
      </c>
      <c r="AL35" s="106" t="s">
        <v>751</v>
      </c>
      <c r="AM35" s="106" t="s">
        <v>751</v>
      </c>
      <c r="AN35" s="106" t="s">
        <v>751</v>
      </c>
      <c r="AO35" s="106" t="s">
        <v>751</v>
      </c>
      <c r="AP35" s="106" t="s">
        <v>751</v>
      </c>
      <c r="AQ35" s="106" t="s">
        <v>751</v>
      </c>
      <c r="AR35" s="106" t="s">
        <v>751</v>
      </c>
      <c r="AS35" s="106" t="s">
        <v>751</v>
      </c>
      <c r="AT35" s="106" t="s">
        <v>751</v>
      </c>
      <c r="AU35" s="106" t="s">
        <v>751</v>
      </c>
      <c r="AV35" s="106" t="s">
        <v>751</v>
      </c>
      <c r="AW35" s="106" t="s">
        <v>751</v>
      </c>
      <c r="AX35" s="106" t="s">
        <v>751</v>
      </c>
      <c r="AY35" s="106" t="s">
        <v>751</v>
      </c>
      <c r="AZ35" s="106" t="s">
        <v>751</v>
      </c>
      <c r="BA35" s="106" t="s">
        <v>751</v>
      </c>
      <c r="BB35" s="106" t="s">
        <v>751</v>
      </c>
      <c r="BC35" s="106" t="s">
        <v>751</v>
      </c>
      <c r="BD35" s="106" t="s">
        <v>751</v>
      </c>
      <c r="BE35" s="106" t="s">
        <v>751</v>
      </c>
      <c r="BF35" s="106" t="s">
        <v>751</v>
      </c>
      <c r="BG35" s="106" t="s">
        <v>751</v>
      </c>
      <c r="BH35" s="106" t="s">
        <v>751</v>
      </c>
      <c r="BI35" s="106" t="s">
        <v>751</v>
      </c>
      <c r="BJ35" s="106" t="s">
        <v>751</v>
      </c>
      <c r="BK35" s="106" t="s">
        <v>751</v>
      </c>
      <c r="BL35" s="106" t="s">
        <v>751</v>
      </c>
      <c r="BM35" s="106" t="s">
        <v>751</v>
      </c>
      <c r="BN35" s="106" t="s">
        <v>751</v>
      </c>
      <c r="BO35" s="106" t="s">
        <v>751</v>
      </c>
      <c r="BP35" s="106" t="s">
        <v>751</v>
      </c>
      <c r="BQ35" s="106" t="s">
        <v>751</v>
      </c>
      <c r="BR35" s="106" t="s">
        <v>751</v>
      </c>
      <c r="BS35" s="106" t="s">
        <v>751</v>
      </c>
      <c r="BT35" s="106" t="s">
        <v>751</v>
      </c>
      <c r="BU35" s="106" t="s">
        <v>751</v>
      </c>
      <c r="BV35" s="106" t="s">
        <v>751</v>
      </c>
      <c r="BW35" s="106" t="s">
        <v>751</v>
      </c>
      <c r="BX35" s="106" t="s">
        <v>751</v>
      </c>
      <c r="BY35" s="106" t="s">
        <v>751</v>
      </c>
      <c r="BZ35" s="106" t="s">
        <v>751</v>
      </c>
      <c r="CA35" s="106" t="s">
        <v>751</v>
      </c>
      <c r="CB35" s="106" t="s">
        <v>751</v>
      </c>
    </row>
    <row r="36" spans="2:80" x14ac:dyDescent="0.55000000000000004">
      <c r="B36" s="106" t="s">
        <v>751</v>
      </c>
      <c r="C36" s="106" t="s">
        <v>751</v>
      </c>
      <c r="D36" s="106" t="s">
        <v>751</v>
      </c>
      <c r="E36" s="106" t="s">
        <v>751</v>
      </c>
      <c r="F36" s="106" t="s">
        <v>751</v>
      </c>
      <c r="G36" s="106" t="s">
        <v>751</v>
      </c>
      <c r="H36" s="106" t="s">
        <v>751</v>
      </c>
      <c r="I36" s="106" t="s">
        <v>751</v>
      </c>
      <c r="J36" s="106" t="s">
        <v>751</v>
      </c>
      <c r="K36" s="106" t="s">
        <v>751</v>
      </c>
      <c r="L36" s="106" t="s">
        <v>751</v>
      </c>
      <c r="M36" s="106" t="s">
        <v>751</v>
      </c>
      <c r="N36" s="106" t="s">
        <v>751</v>
      </c>
      <c r="O36" s="106" t="s">
        <v>751</v>
      </c>
      <c r="P36" s="106" t="s">
        <v>751</v>
      </c>
      <c r="Q36" s="106" t="s">
        <v>751</v>
      </c>
      <c r="R36" s="106" t="s">
        <v>751</v>
      </c>
      <c r="S36" s="106" t="s">
        <v>751</v>
      </c>
      <c r="T36" s="106" t="s">
        <v>751</v>
      </c>
      <c r="U36" s="106" t="s">
        <v>751</v>
      </c>
      <c r="V36" s="106" t="s">
        <v>751</v>
      </c>
      <c r="W36" s="106" t="s">
        <v>751</v>
      </c>
      <c r="X36" s="106" t="s">
        <v>751</v>
      </c>
      <c r="Y36" s="106" t="s">
        <v>751</v>
      </c>
      <c r="Z36" s="106" t="s">
        <v>751</v>
      </c>
      <c r="AA36" s="106" t="s">
        <v>751</v>
      </c>
      <c r="AB36" s="106" t="s">
        <v>751</v>
      </c>
      <c r="AC36" s="106" t="s">
        <v>751</v>
      </c>
      <c r="AD36" s="106" t="s">
        <v>751</v>
      </c>
      <c r="AE36" s="106" t="s">
        <v>751</v>
      </c>
      <c r="AF36" s="106" t="s">
        <v>751</v>
      </c>
      <c r="AG36" s="106" t="s">
        <v>751</v>
      </c>
      <c r="AH36" s="106" t="s">
        <v>751</v>
      </c>
      <c r="AI36" s="106" t="s">
        <v>751</v>
      </c>
      <c r="AJ36" s="106" t="s">
        <v>751</v>
      </c>
      <c r="AK36" s="106" t="s">
        <v>751</v>
      </c>
      <c r="AL36" s="106" t="s">
        <v>751</v>
      </c>
      <c r="AM36" s="106" t="s">
        <v>751</v>
      </c>
      <c r="AN36" s="106" t="s">
        <v>751</v>
      </c>
      <c r="AO36" s="106" t="s">
        <v>751</v>
      </c>
      <c r="AP36" s="106" t="s">
        <v>751</v>
      </c>
      <c r="AQ36" s="106" t="s">
        <v>751</v>
      </c>
      <c r="AR36" s="106" t="s">
        <v>751</v>
      </c>
      <c r="AS36" s="106" t="s">
        <v>751</v>
      </c>
      <c r="AT36" s="106" t="s">
        <v>751</v>
      </c>
      <c r="AU36" s="106" t="s">
        <v>751</v>
      </c>
      <c r="AV36" s="106" t="s">
        <v>751</v>
      </c>
      <c r="AW36" s="106" t="s">
        <v>751</v>
      </c>
      <c r="AX36" s="106" t="s">
        <v>751</v>
      </c>
      <c r="AY36" s="106" t="s">
        <v>751</v>
      </c>
      <c r="AZ36" s="106" t="s">
        <v>751</v>
      </c>
      <c r="BA36" s="106" t="s">
        <v>751</v>
      </c>
      <c r="BB36" s="106" t="s">
        <v>751</v>
      </c>
      <c r="BC36" s="106" t="s">
        <v>751</v>
      </c>
      <c r="BD36" s="106" t="s">
        <v>751</v>
      </c>
      <c r="BE36" s="106" t="s">
        <v>751</v>
      </c>
      <c r="BF36" s="106" t="s">
        <v>751</v>
      </c>
      <c r="BG36" s="106" t="s">
        <v>751</v>
      </c>
      <c r="BH36" s="106" t="s">
        <v>751</v>
      </c>
      <c r="BI36" s="106" t="s">
        <v>751</v>
      </c>
      <c r="BJ36" s="106" t="s">
        <v>751</v>
      </c>
      <c r="BK36" s="106" t="s">
        <v>751</v>
      </c>
      <c r="BL36" s="106" t="s">
        <v>751</v>
      </c>
      <c r="BM36" s="106" t="s">
        <v>751</v>
      </c>
      <c r="BN36" s="106" t="s">
        <v>751</v>
      </c>
      <c r="BO36" s="106" t="s">
        <v>751</v>
      </c>
      <c r="BP36" s="106" t="s">
        <v>751</v>
      </c>
      <c r="BQ36" s="106" t="s">
        <v>751</v>
      </c>
      <c r="BR36" s="106" t="s">
        <v>751</v>
      </c>
      <c r="BS36" s="106" t="s">
        <v>751</v>
      </c>
      <c r="BT36" s="106" t="s">
        <v>751</v>
      </c>
      <c r="BU36" s="106" t="s">
        <v>751</v>
      </c>
      <c r="BV36" s="106" t="s">
        <v>751</v>
      </c>
      <c r="BW36" s="106" t="s">
        <v>751</v>
      </c>
      <c r="BX36" s="106" t="s">
        <v>751</v>
      </c>
      <c r="BY36" s="106" t="s">
        <v>751</v>
      </c>
      <c r="BZ36" s="106" t="s">
        <v>751</v>
      </c>
      <c r="CA36" s="106" t="s">
        <v>751</v>
      </c>
      <c r="CB36" s="106" t="s">
        <v>751</v>
      </c>
    </row>
    <row r="37" spans="2:80" x14ac:dyDescent="0.55000000000000004">
      <c r="B37" s="106" t="s">
        <v>751</v>
      </c>
      <c r="C37" s="106" t="s">
        <v>751</v>
      </c>
      <c r="D37" s="106" t="s">
        <v>751</v>
      </c>
      <c r="E37" s="106" t="s">
        <v>751</v>
      </c>
      <c r="F37" s="106" t="s">
        <v>751</v>
      </c>
      <c r="G37" s="106" t="s">
        <v>751</v>
      </c>
      <c r="H37" s="106" t="s">
        <v>751</v>
      </c>
      <c r="I37" s="106" t="s">
        <v>751</v>
      </c>
      <c r="J37" s="106" t="s">
        <v>751</v>
      </c>
      <c r="K37" s="106" t="s">
        <v>751</v>
      </c>
      <c r="L37" s="106" t="s">
        <v>751</v>
      </c>
      <c r="M37" s="106" t="s">
        <v>751</v>
      </c>
      <c r="N37" s="106" t="s">
        <v>751</v>
      </c>
      <c r="O37" s="106" t="s">
        <v>751</v>
      </c>
      <c r="P37" s="106" t="s">
        <v>751</v>
      </c>
      <c r="Q37" s="106" t="s">
        <v>751</v>
      </c>
      <c r="R37" s="106" t="s">
        <v>751</v>
      </c>
      <c r="S37" s="106" t="s">
        <v>751</v>
      </c>
      <c r="T37" s="106" t="s">
        <v>751</v>
      </c>
      <c r="U37" s="106" t="s">
        <v>751</v>
      </c>
      <c r="V37" s="106" t="s">
        <v>751</v>
      </c>
      <c r="W37" s="106" t="s">
        <v>751</v>
      </c>
      <c r="X37" s="106" t="s">
        <v>751</v>
      </c>
      <c r="Y37" s="106" t="s">
        <v>751</v>
      </c>
      <c r="Z37" s="106" t="s">
        <v>751</v>
      </c>
      <c r="AA37" s="106" t="s">
        <v>751</v>
      </c>
      <c r="AB37" s="106" t="s">
        <v>751</v>
      </c>
      <c r="AC37" s="106" t="s">
        <v>751</v>
      </c>
      <c r="AD37" s="106" t="s">
        <v>751</v>
      </c>
      <c r="AE37" s="106" t="s">
        <v>751</v>
      </c>
      <c r="AF37" s="106" t="s">
        <v>751</v>
      </c>
      <c r="AG37" s="106" t="s">
        <v>751</v>
      </c>
      <c r="AH37" s="106" t="s">
        <v>751</v>
      </c>
      <c r="AI37" s="106" t="s">
        <v>751</v>
      </c>
      <c r="AJ37" s="106" t="s">
        <v>751</v>
      </c>
      <c r="AK37" s="106" t="s">
        <v>751</v>
      </c>
      <c r="AL37" s="106" t="s">
        <v>751</v>
      </c>
      <c r="AM37" s="106" t="s">
        <v>751</v>
      </c>
      <c r="AN37" s="106" t="s">
        <v>751</v>
      </c>
      <c r="AO37" s="106" t="s">
        <v>751</v>
      </c>
      <c r="AP37" s="106" t="s">
        <v>751</v>
      </c>
      <c r="AQ37" s="106" t="s">
        <v>751</v>
      </c>
      <c r="AR37" s="106" t="s">
        <v>751</v>
      </c>
      <c r="AS37" s="106" t="s">
        <v>751</v>
      </c>
      <c r="AT37" s="106" t="s">
        <v>751</v>
      </c>
      <c r="AU37" s="106" t="s">
        <v>751</v>
      </c>
      <c r="AV37" s="106" t="s">
        <v>751</v>
      </c>
      <c r="AW37" s="106" t="s">
        <v>751</v>
      </c>
      <c r="AX37" s="106" t="s">
        <v>751</v>
      </c>
      <c r="AY37" s="106" t="s">
        <v>751</v>
      </c>
      <c r="AZ37" s="106" t="s">
        <v>751</v>
      </c>
      <c r="BA37" s="106" t="s">
        <v>751</v>
      </c>
      <c r="BB37" s="106" t="s">
        <v>751</v>
      </c>
      <c r="BC37" s="106" t="s">
        <v>751</v>
      </c>
      <c r="BD37" s="106" t="s">
        <v>751</v>
      </c>
      <c r="BE37" s="106" t="s">
        <v>751</v>
      </c>
      <c r="BF37" s="106" t="s">
        <v>751</v>
      </c>
      <c r="BG37" s="106" t="s">
        <v>751</v>
      </c>
      <c r="BH37" s="106" t="s">
        <v>751</v>
      </c>
      <c r="BI37" s="106" t="s">
        <v>751</v>
      </c>
      <c r="BJ37" s="106" t="s">
        <v>751</v>
      </c>
      <c r="BK37" s="106" t="s">
        <v>751</v>
      </c>
      <c r="BL37" s="106" t="s">
        <v>751</v>
      </c>
      <c r="BM37" s="106" t="s">
        <v>751</v>
      </c>
      <c r="BN37" s="106" t="s">
        <v>751</v>
      </c>
      <c r="BO37" s="106" t="s">
        <v>751</v>
      </c>
      <c r="BP37" s="106" t="s">
        <v>751</v>
      </c>
      <c r="BQ37" s="106" t="s">
        <v>751</v>
      </c>
      <c r="BR37" s="106" t="s">
        <v>751</v>
      </c>
      <c r="BS37" s="106" t="s">
        <v>751</v>
      </c>
      <c r="BT37" s="106" t="s">
        <v>751</v>
      </c>
      <c r="BU37" s="106" t="s">
        <v>751</v>
      </c>
      <c r="BV37" s="106" t="s">
        <v>751</v>
      </c>
      <c r="BW37" s="106" t="s">
        <v>751</v>
      </c>
      <c r="BX37" s="106" t="s">
        <v>751</v>
      </c>
      <c r="BY37" s="106" t="s">
        <v>751</v>
      </c>
      <c r="BZ37" s="106" t="s">
        <v>751</v>
      </c>
      <c r="CA37" s="106" t="s">
        <v>751</v>
      </c>
      <c r="CB37" s="106" t="s">
        <v>751</v>
      </c>
    </row>
    <row r="38" spans="2:80" x14ac:dyDescent="0.55000000000000004">
      <c r="B38" s="106" t="s">
        <v>751</v>
      </c>
      <c r="C38" s="106" t="s">
        <v>751</v>
      </c>
      <c r="D38" s="106" t="s">
        <v>751</v>
      </c>
      <c r="E38" s="106" t="s">
        <v>751</v>
      </c>
      <c r="F38" s="106" t="s">
        <v>751</v>
      </c>
      <c r="G38" s="106" t="s">
        <v>751</v>
      </c>
      <c r="H38" s="106" t="s">
        <v>751</v>
      </c>
      <c r="I38" s="106" t="s">
        <v>751</v>
      </c>
      <c r="J38" s="106" t="s">
        <v>751</v>
      </c>
      <c r="K38" s="106" t="s">
        <v>751</v>
      </c>
      <c r="L38" s="106" t="s">
        <v>751</v>
      </c>
      <c r="M38" s="106" t="s">
        <v>751</v>
      </c>
      <c r="N38" s="106" t="s">
        <v>751</v>
      </c>
      <c r="O38" s="106" t="s">
        <v>751</v>
      </c>
      <c r="P38" s="106" t="s">
        <v>751</v>
      </c>
      <c r="Q38" s="106" t="s">
        <v>751</v>
      </c>
      <c r="R38" s="106" t="s">
        <v>751</v>
      </c>
      <c r="S38" s="106" t="s">
        <v>751</v>
      </c>
      <c r="T38" s="106" t="s">
        <v>751</v>
      </c>
      <c r="U38" s="106" t="s">
        <v>751</v>
      </c>
      <c r="V38" s="106" t="s">
        <v>751</v>
      </c>
      <c r="W38" s="106" t="s">
        <v>751</v>
      </c>
      <c r="X38" s="106" t="s">
        <v>751</v>
      </c>
      <c r="Y38" s="106" t="s">
        <v>751</v>
      </c>
      <c r="Z38" s="106" t="s">
        <v>751</v>
      </c>
      <c r="AA38" s="106" t="s">
        <v>751</v>
      </c>
      <c r="AB38" s="106" t="s">
        <v>751</v>
      </c>
      <c r="AC38" s="106" t="s">
        <v>751</v>
      </c>
      <c r="AD38" s="106" t="s">
        <v>751</v>
      </c>
      <c r="AE38" s="106" t="s">
        <v>751</v>
      </c>
      <c r="AF38" s="106" t="s">
        <v>751</v>
      </c>
      <c r="AG38" s="106" t="s">
        <v>751</v>
      </c>
      <c r="AH38" s="106" t="s">
        <v>751</v>
      </c>
      <c r="AI38" s="106" t="s">
        <v>751</v>
      </c>
      <c r="AJ38" s="106" t="s">
        <v>751</v>
      </c>
      <c r="AK38" s="106" t="s">
        <v>751</v>
      </c>
      <c r="AL38" s="106" t="s">
        <v>751</v>
      </c>
      <c r="AM38" s="106" t="s">
        <v>751</v>
      </c>
      <c r="AN38" s="106" t="s">
        <v>751</v>
      </c>
      <c r="AO38" s="106" t="s">
        <v>751</v>
      </c>
      <c r="AP38" s="106" t="s">
        <v>751</v>
      </c>
      <c r="AQ38" s="106" t="s">
        <v>751</v>
      </c>
      <c r="AR38" s="106" t="s">
        <v>751</v>
      </c>
      <c r="AS38" s="106" t="s">
        <v>751</v>
      </c>
      <c r="AT38" s="106" t="s">
        <v>751</v>
      </c>
      <c r="AU38" s="106" t="s">
        <v>751</v>
      </c>
      <c r="AV38" s="106" t="s">
        <v>751</v>
      </c>
      <c r="AW38" s="106" t="s">
        <v>751</v>
      </c>
      <c r="AX38" s="106" t="s">
        <v>751</v>
      </c>
      <c r="AY38" s="106" t="s">
        <v>751</v>
      </c>
      <c r="AZ38" s="106" t="s">
        <v>751</v>
      </c>
      <c r="BA38" s="106" t="s">
        <v>751</v>
      </c>
      <c r="BB38" s="106" t="s">
        <v>751</v>
      </c>
      <c r="BC38" s="106" t="s">
        <v>751</v>
      </c>
      <c r="BD38" s="106" t="s">
        <v>751</v>
      </c>
      <c r="BE38" s="106" t="s">
        <v>751</v>
      </c>
      <c r="BF38" s="106" t="s">
        <v>751</v>
      </c>
      <c r="BG38" s="106" t="s">
        <v>751</v>
      </c>
      <c r="BH38" s="106" t="s">
        <v>751</v>
      </c>
      <c r="BI38" s="106" t="s">
        <v>751</v>
      </c>
      <c r="BJ38" s="106" t="s">
        <v>751</v>
      </c>
      <c r="BK38" s="106" t="s">
        <v>751</v>
      </c>
      <c r="BL38" s="106" t="s">
        <v>751</v>
      </c>
      <c r="BM38" s="106" t="s">
        <v>751</v>
      </c>
      <c r="BN38" s="106" t="s">
        <v>751</v>
      </c>
      <c r="BO38" s="106" t="s">
        <v>751</v>
      </c>
      <c r="BP38" s="106" t="s">
        <v>751</v>
      </c>
      <c r="BQ38" s="106" t="s">
        <v>751</v>
      </c>
      <c r="BR38" s="106" t="s">
        <v>751</v>
      </c>
      <c r="BS38" s="106" t="s">
        <v>751</v>
      </c>
      <c r="BT38" s="106" t="s">
        <v>751</v>
      </c>
      <c r="BU38" s="106" t="s">
        <v>751</v>
      </c>
      <c r="BV38" s="106" t="s">
        <v>751</v>
      </c>
      <c r="BW38" s="106" t="s">
        <v>751</v>
      </c>
      <c r="BX38" s="106" t="s">
        <v>751</v>
      </c>
      <c r="BY38" s="106" t="s">
        <v>751</v>
      </c>
      <c r="BZ38" s="106" t="s">
        <v>751</v>
      </c>
      <c r="CA38" s="106" t="s">
        <v>751</v>
      </c>
      <c r="CB38" s="106" t="s">
        <v>751</v>
      </c>
    </row>
    <row r="39" spans="2:80" x14ac:dyDescent="0.55000000000000004">
      <c r="B39" s="106" t="s">
        <v>751</v>
      </c>
      <c r="C39" s="106" t="s">
        <v>751</v>
      </c>
      <c r="D39" s="106" t="s">
        <v>751</v>
      </c>
      <c r="E39" s="106" t="s">
        <v>751</v>
      </c>
      <c r="F39" s="106" t="s">
        <v>751</v>
      </c>
      <c r="G39" s="106" t="s">
        <v>751</v>
      </c>
      <c r="H39" s="106" t="s">
        <v>751</v>
      </c>
      <c r="I39" s="106" t="s">
        <v>751</v>
      </c>
      <c r="J39" s="106" t="s">
        <v>751</v>
      </c>
      <c r="K39" s="106" t="s">
        <v>751</v>
      </c>
      <c r="L39" s="106" t="s">
        <v>751</v>
      </c>
      <c r="M39" s="106" t="s">
        <v>751</v>
      </c>
      <c r="N39" s="106" t="s">
        <v>751</v>
      </c>
      <c r="O39" s="106" t="s">
        <v>751</v>
      </c>
      <c r="P39" s="106" t="s">
        <v>751</v>
      </c>
      <c r="Q39" s="106" t="s">
        <v>751</v>
      </c>
      <c r="R39" s="106" t="s">
        <v>751</v>
      </c>
      <c r="S39" s="106" t="s">
        <v>751</v>
      </c>
      <c r="T39" s="106" t="s">
        <v>751</v>
      </c>
      <c r="U39" s="106" t="s">
        <v>751</v>
      </c>
      <c r="V39" s="106" t="s">
        <v>751</v>
      </c>
      <c r="W39" s="106" t="s">
        <v>751</v>
      </c>
      <c r="X39" s="106" t="s">
        <v>751</v>
      </c>
      <c r="Y39" s="106" t="s">
        <v>751</v>
      </c>
      <c r="Z39" s="106" t="s">
        <v>751</v>
      </c>
      <c r="AA39" s="106" t="s">
        <v>751</v>
      </c>
      <c r="AB39" s="106" t="s">
        <v>751</v>
      </c>
      <c r="AC39" s="106" t="s">
        <v>751</v>
      </c>
      <c r="AD39" s="106" t="s">
        <v>751</v>
      </c>
      <c r="AE39" s="106" t="s">
        <v>751</v>
      </c>
      <c r="AF39" s="106" t="s">
        <v>751</v>
      </c>
      <c r="AG39" s="106" t="s">
        <v>751</v>
      </c>
      <c r="AH39" s="106" t="s">
        <v>751</v>
      </c>
      <c r="AI39" s="106" t="s">
        <v>751</v>
      </c>
      <c r="AJ39" s="106" t="s">
        <v>751</v>
      </c>
      <c r="AK39" s="106" t="s">
        <v>751</v>
      </c>
      <c r="AL39" s="106" t="s">
        <v>751</v>
      </c>
      <c r="AM39" s="106" t="s">
        <v>751</v>
      </c>
      <c r="AN39" s="106" t="s">
        <v>751</v>
      </c>
      <c r="AO39" s="106" t="s">
        <v>751</v>
      </c>
      <c r="AP39" s="106" t="s">
        <v>751</v>
      </c>
      <c r="AQ39" s="106" t="s">
        <v>751</v>
      </c>
      <c r="AR39" s="106" t="s">
        <v>751</v>
      </c>
      <c r="AS39" s="106" t="s">
        <v>751</v>
      </c>
      <c r="AT39" s="106" t="s">
        <v>751</v>
      </c>
      <c r="AU39" s="106" t="s">
        <v>751</v>
      </c>
      <c r="AV39" s="106" t="s">
        <v>751</v>
      </c>
      <c r="AW39" s="106" t="s">
        <v>751</v>
      </c>
      <c r="AX39" s="106" t="s">
        <v>751</v>
      </c>
      <c r="AY39" s="106" t="s">
        <v>751</v>
      </c>
      <c r="AZ39" s="106" t="s">
        <v>751</v>
      </c>
      <c r="BA39" s="106" t="s">
        <v>751</v>
      </c>
      <c r="BB39" s="106" t="s">
        <v>751</v>
      </c>
      <c r="BC39" s="106" t="s">
        <v>751</v>
      </c>
      <c r="BD39" s="106" t="s">
        <v>751</v>
      </c>
      <c r="BE39" s="106" t="s">
        <v>751</v>
      </c>
      <c r="BF39" s="106" t="s">
        <v>751</v>
      </c>
      <c r="BG39" s="106" t="s">
        <v>751</v>
      </c>
      <c r="BH39" s="106" t="s">
        <v>751</v>
      </c>
      <c r="BI39" s="106" t="s">
        <v>751</v>
      </c>
      <c r="BJ39" s="106" t="s">
        <v>751</v>
      </c>
      <c r="BK39" s="106" t="s">
        <v>751</v>
      </c>
      <c r="BL39" s="106" t="s">
        <v>751</v>
      </c>
      <c r="BM39" s="106" t="s">
        <v>751</v>
      </c>
      <c r="BN39" s="106" t="s">
        <v>751</v>
      </c>
      <c r="BO39" s="106" t="s">
        <v>751</v>
      </c>
      <c r="BP39" s="106" t="s">
        <v>751</v>
      </c>
      <c r="BQ39" s="106" t="s">
        <v>751</v>
      </c>
      <c r="BR39" s="106" t="s">
        <v>751</v>
      </c>
      <c r="BS39" s="106" t="s">
        <v>751</v>
      </c>
      <c r="BT39" s="106" t="s">
        <v>751</v>
      </c>
      <c r="BU39" s="106" t="s">
        <v>751</v>
      </c>
      <c r="BV39" s="106" t="s">
        <v>751</v>
      </c>
      <c r="BW39" s="106" t="s">
        <v>751</v>
      </c>
      <c r="BX39" s="106" t="s">
        <v>751</v>
      </c>
      <c r="BY39" s="106" t="s">
        <v>751</v>
      </c>
      <c r="BZ39" s="106" t="s">
        <v>751</v>
      </c>
      <c r="CA39" s="106" t="s">
        <v>751</v>
      </c>
      <c r="CB39" s="106" t="s">
        <v>751</v>
      </c>
    </row>
    <row r="40" spans="2:80" x14ac:dyDescent="0.55000000000000004">
      <c r="B40" s="106" t="s">
        <v>751</v>
      </c>
      <c r="C40" s="106" t="s">
        <v>751</v>
      </c>
      <c r="D40" s="106" t="s">
        <v>751</v>
      </c>
      <c r="E40" s="106" t="s">
        <v>751</v>
      </c>
      <c r="F40" s="106" t="s">
        <v>751</v>
      </c>
      <c r="G40" s="106" t="s">
        <v>751</v>
      </c>
      <c r="H40" s="106" t="s">
        <v>751</v>
      </c>
      <c r="I40" s="106" t="s">
        <v>751</v>
      </c>
      <c r="J40" s="106" t="s">
        <v>751</v>
      </c>
      <c r="K40" s="106" t="s">
        <v>751</v>
      </c>
      <c r="L40" s="106" t="s">
        <v>751</v>
      </c>
      <c r="M40" s="106" t="s">
        <v>751</v>
      </c>
      <c r="N40" s="106" t="s">
        <v>751</v>
      </c>
      <c r="O40" s="106" t="s">
        <v>751</v>
      </c>
      <c r="P40" s="106" t="s">
        <v>751</v>
      </c>
      <c r="Q40" s="106" t="s">
        <v>751</v>
      </c>
      <c r="R40" s="106" t="s">
        <v>751</v>
      </c>
      <c r="S40" s="106" t="s">
        <v>751</v>
      </c>
      <c r="T40" s="106" t="s">
        <v>751</v>
      </c>
      <c r="U40" s="106" t="s">
        <v>751</v>
      </c>
      <c r="V40" s="106" t="s">
        <v>751</v>
      </c>
      <c r="W40" s="106" t="s">
        <v>751</v>
      </c>
      <c r="X40" s="106" t="s">
        <v>751</v>
      </c>
      <c r="Y40" s="106" t="s">
        <v>751</v>
      </c>
      <c r="Z40" s="106" t="s">
        <v>751</v>
      </c>
      <c r="AA40" s="106" t="s">
        <v>751</v>
      </c>
      <c r="AB40" s="106" t="s">
        <v>751</v>
      </c>
      <c r="AC40" s="106" t="s">
        <v>751</v>
      </c>
      <c r="AD40" s="106" t="s">
        <v>751</v>
      </c>
      <c r="AE40" s="106" t="s">
        <v>751</v>
      </c>
      <c r="AF40" s="106" t="s">
        <v>751</v>
      </c>
      <c r="AG40" s="106" t="s">
        <v>751</v>
      </c>
      <c r="AH40" s="106" t="s">
        <v>751</v>
      </c>
      <c r="AI40" s="106" t="s">
        <v>751</v>
      </c>
      <c r="AJ40" s="106" t="s">
        <v>751</v>
      </c>
      <c r="AK40" s="106" t="s">
        <v>751</v>
      </c>
      <c r="AL40" s="106" t="s">
        <v>751</v>
      </c>
      <c r="AM40" s="106" t="s">
        <v>751</v>
      </c>
      <c r="AN40" s="106" t="s">
        <v>751</v>
      </c>
      <c r="AO40" s="106" t="s">
        <v>751</v>
      </c>
      <c r="AP40" s="106" t="s">
        <v>751</v>
      </c>
      <c r="AQ40" s="106" t="s">
        <v>751</v>
      </c>
      <c r="AR40" s="106" t="s">
        <v>751</v>
      </c>
      <c r="AS40" s="106" t="s">
        <v>751</v>
      </c>
      <c r="AT40" s="106" t="s">
        <v>751</v>
      </c>
      <c r="AU40" s="106" t="s">
        <v>751</v>
      </c>
      <c r="AV40" s="106" t="s">
        <v>751</v>
      </c>
      <c r="AW40" s="106" t="s">
        <v>751</v>
      </c>
      <c r="AX40" s="106" t="s">
        <v>751</v>
      </c>
      <c r="AY40" s="106" t="s">
        <v>751</v>
      </c>
      <c r="AZ40" s="106" t="s">
        <v>751</v>
      </c>
      <c r="BA40" s="106" t="s">
        <v>751</v>
      </c>
      <c r="BB40" s="106" t="s">
        <v>751</v>
      </c>
      <c r="BC40" s="106" t="s">
        <v>751</v>
      </c>
      <c r="BD40" s="106" t="s">
        <v>751</v>
      </c>
      <c r="BE40" s="106" t="s">
        <v>751</v>
      </c>
      <c r="BF40" s="106" t="s">
        <v>751</v>
      </c>
      <c r="BG40" s="106" t="s">
        <v>751</v>
      </c>
      <c r="BH40" s="106" t="s">
        <v>751</v>
      </c>
      <c r="BI40" s="106" t="s">
        <v>751</v>
      </c>
      <c r="BJ40" s="106" t="s">
        <v>751</v>
      </c>
      <c r="BK40" s="106" t="s">
        <v>751</v>
      </c>
      <c r="BL40" s="106" t="s">
        <v>751</v>
      </c>
      <c r="BM40" s="106" t="s">
        <v>751</v>
      </c>
      <c r="BN40" s="106" t="s">
        <v>751</v>
      </c>
      <c r="BO40" s="106" t="s">
        <v>751</v>
      </c>
      <c r="BP40" s="106" t="s">
        <v>751</v>
      </c>
      <c r="BQ40" s="106" t="s">
        <v>751</v>
      </c>
      <c r="BR40" s="106" t="s">
        <v>751</v>
      </c>
      <c r="BS40" s="106" t="s">
        <v>751</v>
      </c>
      <c r="BT40" s="106" t="s">
        <v>751</v>
      </c>
      <c r="BU40" s="106" t="s">
        <v>751</v>
      </c>
      <c r="BV40" s="106" t="s">
        <v>751</v>
      </c>
      <c r="BW40" s="106" t="s">
        <v>751</v>
      </c>
      <c r="BX40" s="106" t="s">
        <v>751</v>
      </c>
      <c r="BY40" s="106" t="s">
        <v>751</v>
      </c>
      <c r="BZ40" s="106" t="s">
        <v>751</v>
      </c>
      <c r="CA40" s="106" t="s">
        <v>751</v>
      </c>
      <c r="CB40" s="106" t="s">
        <v>751</v>
      </c>
    </row>
    <row r="41" spans="2:80" x14ac:dyDescent="0.55000000000000004">
      <c r="B41" s="106" t="s">
        <v>751</v>
      </c>
      <c r="C41" s="106" t="s">
        <v>751</v>
      </c>
      <c r="D41" s="106" t="s">
        <v>751</v>
      </c>
      <c r="E41" s="106" t="s">
        <v>751</v>
      </c>
      <c r="F41" s="106" t="s">
        <v>751</v>
      </c>
      <c r="G41" s="106" t="s">
        <v>752</v>
      </c>
      <c r="H41" s="106" t="s">
        <v>752</v>
      </c>
      <c r="I41" s="106" t="s">
        <v>752</v>
      </c>
      <c r="J41" s="106" t="s">
        <v>752</v>
      </c>
      <c r="K41" s="106" t="s">
        <v>752</v>
      </c>
      <c r="L41" s="106" t="s">
        <v>752</v>
      </c>
      <c r="M41" s="106" t="s">
        <v>752</v>
      </c>
      <c r="N41" s="106" t="s">
        <v>751</v>
      </c>
      <c r="O41" s="106" t="s">
        <v>751</v>
      </c>
      <c r="P41" s="106" t="s">
        <v>751</v>
      </c>
      <c r="Q41" s="106" t="s">
        <v>752</v>
      </c>
      <c r="R41" s="106" t="s">
        <v>752</v>
      </c>
      <c r="S41" s="106" t="s">
        <v>752</v>
      </c>
      <c r="T41" s="106" t="s">
        <v>752</v>
      </c>
      <c r="U41" s="106" t="s">
        <v>752</v>
      </c>
      <c r="V41" s="106" t="s">
        <v>752</v>
      </c>
      <c r="W41" s="106" t="s">
        <v>752</v>
      </c>
      <c r="X41" s="106" t="s">
        <v>751</v>
      </c>
      <c r="Y41" s="106" t="s">
        <v>751</v>
      </c>
      <c r="Z41" s="106" t="s">
        <v>752</v>
      </c>
      <c r="AA41" s="106" t="s">
        <v>752</v>
      </c>
      <c r="AB41" s="106" t="s">
        <v>752</v>
      </c>
      <c r="AC41" s="106" t="s">
        <v>752</v>
      </c>
      <c r="AD41" s="106" t="s">
        <v>752</v>
      </c>
      <c r="AE41" s="106" t="s">
        <v>752</v>
      </c>
      <c r="AF41" s="106" t="s">
        <v>752</v>
      </c>
      <c r="AG41" s="106" t="s">
        <v>751</v>
      </c>
      <c r="AH41" s="106" t="s">
        <v>751</v>
      </c>
      <c r="AI41" s="106" t="s">
        <v>752</v>
      </c>
      <c r="AJ41" s="106" t="s">
        <v>752</v>
      </c>
      <c r="AK41" s="106" t="s">
        <v>752</v>
      </c>
      <c r="AL41" s="106" t="s">
        <v>752</v>
      </c>
      <c r="AM41" s="106" t="s">
        <v>752</v>
      </c>
      <c r="AN41" s="106" t="s">
        <v>752</v>
      </c>
      <c r="AO41" s="106" t="s">
        <v>752</v>
      </c>
      <c r="AP41" s="106" t="s">
        <v>751</v>
      </c>
      <c r="AQ41" s="106" t="s">
        <v>751</v>
      </c>
      <c r="AR41" s="106" t="s">
        <v>752</v>
      </c>
      <c r="AS41" s="106" t="s">
        <v>752</v>
      </c>
      <c r="AT41" s="106" t="s">
        <v>752</v>
      </c>
      <c r="AU41" s="106" t="s">
        <v>752</v>
      </c>
      <c r="AV41" s="106" t="s">
        <v>752</v>
      </c>
      <c r="AW41" s="106" t="s">
        <v>752</v>
      </c>
      <c r="AX41" s="106" t="s">
        <v>752</v>
      </c>
      <c r="AY41" s="106" t="s">
        <v>751</v>
      </c>
      <c r="AZ41" s="106" t="s">
        <v>751</v>
      </c>
      <c r="BA41" s="106" t="s">
        <v>752</v>
      </c>
      <c r="BB41" s="106" t="s">
        <v>752</v>
      </c>
      <c r="BC41" s="106" t="s">
        <v>752</v>
      </c>
      <c r="BD41" s="106" t="s">
        <v>752</v>
      </c>
      <c r="BE41" s="106" t="s">
        <v>752</v>
      </c>
      <c r="BF41" s="106" t="s">
        <v>752</v>
      </c>
      <c r="BG41" s="106" t="s">
        <v>752</v>
      </c>
      <c r="BH41" s="106" t="s">
        <v>751</v>
      </c>
      <c r="BI41" s="106" t="s">
        <v>751</v>
      </c>
      <c r="BJ41" s="106" t="s">
        <v>752</v>
      </c>
      <c r="BK41" s="106" t="s">
        <v>752</v>
      </c>
      <c r="BL41" s="106" t="s">
        <v>752</v>
      </c>
      <c r="BM41" s="106" t="s">
        <v>752</v>
      </c>
      <c r="BN41" s="106" t="s">
        <v>752</v>
      </c>
      <c r="BO41" s="106" t="s">
        <v>752</v>
      </c>
      <c r="BP41" s="106" t="s">
        <v>752</v>
      </c>
      <c r="BQ41" s="106" t="s">
        <v>751</v>
      </c>
      <c r="BR41" s="106" t="s">
        <v>752</v>
      </c>
      <c r="BS41" s="106" t="s">
        <v>752</v>
      </c>
      <c r="BT41" s="106" t="s">
        <v>752</v>
      </c>
      <c r="BU41" s="106" t="s">
        <v>752</v>
      </c>
      <c r="BV41" s="106" t="s">
        <v>752</v>
      </c>
      <c r="BW41" s="106" t="s">
        <v>752</v>
      </c>
      <c r="BX41" s="106" t="s">
        <v>752</v>
      </c>
      <c r="BY41" s="106" t="s">
        <v>751</v>
      </c>
      <c r="BZ41" s="106" t="s">
        <v>751</v>
      </c>
      <c r="CA41" s="106" t="s">
        <v>751</v>
      </c>
      <c r="CB41" s="106" t="s">
        <v>751</v>
      </c>
    </row>
    <row r="42" spans="2:80" x14ac:dyDescent="0.55000000000000004">
      <c r="B42" s="106" t="s">
        <v>751</v>
      </c>
      <c r="C42" s="106" t="s">
        <v>751</v>
      </c>
      <c r="D42" s="106" t="s">
        <v>751</v>
      </c>
      <c r="E42" s="106" t="s">
        <v>751</v>
      </c>
      <c r="F42" s="106" t="s">
        <v>751</v>
      </c>
      <c r="G42" s="106" t="s">
        <v>752</v>
      </c>
      <c r="H42" s="106" t="s">
        <v>752</v>
      </c>
      <c r="I42" s="106" t="s">
        <v>752</v>
      </c>
      <c r="J42" s="106" t="s">
        <v>752</v>
      </c>
      <c r="K42" s="106" t="s">
        <v>752</v>
      </c>
      <c r="L42" s="106" t="s">
        <v>752</v>
      </c>
      <c r="M42" s="106" t="s">
        <v>752</v>
      </c>
      <c r="N42" s="106" t="s">
        <v>751</v>
      </c>
      <c r="O42" s="106" t="s">
        <v>751</v>
      </c>
      <c r="P42" s="106" t="s">
        <v>751</v>
      </c>
      <c r="Q42" s="106" t="s">
        <v>752</v>
      </c>
      <c r="R42" s="106" t="s">
        <v>752</v>
      </c>
      <c r="S42" s="106" t="s">
        <v>752</v>
      </c>
      <c r="T42" s="106" t="s">
        <v>752</v>
      </c>
      <c r="U42" s="106" t="s">
        <v>752</v>
      </c>
      <c r="V42" s="106" t="s">
        <v>752</v>
      </c>
      <c r="W42" s="106" t="s">
        <v>752</v>
      </c>
      <c r="X42" s="106" t="s">
        <v>751</v>
      </c>
      <c r="Y42" s="106" t="s">
        <v>751</v>
      </c>
      <c r="Z42" s="106" t="s">
        <v>752</v>
      </c>
      <c r="AA42" s="106" t="s">
        <v>752</v>
      </c>
      <c r="AB42" s="106" t="s">
        <v>752</v>
      </c>
      <c r="AC42" s="106" t="s">
        <v>752</v>
      </c>
      <c r="AD42" s="106" t="s">
        <v>752</v>
      </c>
      <c r="AE42" s="106" t="s">
        <v>752</v>
      </c>
      <c r="AF42" s="106" t="s">
        <v>752</v>
      </c>
      <c r="AG42" s="106" t="s">
        <v>751</v>
      </c>
      <c r="AH42" s="106" t="s">
        <v>751</v>
      </c>
      <c r="AI42" s="106" t="s">
        <v>752</v>
      </c>
      <c r="AJ42" s="106" t="s">
        <v>752</v>
      </c>
      <c r="AK42" s="106" t="s">
        <v>752</v>
      </c>
      <c r="AL42" s="106" t="s">
        <v>752</v>
      </c>
      <c r="AM42" s="106" t="s">
        <v>752</v>
      </c>
      <c r="AN42" s="106" t="s">
        <v>752</v>
      </c>
      <c r="AO42" s="106" t="s">
        <v>752</v>
      </c>
      <c r="AP42" s="106" t="s">
        <v>751</v>
      </c>
      <c r="AQ42" s="106" t="s">
        <v>751</v>
      </c>
      <c r="AR42" s="106" t="s">
        <v>752</v>
      </c>
      <c r="AS42" s="106" t="s">
        <v>752</v>
      </c>
      <c r="AT42" s="106" t="s">
        <v>752</v>
      </c>
      <c r="AU42" s="106" t="s">
        <v>752</v>
      </c>
      <c r="AV42" s="106" t="s">
        <v>752</v>
      </c>
      <c r="AW42" s="106" t="s">
        <v>752</v>
      </c>
      <c r="AX42" s="106" t="s">
        <v>752</v>
      </c>
      <c r="AY42" s="106" t="s">
        <v>751</v>
      </c>
      <c r="AZ42" s="106" t="s">
        <v>751</v>
      </c>
      <c r="BA42" s="106" t="s">
        <v>752</v>
      </c>
      <c r="BB42" s="106" t="s">
        <v>752</v>
      </c>
      <c r="BC42" s="106" t="s">
        <v>752</v>
      </c>
      <c r="BD42" s="106" t="s">
        <v>752</v>
      </c>
      <c r="BE42" s="106" t="s">
        <v>752</v>
      </c>
      <c r="BF42" s="106" t="s">
        <v>752</v>
      </c>
      <c r="BG42" s="106" t="s">
        <v>752</v>
      </c>
      <c r="BH42" s="106" t="s">
        <v>751</v>
      </c>
      <c r="BI42" s="106" t="s">
        <v>751</v>
      </c>
      <c r="BJ42" s="106" t="s">
        <v>752</v>
      </c>
      <c r="BK42" s="106" t="s">
        <v>752</v>
      </c>
      <c r="BL42" s="106" t="s">
        <v>752</v>
      </c>
      <c r="BM42" s="106" t="s">
        <v>752</v>
      </c>
      <c r="BN42" s="106" t="s">
        <v>752</v>
      </c>
      <c r="BO42" s="106" t="s">
        <v>752</v>
      </c>
      <c r="BP42" s="106" t="s">
        <v>752</v>
      </c>
      <c r="BQ42" s="106" t="s">
        <v>751</v>
      </c>
      <c r="BR42" s="106" t="s">
        <v>752</v>
      </c>
      <c r="BS42" s="106" t="s">
        <v>752</v>
      </c>
      <c r="BT42" s="106" t="s">
        <v>752</v>
      </c>
      <c r="BU42" s="106" t="s">
        <v>752</v>
      </c>
      <c r="BV42" s="106" t="s">
        <v>752</v>
      </c>
      <c r="BW42" s="106" t="s">
        <v>752</v>
      </c>
      <c r="BX42" s="106" t="s">
        <v>752</v>
      </c>
      <c r="BY42" s="106" t="s">
        <v>751</v>
      </c>
      <c r="BZ42" s="106" t="s">
        <v>751</v>
      </c>
      <c r="CA42" s="106" t="s">
        <v>751</v>
      </c>
      <c r="CB42" s="106" t="s">
        <v>751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A316-009F-468A-A334-0F0FE440F426}">
  <dimension ref="B3:G3"/>
  <sheetViews>
    <sheetView workbookViewId="0">
      <selection activeCell="L10" sqref="L10"/>
    </sheetView>
  </sheetViews>
  <sheetFormatPr defaultColWidth="8.734375" defaultRowHeight="14.4" x14ac:dyDescent="0.55000000000000004"/>
  <cols>
    <col min="1" max="16384" width="8.734375" style="3"/>
  </cols>
  <sheetData>
    <row r="3" spans="2:7" ht="23.1" x14ac:dyDescent="0.55000000000000004">
      <c r="B3" s="29" t="s">
        <v>541</v>
      </c>
      <c r="C3" s="28"/>
      <c r="D3" s="27"/>
      <c r="E3" s="28"/>
      <c r="F3" s="28"/>
      <c r="G3" s="28"/>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9F13C-DB05-43FD-92CA-11572DF05DA5}">
  <dimension ref="A1:K87"/>
  <sheetViews>
    <sheetView zoomScale="90" zoomScaleNormal="90" workbookViewId="0">
      <pane ySplit="1" topLeftCell="A2" activePane="bottomLeft" state="frozen"/>
      <selection pane="bottomLeft" activeCell="I1" sqref="I1"/>
    </sheetView>
  </sheetViews>
  <sheetFormatPr defaultColWidth="8.734375" defaultRowHeight="14.4" x14ac:dyDescent="0.55000000000000004"/>
  <cols>
    <col min="1" max="1" width="15.15625" style="38" customWidth="1"/>
    <col min="2" max="2" width="21.47265625" style="38" customWidth="1"/>
    <col min="3" max="3" width="51.47265625" style="38" customWidth="1"/>
    <col min="4" max="4" width="39.26171875" style="38" customWidth="1"/>
    <col min="5" max="5" width="11.15625" style="38" customWidth="1"/>
    <col min="6" max="16384" width="8.734375" style="38"/>
  </cols>
  <sheetData>
    <row r="1" spans="1:11" x14ac:dyDescent="0.55000000000000004">
      <c r="A1" s="35" t="s">
        <v>66</v>
      </c>
      <c r="B1" s="36" t="s">
        <v>67</v>
      </c>
      <c r="C1" s="36" t="s">
        <v>215</v>
      </c>
      <c r="D1" s="36" t="s">
        <v>28</v>
      </c>
      <c r="E1" s="37" t="s">
        <v>29</v>
      </c>
      <c r="F1" s="36" t="s">
        <v>30</v>
      </c>
      <c r="G1" s="36" t="s">
        <v>70</v>
      </c>
      <c r="H1" s="36" t="s">
        <v>71</v>
      </c>
      <c r="I1" s="36" t="s">
        <v>579</v>
      </c>
      <c r="J1" s="36" t="s">
        <v>6</v>
      </c>
      <c r="K1" s="36" t="s">
        <v>31</v>
      </c>
    </row>
    <row r="2" spans="1:11" x14ac:dyDescent="0.55000000000000004">
      <c r="A2" s="39" t="s">
        <v>542</v>
      </c>
      <c r="B2" s="38" t="s">
        <v>543</v>
      </c>
      <c r="C2" s="40" t="s">
        <v>77</v>
      </c>
      <c r="E2" s="41" t="s">
        <v>10</v>
      </c>
      <c r="F2" s="70" t="s">
        <v>37</v>
      </c>
      <c r="G2" s="70">
        <f>VLOOKUP(TableXDock[[#This Row],[Process]],TableProcesses[],2,FALSE)</f>
        <v>4</v>
      </c>
      <c r="H2" s="70">
        <f>VLOOKUP(TableXDock[[#This Row],[Process]]&amp;TableXDock[[#This Row],[Subprocess]],TableSubProcesses[],5,FALSE)</f>
        <v>400</v>
      </c>
      <c r="I2" s="80"/>
      <c r="J2" s="80" t="str">
        <f>Overview!$E$6</f>
        <v>---</v>
      </c>
    </row>
    <row r="3" spans="1:11" x14ac:dyDescent="0.55000000000000004">
      <c r="A3" s="39" t="s">
        <v>542</v>
      </c>
      <c r="B3" s="38" t="s">
        <v>543</v>
      </c>
      <c r="C3" s="40" t="s">
        <v>544</v>
      </c>
      <c r="E3" s="41" t="s">
        <v>10</v>
      </c>
      <c r="F3" s="70" t="s">
        <v>37</v>
      </c>
      <c r="G3" s="38">
        <f>VLOOKUP(TableXDock[[#This Row],[Process]],TableProcesses[],2,FALSE)</f>
        <v>4</v>
      </c>
      <c r="H3" s="38">
        <f>VLOOKUP(TableXDock[[#This Row],[Process]]&amp;TableXDock[[#This Row],[Subprocess]],TableSubProcesses[],5,FALSE)</f>
        <v>400</v>
      </c>
      <c r="I3" s="80"/>
      <c r="J3" s="80" t="str">
        <f>Overview!$E$6</f>
        <v>---</v>
      </c>
    </row>
    <row r="4" spans="1:11" ht="28.8" x14ac:dyDescent="0.55000000000000004">
      <c r="A4" s="39" t="s">
        <v>542</v>
      </c>
      <c r="B4" s="38" t="s">
        <v>543</v>
      </c>
      <c r="C4" s="40" t="s">
        <v>545</v>
      </c>
      <c r="E4" s="41" t="s">
        <v>10</v>
      </c>
      <c r="F4" s="70" t="s">
        <v>37</v>
      </c>
      <c r="G4" s="38">
        <f>VLOOKUP(TableXDock[[#This Row],[Process]],TableProcesses[],2,FALSE)</f>
        <v>4</v>
      </c>
      <c r="H4" s="38">
        <f>VLOOKUP(TableXDock[[#This Row],[Process]]&amp;TableXDock[[#This Row],[Subprocess]],TableSubProcesses[],5,FALSE)</f>
        <v>400</v>
      </c>
      <c r="I4" s="80"/>
      <c r="J4" s="80" t="str">
        <f>Overview!$E$6</f>
        <v>---</v>
      </c>
    </row>
    <row r="5" spans="1:11" x14ac:dyDescent="0.55000000000000004">
      <c r="A5" s="39" t="s">
        <v>542</v>
      </c>
      <c r="B5" s="38" t="s">
        <v>543</v>
      </c>
      <c r="C5" s="40" t="s">
        <v>546</v>
      </c>
      <c r="E5" s="41" t="s">
        <v>10</v>
      </c>
      <c r="F5" s="70" t="s">
        <v>37</v>
      </c>
      <c r="G5" s="38">
        <f>VLOOKUP(TableXDock[[#This Row],[Process]],TableProcesses[],2,FALSE)</f>
        <v>4</v>
      </c>
      <c r="H5" s="38">
        <f>VLOOKUP(TableXDock[[#This Row],[Process]]&amp;TableXDock[[#This Row],[Subprocess]],TableSubProcesses[],5,FALSE)</f>
        <v>400</v>
      </c>
      <c r="I5" s="80"/>
      <c r="J5" s="80" t="str">
        <f>Overview!$E$6</f>
        <v>---</v>
      </c>
    </row>
    <row r="6" spans="1:11" x14ac:dyDescent="0.55000000000000004">
      <c r="A6" s="39" t="s">
        <v>542</v>
      </c>
      <c r="B6" s="38" t="s">
        <v>543</v>
      </c>
      <c r="C6" s="40" t="s">
        <v>547</v>
      </c>
      <c r="E6" s="41" t="s">
        <v>10</v>
      </c>
      <c r="F6" s="70" t="s">
        <v>37</v>
      </c>
      <c r="G6" s="38">
        <f>VLOOKUP(TableXDock[[#This Row],[Process]],TableProcesses[],2,FALSE)</f>
        <v>4</v>
      </c>
      <c r="H6" s="38">
        <f>VLOOKUP(TableXDock[[#This Row],[Process]]&amp;TableXDock[[#This Row],[Subprocess]],TableSubProcesses[],5,FALSE)</f>
        <v>400</v>
      </c>
      <c r="I6" s="80"/>
      <c r="J6" s="80" t="str">
        <f>Overview!$E$6</f>
        <v>---</v>
      </c>
    </row>
    <row r="7" spans="1:11" x14ac:dyDescent="0.55000000000000004">
      <c r="A7" s="39" t="s">
        <v>542</v>
      </c>
      <c r="B7" s="38" t="s">
        <v>548</v>
      </c>
      <c r="C7" s="40" t="s">
        <v>310</v>
      </c>
      <c r="E7" s="41" t="s">
        <v>10</v>
      </c>
      <c r="F7" s="70" t="s">
        <v>37</v>
      </c>
      <c r="G7" s="38">
        <f>VLOOKUP(TableXDock[[#This Row],[Process]],TableProcesses[],2,FALSE)</f>
        <v>4</v>
      </c>
      <c r="H7" s="38">
        <f>VLOOKUP(TableXDock[[#This Row],[Process]]&amp;TableXDock[[#This Row],[Subprocess]],TableSubProcesses[],5,FALSE)</f>
        <v>430</v>
      </c>
      <c r="J7" s="38" t="str">
        <f>Overview!$E$6</f>
        <v>---</v>
      </c>
    </row>
    <row r="8" spans="1:11" x14ac:dyDescent="0.55000000000000004">
      <c r="A8" s="39" t="s">
        <v>542</v>
      </c>
      <c r="B8" s="38" t="s">
        <v>548</v>
      </c>
      <c r="C8" s="40" t="s">
        <v>313</v>
      </c>
      <c r="E8" s="41" t="s">
        <v>10</v>
      </c>
      <c r="F8" s="70" t="s">
        <v>37</v>
      </c>
      <c r="G8" s="38">
        <f>VLOOKUP(TableXDock[[#This Row],[Process]],TableProcesses[],2,FALSE)</f>
        <v>4</v>
      </c>
      <c r="H8" s="38">
        <f>VLOOKUP(TableXDock[[#This Row],[Process]]&amp;TableXDock[[#This Row],[Subprocess]],TableSubProcesses[],5,FALSE)</f>
        <v>430</v>
      </c>
      <c r="J8" s="38" t="str">
        <f>Overview!$E$6</f>
        <v>---</v>
      </c>
    </row>
    <row r="9" spans="1:11" ht="43.2" x14ac:dyDescent="0.55000000000000004">
      <c r="A9" s="39" t="s">
        <v>542</v>
      </c>
      <c r="B9" s="38" t="s">
        <v>548</v>
      </c>
      <c r="C9" s="40" t="s">
        <v>314</v>
      </c>
      <c r="E9" s="41" t="s">
        <v>10</v>
      </c>
      <c r="F9" s="70" t="s">
        <v>37</v>
      </c>
      <c r="G9" s="38">
        <f>VLOOKUP(TableXDock[[#This Row],[Process]],TableProcesses[],2,FALSE)</f>
        <v>4</v>
      </c>
      <c r="H9" s="38">
        <f>VLOOKUP(TableXDock[[#This Row],[Process]]&amp;TableXDock[[#This Row],[Subprocess]],TableSubProcesses[],5,FALSE)</f>
        <v>430</v>
      </c>
      <c r="J9" s="38" t="str">
        <f>Overview!$E$6</f>
        <v>---</v>
      </c>
    </row>
    <row r="10" spans="1:11" ht="43.2" x14ac:dyDescent="0.55000000000000004">
      <c r="A10" s="39" t="s">
        <v>542</v>
      </c>
      <c r="B10" s="38" t="s">
        <v>548</v>
      </c>
      <c r="C10" s="40" t="s">
        <v>549</v>
      </c>
      <c r="E10" s="41" t="s">
        <v>10</v>
      </c>
      <c r="F10" s="70" t="s">
        <v>37</v>
      </c>
      <c r="G10" s="38">
        <f>VLOOKUP(TableXDock[[#This Row],[Process]],TableProcesses[],2,FALSE)</f>
        <v>4</v>
      </c>
      <c r="H10" s="38">
        <f>VLOOKUP(TableXDock[[#This Row],[Process]]&amp;TableXDock[[#This Row],[Subprocess]],TableSubProcesses[],5,FALSE)</f>
        <v>430</v>
      </c>
      <c r="J10" s="38" t="str">
        <f>Overview!$E$6</f>
        <v>---</v>
      </c>
    </row>
    <row r="11" spans="1:11" ht="43.2" x14ac:dyDescent="0.55000000000000004">
      <c r="A11" s="39" t="s">
        <v>542</v>
      </c>
      <c r="B11" s="38" t="s">
        <v>548</v>
      </c>
      <c r="C11" s="40" t="s">
        <v>315</v>
      </c>
      <c r="E11" s="41" t="s">
        <v>10</v>
      </c>
      <c r="F11" s="70" t="s">
        <v>37</v>
      </c>
      <c r="G11" s="38">
        <f>VLOOKUP(TableXDock[[#This Row],[Process]],TableProcesses[],2,FALSE)</f>
        <v>4</v>
      </c>
      <c r="H11" s="38">
        <f>VLOOKUP(TableXDock[[#This Row],[Process]]&amp;TableXDock[[#This Row],[Subprocess]],TableSubProcesses[],5,FALSE)</f>
        <v>430</v>
      </c>
      <c r="J11" s="38" t="str">
        <f>Overview!$E$6</f>
        <v>---</v>
      </c>
    </row>
    <row r="12" spans="1:11" x14ac:dyDescent="0.55000000000000004">
      <c r="A12" s="39" t="s">
        <v>542</v>
      </c>
      <c r="B12" s="38" t="s">
        <v>550</v>
      </c>
      <c r="C12" s="40" t="s">
        <v>317</v>
      </c>
      <c r="E12" s="41" t="s">
        <v>10</v>
      </c>
      <c r="F12" s="70" t="s">
        <v>37</v>
      </c>
      <c r="G12" s="38">
        <f>VLOOKUP(TableXDock[[#This Row],[Process]],TableProcesses[],2,FALSE)</f>
        <v>4</v>
      </c>
      <c r="H12" s="38">
        <f>VLOOKUP(TableXDock[[#This Row],[Process]]&amp;TableXDock[[#This Row],[Subprocess]],TableSubProcesses[],5,FALSE)</f>
        <v>440</v>
      </c>
      <c r="J12" s="38" t="str">
        <f>Overview!$E$6</f>
        <v>---</v>
      </c>
    </row>
    <row r="13" spans="1:11" ht="28.8" x14ac:dyDescent="0.55000000000000004">
      <c r="A13" s="39" t="s">
        <v>542</v>
      </c>
      <c r="B13" s="38" t="s">
        <v>550</v>
      </c>
      <c r="C13" s="40" t="s">
        <v>318</v>
      </c>
      <c r="E13" s="41" t="s">
        <v>10</v>
      </c>
      <c r="F13" s="70" t="s">
        <v>37</v>
      </c>
      <c r="G13" s="38">
        <f>VLOOKUP(TableXDock[[#This Row],[Process]],TableProcesses[],2,FALSE)</f>
        <v>4</v>
      </c>
      <c r="H13" s="38">
        <f>VLOOKUP(TableXDock[[#This Row],[Process]]&amp;TableXDock[[#This Row],[Subprocess]],TableSubProcesses[],5,FALSE)</f>
        <v>440</v>
      </c>
      <c r="J13" s="38" t="str">
        <f>Overview!$E$6</f>
        <v>---</v>
      </c>
    </row>
    <row r="14" spans="1:11" x14ac:dyDescent="0.55000000000000004">
      <c r="A14" s="39" t="s">
        <v>542</v>
      </c>
      <c r="B14" s="38" t="s">
        <v>550</v>
      </c>
      <c r="C14" s="40" t="s">
        <v>319</v>
      </c>
      <c r="E14" s="41" t="s">
        <v>10</v>
      </c>
      <c r="F14" s="70" t="s">
        <v>37</v>
      </c>
      <c r="G14" s="38">
        <f>VLOOKUP(TableXDock[[#This Row],[Process]],TableProcesses[],2,FALSE)</f>
        <v>4</v>
      </c>
      <c r="H14" s="38">
        <f>VLOOKUP(TableXDock[[#This Row],[Process]]&amp;TableXDock[[#This Row],[Subprocess]],TableSubProcesses[],5,FALSE)</f>
        <v>440</v>
      </c>
      <c r="J14" s="38" t="str">
        <f>Overview!$E$6</f>
        <v>---</v>
      </c>
    </row>
    <row r="15" spans="1:11" x14ac:dyDescent="0.55000000000000004">
      <c r="A15" s="39" t="s">
        <v>542</v>
      </c>
      <c r="B15" s="38" t="s">
        <v>551</v>
      </c>
      <c r="C15" s="40" t="s">
        <v>324</v>
      </c>
      <c r="E15" s="41" t="s">
        <v>10</v>
      </c>
      <c r="F15" s="70" t="s">
        <v>37</v>
      </c>
      <c r="G15" s="38">
        <f>VLOOKUP(TableXDock[[#This Row],[Process]],TableProcesses[],2,FALSE)</f>
        <v>4</v>
      </c>
      <c r="H15" s="38">
        <f>VLOOKUP(TableXDock[[#This Row],[Process]]&amp;TableXDock[[#This Row],[Subprocess]],TableSubProcesses[],5,FALSE)</f>
        <v>450</v>
      </c>
      <c r="J15" s="38" t="str">
        <f>Overview!$E$6</f>
        <v>---</v>
      </c>
    </row>
    <row r="16" spans="1:11" x14ac:dyDescent="0.55000000000000004">
      <c r="A16" s="39" t="s">
        <v>542</v>
      </c>
      <c r="B16" s="38" t="s">
        <v>551</v>
      </c>
      <c r="C16" s="40" t="s">
        <v>325</v>
      </c>
      <c r="E16" s="41" t="s">
        <v>10</v>
      </c>
      <c r="F16" s="70" t="s">
        <v>37</v>
      </c>
      <c r="G16" s="38">
        <f>VLOOKUP(TableXDock[[#This Row],[Process]],TableProcesses[],2,FALSE)</f>
        <v>4</v>
      </c>
      <c r="H16" s="38">
        <f>VLOOKUP(TableXDock[[#This Row],[Process]]&amp;TableXDock[[#This Row],[Subprocess]],TableSubProcesses[],5,FALSE)</f>
        <v>450</v>
      </c>
      <c r="J16" s="38" t="str">
        <f>Overview!$E$6</f>
        <v>---</v>
      </c>
    </row>
    <row r="17" spans="1:10" ht="100.8" x14ac:dyDescent="0.55000000000000004">
      <c r="A17" s="39" t="s">
        <v>542</v>
      </c>
      <c r="B17" s="38" t="s">
        <v>551</v>
      </c>
      <c r="C17" s="40" t="s">
        <v>331</v>
      </c>
      <c r="E17" s="41" t="s">
        <v>10</v>
      </c>
      <c r="F17" s="70" t="s">
        <v>37</v>
      </c>
      <c r="G17" s="38">
        <f>VLOOKUP(TableXDock[[#This Row],[Process]],TableProcesses[],2,FALSE)</f>
        <v>4</v>
      </c>
      <c r="H17" s="38">
        <f>VLOOKUP(TableXDock[[#This Row],[Process]]&amp;TableXDock[[#This Row],[Subprocess]],TableSubProcesses[],5,FALSE)</f>
        <v>450</v>
      </c>
      <c r="J17" s="38" t="str">
        <f>Overview!$E$6</f>
        <v>---</v>
      </c>
    </row>
    <row r="18" spans="1:10" ht="129.6" x14ac:dyDescent="0.55000000000000004">
      <c r="A18" s="39" t="s">
        <v>542</v>
      </c>
      <c r="B18" s="38" t="s">
        <v>551</v>
      </c>
      <c r="C18" s="40" t="s">
        <v>332</v>
      </c>
      <c r="E18" s="41" t="s">
        <v>10</v>
      </c>
      <c r="F18" s="70" t="s">
        <v>37</v>
      </c>
      <c r="G18" s="38">
        <f>VLOOKUP(TableXDock[[#This Row],[Process]],TableProcesses[],2,FALSE)</f>
        <v>4</v>
      </c>
      <c r="H18" s="38">
        <f>VLOOKUP(TableXDock[[#This Row],[Process]]&amp;TableXDock[[#This Row],[Subprocess]],TableSubProcesses[],5,FALSE)</f>
        <v>450</v>
      </c>
      <c r="J18" s="38" t="str">
        <f>Overview!$E$6</f>
        <v>---</v>
      </c>
    </row>
    <row r="19" spans="1:10" ht="100.8" x14ac:dyDescent="0.55000000000000004">
      <c r="A19" s="39" t="s">
        <v>542</v>
      </c>
      <c r="B19" s="38" t="s">
        <v>551</v>
      </c>
      <c r="C19" s="40" t="s">
        <v>333</v>
      </c>
      <c r="E19" s="41" t="s">
        <v>10</v>
      </c>
      <c r="F19" s="70" t="s">
        <v>37</v>
      </c>
      <c r="G19" s="38">
        <f>VLOOKUP(TableXDock[[#This Row],[Process]],TableProcesses[],2,FALSE)</f>
        <v>4</v>
      </c>
      <c r="H19" s="38">
        <f>VLOOKUP(TableXDock[[#This Row],[Process]]&amp;TableXDock[[#This Row],[Subprocess]],TableSubProcesses[],5,FALSE)</f>
        <v>450</v>
      </c>
      <c r="J19" s="38" t="str">
        <f>Overview!$E$6</f>
        <v>---</v>
      </c>
    </row>
    <row r="20" spans="1:10" ht="100.8" x14ac:dyDescent="0.55000000000000004">
      <c r="A20" s="39" t="s">
        <v>542</v>
      </c>
      <c r="B20" s="38" t="s">
        <v>551</v>
      </c>
      <c r="C20" s="40" t="s">
        <v>334</v>
      </c>
      <c r="E20" s="41" t="s">
        <v>10</v>
      </c>
      <c r="F20" s="70" t="s">
        <v>37</v>
      </c>
      <c r="G20" s="38">
        <f>VLOOKUP(TableXDock[[#This Row],[Process]],TableProcesses[],2,FALSE)</f>
        <v>4</v>
      </c>
      <c r="H20" s="38">
        <f>VLOOKUP(TableXDock[[#This Row],[Process]]&amp;TableXDock[[#This Row],[Subprocess]],TableSubProcesses[],5,FALSE)</f>
        <v>450</v>
      </c>
      <c r="J20" s="38" t="str">
        <f>Overview!$E$6</f>
        <v>---</v>
      </c>
    </row>
    <row r="21" spans="1:10" x14ac:dyDescent="0.55000000000000004">
      <c r="A21" s="39" t="s">
        <v>542</v>
      </c>
      <c r="B21" s="38" t="s">
        <v>551</v>
      </c>
      <c r="C21" s="40" t="s">
        <v>552</v>
      </c>
      <c r="E21" s="41" t="s">
        <v>10</v>
      </c>
      <c r="F21" s="70" t="s">
        <v>37</v>
      </c>
      <c r="G21" s="38">
        <f>VLOOKUP(TableXDock[[#This Row],[Process]],TableProcesses[],2,FALSE)</f>
        <v>4</v>
      </c>
      <c r="H21" s="38">
        <f>VLOOKUP(TableXDock[[#This Row],[Process]]&amp;TableXDock[[#This Row],[Subprocess]],TableSubProcesses[],5,FALSE)</f>
        <v>450</v>
      </c>
      <c r="J21" s="38" t="str">
        <f>Overview!$E$6</f>
        <v>---</v>
      </c>
    </row>
    <row r="22" spans="1:10" x14ac:dyDescent="0.55000000000000004">
      <c r="A22" s="39" t="s">
        <v>542</v>
      </c>
      <c r="B22" s="38" t="s">
        <v>553</v>
      </c>
      <c r="C22" s="40" t="s">
        <v>339</v>
      </c>
      <c r="E22" s="41" t="s">
        <v>10</v>
      </c>
      <c r="F22" s="70" t="s">
        <v>37</v>
      </c>
      <c r="G22" s="38">
        <f>VLOOKUP(TableXDock[[#This Row],[Process]],TableProcesses[],2,FALSE)</f>
        <v>4</v>
      </c>
      <c r="H22" s="38">
        <f>VLOOKUP(TableXDock[[#This Row],[Process]]&amp;TableXDock[[#This Row],[Subprocess]],TableSubProcesses[],5,FALSE)</f>
        <v>460</v>
      </c>
      <c r="J22" s="38" t="str">
        <f>Overview!$E$6</f>
        <v>---</v>
      </c>
    </row>
    <row r="23" spans="1:10" x14ac:dyDescent="0.55000000000000004">
      <c r="A23" s="39" t="s">
        <v>542</v>
      </c>
      <c r="B23" s="38" t="s">
        <v>554</v>
      </c>
      <c r="C23" s="40" t="s">
        <v>341</v>
      </c>
      <c r="E23" s="41" t="s">
        <v>10</v>
      </c>
      <c r="F23" s="70" t="s">
        <v>37</v>
      </c>
      <c r="G23" s="38">
        <f>VLOOKUP(TableXDock[[#This Row],[Process]],TableProcesses[],2,FALSE)</f>
        <v>4</v>
      </c>
      <c r="H23" s="38">
        <f>VLOOKUP(TableXDock[[#This Row],[Process]]&amp;TableXDock[[#This Row],[Subprocess]],TableSubProcesses[],5,FALSE)</f>
        <v>470</v>
      </c>
      <c r="J23" s="38" t="str">
        <f>Overview!$E$6</f>
        <v>---</v>
      </c>
    </row>
    <row r="24" spans="1:10" x14ac:dyDescent="0.55000000000000004">
      <c r="A24" s="39" t="s">
        <v>542</v>
      </c>
      <c r="B24" s="38" t="s">
        <v>554</v>
      </c>
      <c r="C24" s="40" t="s">
        <v>342</v>
      </c>
      <c r="E24" s="41" t="s">
        <v>10</v>
      </c>
      <c r="F24" s="70" t="s">
        <v>37</v>
      </c>
      <c r="G24" s="38">
        <f>VLOOKUP(TableXDock[[#This Row],[Process]],TableProcesses[],2,FALSE)</f>
        <v>4</v>
      </c>
      <c r="H24" s="38">
        <f>VLOOKUP(TableXDock[[#This Row],[Process]]&amp;TableXDock[[#This Row],[Subprocess]],TableSubProcesses[],5,FALSE)</f>
        <v>470</v>
      </c>
      <c r="J24" s="38" t="str">
        <f>Overview!$E$6</f>
        <v>---</v>
      </c>
    </row>
    <row r="25" spans="1:10" x14ac:dyDescent="0.55000000000000004">
      <c r="A25" s="39" t="s">
        <v>542</v>
      </c>
      <c r="B25" s="38" t="s">
        <v>554</v>
      </c>
      <c r="C25" s="40" t="s">
        <v>343</v>
      </c>
      <c r="E25" s="41" t="s">
        <v>10</v>
      </c>
      <c r="F25" s="70" t="s">
        <v>37</v>
      </c>
      <c r="G25" s="38">
        <f>VLOOKUP(TableXDock[[#This Row],[Process]],TableProcesses[],2,FALSE)</f>
        <v>4</v>
      </c>
      <c r="H25" s="38">
        <f>VLOOKUP(TableXDock[[#This Row],[Process]]&amp;TableXDock[[#This Row],[Subprocess]],TableSubProcesses[],5,FALSE)</f>
        <v>470</v>
      </c>
      <c r="J25" s="38" t="str">
        <f>Overview!$E$6</f>
        <v>---</v>
      </c>
    </row>
    <row r="26" spans="1:10" x14ac:dyDescent="0.55000000000000004">
      <c r="A26" s="39" t="s">
        <v>542</v>
      </c>
      <c r="B26" s="38" t="s">
        <v>554</v>
      </c>
      <c r="C26" s="40" t="s">
        <v>344</v>
      </c>
      <c r="E26" s="41" t="s">
        <v>10</v>
      </c>
      <c r="F26" s="70" t="s">
        <v>37</v>
      </c>
      <c r="G26" s="38">
        <f>VLOOKUP(TableXDock[[#This Row],[Process]],TableProcesses[],2,FALSE)</f>
        <v>4</v>
      </c>
      <c r="H26" s="38">
        <f>VLOOKUP(TableXDock[[#This Row],[Process]]&amp;TableXDock[[#This Row],[Subprocess]],TableSubProcesses[],5,FALSE)</f>
        <v>470</v>
      </c>
      <c r="J26" s="38" t="str">
        <f>Overview!$E$6</f>
        <v>---</v>
      </c>
    </row>
    <row r="27" spans="1:10" ht="115.2" x14ac:dyDescent="0.55000000000000004">
      <c r="A27" s="39" t="s">
        <v>542</v>
      </c>
      <c r="B27" s="38" t="s">
        <v>554</v>
      </c>
      <c r="C27" s="40" t="s">
        <v>345</v>
      </c>
      <c r="E27" s="41" t="s">
        <v>10</v>
      </c>
      <c r="F27" s="70" t="s">
        <v>37</v>
      </c>
      <c r="G27" s="38">
        <f>VLOOKUP(TableXDock[[#This Row],[Process]],TableProcesses[],2,FALSE)</f>
        <v>4</v>
      </c>
      <c r="H27" s="38">
        <f>VLOOKUP(TableXDock[[#This Row],[Process]]&amp;TableXDock[[#This Row],[Subprocess]],TableSubProcesses[],5,FALSE)</f>
        <v>470</v>
      </c>
      <c r="J27" s="38" t="str">
        <f>Overview!$E$6</f>
        <v>---</v>
      </c>
    </row>
    <row r="28" spans="1:10" x14ac:dyDescent="0.55000000000000004">
      <c r="A28" s="39" t="s">
        <v>542</v>
      </c>
      <c r="B28" s="38" t="s">
        <v>554</v>
      </c>
      <c r="C28" s="40" t="s">
        <v>346</v>
      </c>
      <c r="E28" s="41" t="s">
        <v>10</v>
      </c>
      <c r="F28" s="70" t="s">
        <v>37</v>
      </c>
      <c r="G28" s="38">
        <f>VLOOKUP(TableXDock[[#This Row],[Process]],TableProcesses[],2,FALSE)</f>
        <v>4</v>
      </c>
      <c r="H28" s="38">
        <f>VLOOKUP(TableXDock[[#This Row],[Process]]&amp;TableXDock[[#This Row],[Subprocess]],TableSubProcesses[],5,FALSE)</f>
        <v>470</v>
      </c>
      <c r="J28" s="38" t="str">
        <f>Overview!$E$6</f>
        <v>---</v>
      </c>
    </row>
    <row r="29" spans="1:10" x14ac:dyDescent="0.55000000000000004">
      <c r="A29" s="39" t="s">
        <v>542</v>
      </c>
      <c r="B29" s="38" t="s">
        <v>554</v>
      </c>
      <c r="C29" s="40" t="s">
        <v>347</v>
      </c>
      <c r="E29" s="41" t="s">
        <v>10</v>
      </c>
      <c r="F29" s="70" t="s">
        <v>37</v>
      </c>
      <c r="G29" s="38">
        <f>VLOOKUP(TableXDock[[#This Row],[Process]],TableProcesses[],2,FALSE)</f>
        <v>4</v>
      </c>
      <c r="H29" s="38">
        <f>VLOOKUP(TableXDock[[#This Row],[Process]]&amp;TableXDock[[#This Row],[Subprocess]],TableSubProcesses[],5,FALSE)</f>
        <v>470</v>
      </c>
      <c r="J29" s="38" t="str">
        <f>Overview!$E$6</f>
        <v>---</v>
      </c>
    </row>
    <row r="30" spans="1:10" x14ac:dyDescent="0.55000000000000004">
      <c r="A30" s="39" t="s">
        <v>542</v>
      </c>
      <c r="B30" s="38" t="s">
        <v>554</v>
      </c>
      <c r="C30" s="40" t="s">
        <v>348</v>
      </c>
      <c r="E30" s="41" t="s">
        <v>10</v>
      </c>
      <c r="F30" s="70" t="s">
        <v>37</v>
      </c>
      <c r="G30" s="38">
        <f>VLOOKUP(TableXDock[[#This Row],[Process]],TableProcesses[],2,FALSE)</f>
        <v>4</v>
      </c>
      <c r="H30" s="38">
        <f>VLOOKUP(TableXDock[[#This Row],[Process]]&amp;TableXDock[[#This Row],[Subprocess]],TableSubProcesses[],5,FALSE)</f>
        <v>470</v>
      </c>
      <c r="J30" s="38" t="str">
        <f>Overview!$E$6</f>
        <v>---</v>
      </c>
    </row>
    <row r="31" spans="1:10" x14ac:dyDescent="0.55000000000000004">
      <c r="A31" s="39" t="s">
        <v>542</v>
      </c>
      <c r="B31" s="38" t="s">
        <v>555</v>
      </c>
      <c r="C31" s="40" t="s">
        <v>349</v>
      </c>
      <c r="E31" s="41" t="s">
        <v>10</v>
      </c>
      <c r="F31" s="70" t="s">
        <v>37</v>
      </c>
      <c r="G31" s="38">
        <f>VLOOKUP(TableXDock[[#This Row],[Process]],TableProcesses[],2,FALSE)</f>
        <v>4</v>
      </c>
      <c r="H31" s="38">
        <f>VLOOKUP(TableXDock[[#This Row],[Process]]&amp;TableXDock[[#This Row],[Subprocess]],TableSubProcesses[],5,FALSE)</f>
        <v>480</v>
      </c>
      <c r="J31" s="38" t="str">
        <f>Overview!$E$6</f>
        <v>---</v>
      </c>
    </row>
    <row r="32" spans="1:10" x14ac:dyDescent="0.55000000000000004">
      <c r="A32" s="39" t="s">
        <v>542</v>
      </c>
      <c r="B32" s="38" t="s">
        <v>555</v>
      </c>
      <c r="C32" s="43" t="s">
        <v>352</v>
      </c>
      <c r="D32" s="42"/>
      <c r="E32" s="41" t="s">
        <v>10</v>
      </c>
      <c r="F32" s="70" t="s">
        <v>37</v>
      </c>
      <c r="G32" s="38">
        <f>VLOOKUP(TableXDock[[#This Row],[Process]],TableProcesses[],2,FALSE)</f>
        <v>4</v>
      </c>
      <c r="H32" s="38">
        <f>VLOOKUP(TableXDock[[#This Row],[Process]]&amp;TableXDock[[#This Row],[Subprocess]],TableSubProcesses[],5,FALSE)</f>
        <v>480</v>
      </c>
      <c r="J32" s="38" t="str">
        <f>Overview!$E$6</f>
        <v>---</v>
      </c>
    </row>
    <row r="33" spans="1:10" x14ac:dyDescent="0.55000000000000004">
      <c r="A33" s="39" t="s">
        <v>542</v>
      </c>
      <c r="B33" s="38" t="s">
        <v>556</v>
      </c>
      <c r="C33" s="40" t="s">
        <v>557</v>
      </c>
      <c r="E33" s="41" t="s">
        <v>10</v>
      </c>
      <c r="F33" s="70" t="s">
        <v>37</v>
      </c>
      <c r="G33" s="38">
        <f>VLOOKUP(TableXDock[[#This Row],[Process]],TableProcesses[],2,FALSE)</f>
        <v>4</v>
      </c>
      <c r="H33" s="38">
        <f>VLOOKUP(TableXDock[[#This Row],[Process]]&amp;TableXDock[[#This Row],[Subprocess]],TableSubProcesses[],5,FALSE)</f>
        <v>500</v>
      </c>
      <c r="J33" s="38" t="str">
        <f>Overview!$E$6</f>
        <v>---</v>
      </c>
    </row>
    <row r="34" spans="1:10" ht="28.8" x14ac:dyDescent="0.55000000000000004">
      <c r="A34" s="39" t="s">
        <v>542</v>
      </c>
      <c r="B34" s="38" t="s">
        <v>556</v>
      </c>
      <c r="C34" s="40" t="s">
        <v>558</v>
      </c>
      <c r="E34" s="41" t="s">
        <v>10</v>
      </c>
      <c r="F34" s="70" t="s">
        <v>37</v>
      </c>
      <c r="G34" s="38">
        <f>VLOOKUP(TableXDock[[#This Row],[Process]],TableProcesses[],2,FALSE)</f>
        <v>4</v>
      </c>
      <c r="H34" s="38">
        <f>VLOOKUP(TableXDock[[#This Row],[Process]]&amp;TableXDock[[#This Row],[Subprocess]],TableSubProcesses[],5,FALSE)</f>
        <v>500</v>
      </c>
      <c r="J34" s="38" t="str">
        <f>Overview!$E$6</f>
        <v>---</v>
      </c>
    </row>
    <row r="35" spans="1:10" ht="28.8" x14ac:dyDescent="0.55000000000000004">
      <c r="A35" s="39" t="s">
        <v>542</v>
      </c>
      <c r="B35" s="38" t="s">
        <v>556</v>
      </c>
      <c r="C35" s="40" t="s">
        <v>559</v>
      </c>
      <c r="E35" s="41" t="s">
        <v>10</v>
      </c>
      <c r="F35" s="70" t="s">
        <v>37</v>
      </c>
      <c r="G35" s="38">
        <f>VLOOKUP(TableXDock[[#This Row],[Process]],TableProcesses[],2,FALSE)</f>
        <v>4</v>
      </c>
      <c r="H35" s="38">
        <f>VLOOKUP(TableXDock[[#This Row],[Process]]&amp;TableXDock[[#This Row],[Subprocess]],TableSubProcesses[],5,FALSE)</f>
        <v>500</v>
      </c>
      <c r="J35" s="38" t="str">
        <f>Overview!$E$6</f>
        <v>---</v>
      </c>
    </row>
    <row r="36" spans="1:10" x14ac:dyDescent="0.55000000000000004">
      <c r="A36" s="39" t="s">
        <v>542</v>
      </c>
      <c r="B36" s="38" t="s">
        <v>556</v>
      </c>
      <c r="C36" s="40" t="s">
        <v>357</v>
      </c>
      <c r="E36" s="41" t="s">
        <v>10</v>
      </c>
      <c r="F36" s="70" t="s">
        <v>37</v>
      </c>
      <c r="G36" s="38">
        <f>VLOOKUP(TableXDock[[#This Row],[Process]],TableProcesses[],2,FALSE)</f>
        <v>4</v>
      </c>
      <c r="H36" s="38">
        <f>VLOOKUP(TableXDock[[#This Row],[Process]]&amp;TableXDock[[#This Row],[Subprocess]],TableSubProcesses[],5,FALSE)</f>
        <v>500</v>
      </c>
      <c r="J36" s="38" t="str">
        <f>Overview!$E$6</f>
        <v>---</v>
      </c>
    </row>
    <row r="37" spans="1:10" x14ac:dyDescent="0.55000000000000004">
      <c r="A37" s="39" t="s">
        <v>542</v>
      </c>
      <c r="B37" s="38" t="s">
        <v>556</v>
      </c>
      <c r="C37" s="40" t="s">
        <v>358</v>
      </c>
      <c r="E37" s="41" t="s">
        <v>10</v>
      </c>
      <c r="F37" s="70" t="s">
        <v>37</v>
      </c>
      <c r="G37" s="38">
        <f>VLOOKUP(TableXDock[[#This Row],[Process]],TableProcesses[],2,FALSE)</f>
        <v>4</v>
      </c>
      <c r="H37" s="38">
        <f>VLOOKUP(TableXDock[[#This Row],[Process]]&amp;TableXDock[[#This Row],[Subprocess]],TableSubProcesses[],5,FALSE)</f>
        <v>500</v>
      </c>
      <c r="J37" s="38" t="str">
        <f>Overview!$E$6</f>
        <v>---</v>
      </c>
    </row>
    <row r="38" spans="1:10" x14ac:dyDescent="0.55000000000000004">
      <c r="A38" s="39" t="s">
        <v>542</v>
      </c>
      <c r="B38" s="38" t="s">
        <v>560</v>
      </c>
      <c r="C38" s="40" t="s">
        <v>360</v>
      </c>
      <c r="E38" s="41" t="s">
        <v>10</v>
      </c>
      <c r="F38" s="70" t="s">
        <v>37</v>
      </c>
      <c r="G38" s="38">
        <f>VLOOKUP(TableXDock[[#This Row],[Process]],TableProcesses[],2,FALSE)</f>
        <v>4</v>
      </c>
      <c r="H38" s="38">
        <f>VLOOKUP(TableXDock[[#This Row],[Process]]&amp;TableXDock[[#This Row],[Subprocess]],TableSubProcesses[],5,FALSE)</f>
        <v>520</v>
      </c>
      <c r="J38" s="38" t="str">
        <f>Overview!$E$6</f>
        <v>---</v>
      </c>
    </row>
    <row r="39" spans="1:10" x14ac:dyDescent="0.55000000000000004">
      <c r="A39" s="39" t="s">
        <v>542</v>
      </c>
      <c r="B39" s="38" t="s">
        <v>560</v>
      </c>
      <c r="C39" s="40" t="s">
        <v>362</v>
      </c>
      <c r="E39" s="41" t="s">
        <v>10</v>
      </c>
      <c r="F39" s="70" t="s">
        <v>37</v>
      </c>
      <c r="G39" s="38">
        <f>VLOOKUP(TableXDock[[#This Row],[Process]],TableProcesses[],2,FALSE)</f>
        <v>4</v>
      </c>
      <c r="H39" s="38">
        <f>VLOOKUP(TableXDock[[#This Row],[Process]]&amp;TableXDock[[#This Row],[Subprocess]],TableSubProcesses[],5,FALSE)</f>
        <v>520</v>
      </c>
      <c r="J39" s="38" t="str">
        <f>Overview!$E$6</f>
        <v>---</v>
      </c>
    </row>
    <row r="40" spans="1:10" x14ac:dyDescent="0.55000000000000004">
      <c r="A40" s="39" t="s">
        <v>542</v>
      </c>
      <c r="B40" s="38" t="s">
        <v>560</v>
      </c>
      <c r="C40" s="40" t="s">
        <v>363</v>
      </c>
      <c r="E40" s="41" t="s">
        <v>10</v>
      </c>
      <c r="F40" s="70" t="s">
        <v>37</v>
      </c>
      <c r="G40" s="38">
        <f>VLOOKUP(TableXDock[[#This Row],[Process]],TableProcesses[],2,FALSE)</f>
        <v>4</v>
      </c>
      <c r="H40" s="38">
        <f>VLOOKUP(TableXDock[[#This Row],[Process]]&amp;TableXDock[[#This Row],[Subprocess]],TableSubProcesses[],5,FALSE)</f>
        <v>520</v>
      </c>
      <c r="J40" s="38" t="str">
        <f>Overview!$E$6</f>
        <v>---</v>
      </c>
    </row>
    <row r="41" spans="1:10" x14ac:dyDescent="0.55000000000000004">
      <c r="A41" s="39" t="s">
        <v>542</v>
      </c>
      <c r="B41" s="38" t="s">
        <v>560</v>
      </c>
      <c r="C41" s="40" t="s">
        <v>364</v>
      </c>
      <c r="E41" s="41" t="s">
        <v>10</v>
      </c>
      <c r="F41" s="70" t="s">
        <v>37</v>
      </c>
      <c r="G41" s="38">
        <f>VLOOKUP(TableXDock[[#This Row],[Process]],TableProcesses[],2,FALSE)</f>
        <v>4</v>
      </c>
      <c r="H41" s="38">
        <f>VLOOKUP(TableXDock[[#This Row],[Process]]&amp;TableXDock[[#This Row],[Subprocess]],TableSubProcesses[],5,FALSE)</f>
        <v>520</v>
      </c>
      <c r="J41" s="38" t="str">
        <f>Overview!$E$6</f>
        <v>---</v>
      </c>
    </row>
    <row r="42" spans="1:10" x14ac:dyDescent="0.55000000000000004">
      <c r="A42" s="39" t="s">
        <v>542</v>
      </c>
      <c r="B42" s="38" t="s">
        <v>561</v>
      </c>
      <c r="C42" s="40" t="s">
        <v>366</v>
      </c>
      <c r="E42" s="41" t="s">
        <v>10</v>
      </c>
      <c r="F42" s="70" t="s">
        <v>37</v>
      </c>
      <c r="G42" s="38">
        <f>VLOOKUP(TableXDock[[#This Row],[Process]],TableProcesses[],2,FALSE)</f>
        <v>4</v>
      </c>
      <c r="H42" s="38">
        <f>VLOOKUP(TableXDock[[#This Row],[Process]]&amp;TableXDock[[#This Row],[Subprocess]],TableSubProcesses[],5,FALSE)</f>
        <v>530</v>
      </c>
      <c r="J42" s="38" t="str">
        <f>Overview!$E$6</f>
        <v>---</v>
      </c>
    </row>
    <row r="43" spans="1:10" ht="28.8" x14ac:dyDescent="0.55000000000000004">
      <c r="A43" s="39" t="s">
        <v>542</v>
      </c>
      <c r="B43" s="38" t="s">
        <v>562</v>
      </c>
      <c r="C43" s="40" t="s">
        <v>374</v>
      </c>
      <c r="E43" s="41" t="s">
        <v>10</v>
      </c>
      <c r="F43" s="70" t="s">
        <v>37</v>
      </c>
      <c r="G43" s="38">
        <f>VLOOKUP(TableXDock[[#This Row],[Process]],TableProcesses[],2,FALSE)</f>
        <v>4</v>
      </c>
      <c r="H43" s="38">
        <f>VLOOKUP(TableXDock[[#This Row],[Process]]&amp;TableXDock[[#This Row],[Subprocess]],TableSubProcesses[],5,FALSE)</f>
        <v>540</v>
      </c>
      <c r="J43" s="38" t="str">
        <f>Overview!$E$6</f>
        <v>---</v>
      </c>
    </row>
    <row r="44" spans="1:10" x14ac:dyDescent="0.55000000000000004">
      <c r="A44" s="39" t="s">
        <v>542</v>
      </c>
      <c r="B44" s="38" t="s">
        <v>562</v>
      </c>
      <c r="C44" s="40" t="s">
        <v>375</v>
      </c>
      <c r="E44" s="41" t="s">
        <v>10</v>
      </c>
      <c r="F44" s="70" t="s">
        <v>37</v>
      </c>
      <c r="G44" s="38">
        <f>VLOOKUP(TableXDock[[#This Row],[Process]],TableProcesses[],2,FALSE)</f>
        <v>4</v>
      </c>
      <c r="H44" s="38">
        <f>VLOOKUP(TableXDock[[#This Row],[Process]]&amp;TableXDock[[#This Row],[Subprocess]],TableSubProcesses[],5,FALSE)</f>
        <v>540</v>
      </c>
      <c r="J44" s="38" t="str">
        <f>Overview!$E$6</f>
        <v>---</v>
      </c>
    </row>
    <row r="45" spans="1:10" ht="28.8" x14ac:dyDescent="0.55000000000000004">
      <c r="A45" s="39" t="s">
        <v>542</v>
      </c>
      <c r="B45" s="38" t="s">
        <v>562</v>
      </c>
      <c r="C45" s="40" t="s">
        <v>563</v>
      </c>
      <c r="E45" s="41" t="s">
        <v>10</v>
      </c>
      <c r="F45" s="70" t="s">
        <v>37</v>
      </c>
      <c r="G45" s="38">
        <f>VLOOKUP(TableXDock[[#This Row],[Process]],TableProcesses[],2,FALSE)</f>
        <v>4</v>
      </c>
      <c r="H45" s="38">
        <f>VLOOKUP(TableXDock[[#This Row],[Process]]&amp;TableXDock[[#This Row],[Subprocess]],TableSubProcesses[],5,FALSE)</f>
        <v>540</v>
      </c>
      <c r="J45" s="38" t="str">
        <f>Overview!$E$6</f>
        <v>---</v>
      </c>
    </row>
    <row r="46" spans="1:10" ht="28.8" x14ac:dyDescent="0.55000000000000004">
      <c r="A46" s="39" t="s">
        <v>542</v>
      </c>
      <c r="B46" s="38" t="s">
        <v>562</v>
      </c>
      <c r="C46" s="40" t="s">
        <v>564</v>
      </c>
      <c r="E46" s="41" t="s">
        <v>10</v>
      </c>
      <c r="F46" s="70" t="s">
        <v>37</v>
      </c>
      <c r="G46" s="38">
        <f>VLOOKUP(TableXDock[[#This Row],[Process]],TableProcesses[],2,FALSE)</f>
        <v>4</v>
      </c>
      <c r="H46" s="38">
        <f>VLOOKUP(TableXDock[[#This Row],[Process]]&amp;TableXDock[[#This Row],[Subprocess]],TableSubProcesses[],5,FALSE)</f>
        <v>540</v>
      </c>
      <c r="J46" s="38" t="str">
        <f>Overview!$E$6</f>
        <v>---</v>
      </c>
    </row>
    <row r="47" spans="1:10" x14ac:dyDescent="0.55000000000000004">
      <c r="A47" s="39" t="s">
        <v>542</v>
      </c>
      <c r="B47" s="38" t="s">
        <v>562</v>
      </c>
      <c r="C47" s="40" t="s">
        <v>377</v>
      </c>
      <c r="E47" s="41" t="s">
        <v>10</v>
      </c>
      <c r="F47" s="70" t="s">
        <v>37</v>
      </c>
      <c r="G47" s="38">
        <f>VLOOKUP(TableXDock[[#This Row],[Process]],TableProcesses[],2,FALSE)</f>
        <v>4</v>
      </c>
      <c r="H47" s="38">
        <f>VLOOKUP(TableXDock[[#This Row],[Process]]&amp;TableXDock[[#This Row],[Subprocess]],TableSubProcesses[],5,FALSE)</f>
        <v>540</v>
      </c>
      <c r="J47" s="38" t="str">
        <f>Overview!$E$6</f>
        <v>---</v>
      </c>
    </row>
    <row r="48" spans="1:10" x14ac:dyDescent="0.55000000000000004">
      <c r="A48" s="39" t="s">
        <v>542</v>
      </c>
      <c r="B48" s="38" t="s">
        <v>562</v>
      </c>
      <c r="C48" s="40" t="s">
        <v>565</v>
      </c>
      <c r="E48" s="41" t="s">
        <v>10</v>
      </c>
      <c r="F48" s="70" t="s">
        <v>37</v>
      </c>
      <c r="G48" s="38">
        <f>VLOOKUP(TableXDock[[#This Row],[Process]],TableProcesses[],2,FALSE)</f>
        <v>4</v>
      </c>
      <c r="H48" s="38">
        <f>VLOOKUP(TableXDock[[#This Row],[Process]]&amp;TableXDock[[#This Row],[Subprocess]],TableSubProcesses[],5,FALSE)</f>
        <v>540</v>
      </c>
      <c r="J48" s="38" t="str">
        <f>Overview!$E$6</f>
        <v>---</v>
      </c>
    </row>
    <row r="49" spans="1:10" x14ac:dyDescent="0.55000000000000004">
      <c r="A49" s="39" t="s">
        <v>542</v>
      </c>
      <c r="B49" s="38" t="s">
        <v>562</v>
      </c>
      <c r="C49" s="40" t="s">
        <v>566</v>
      </c>
      <c r="E49" s="41" t="s">
        <v>10</v>
      </c>
      <c r="F49" s="70" t="s">
        <v>37</v>
      </c>
      <c r="G49" s="38">
        <f>VLOOKUP(TableXDock[[#This Row],[Process]],TableProcesses[],2,FALSE)</f>
        <v>4</v>
      </c>
      <c r="H49" s="38">
        <f>VLOOKUP(TableXDock[[#This Row],[Process]]&amp;TableXDock[[#This Row],[Subprocess]],TableSubProcesses[],5,FALSE)</f>
        <v>540</v>
      </c>
      <c r="J49" s="38" t="str">
        <f>Overview!$E$6</f>
        <v>---</v>
      </c>
    </row>
    <row r="50" spans="1:10" x14ac:dyDescent="0.55000000000000004">
      <c r="A50" s="39" t="s">
        <v>542</v>
      </c>
      <c r="B50" s="38" t="s">
        <v>562</v>
      </c>
      <c r="C50" s="40" t="s">
        <v>378</v>
      </c>
      <c r="E50" s="41" t="s">
        <v>10</v>
      </c>
      <c r="F50" s="70" t="s">
        <v>37</v>
      </c>
      <c r="G50" s="38">
        <f>VLOOKUP(TableXDock[[#This Row],[Process]],TableProcesses[],2,FALSE)</f>
        <v>4</v>
      </c>
      <c r="H50" s="38">
        <f>VLOOKUP(TableXDock[[#This Row],[Process]]&amp;TableXDock[[#This Row],[Subprocess]],TableSubProcesses[],5,FALSE)</f>
        <v>540</v>
      </c>
      <c r="J50" s="38" t="str">
        <f>Overview!$E$6</f>
        <v>---</v>
      </c>
    </row>
    <row r="51" spans="1:10" x14ac:dyDescent="0.55000000000000004">
      <c r="A51" s="39" t="s">
        <v>542</v>
      </c>
      <c r="B51" s="38" t="s">
        <v>562</v>
      </c>
      <c r="C51" s="40" t="s">
        <v>383</v>
      </c>
      <c r="E51" s="41" t="s">
        <v>10</v>
      </c>
      <c r="F51" s="70" t="s">
        <v>37</v>
      </c>
      <c r="G51" s="38">
        <f>VLOOKUP(TableXDock[[#This Row],[Process]],TableProcesses[],2,FALSE)</f>
        <v>4</v>
      </c>
      <c r="H51" s="38">
        <f>VLOOKUP(TableXDock[[#This Row],[Process]]&amp;TableXDock[[#This Row],[Subprocess]],TableSubProcesses[],5,FALSE)</f>
        <v>540</v>
      </c>
      <c r="J51" s="38" t="str">
        <f>Overview!$E$6</f>
        <v>---</v>
      </c>
    </row>
    <row r="52" spans="1:10" x14ac:dyDescent="0.55000000000000004">
      <c r="A52" s="39" t="s">
        <v>542</v>
      </c>
      <c r="B52" s="38" t="s">
        <v>567</v>
      </c>
      <c r="C52" s="40" t="s">
        <v>387</v>
      </c>
      <c r="E52" s="41" t="s">
        <v>10</v>
      </c>
      <c r="F52" s="70" t="s">
        <v>37</v>
      </c>
      <c r="G52" s="38">
        <f>VLOOKUP(TableXDock[[#This Row],[Process]],TableProcesses[],2,FALSE)</f>
        <v>4</v>
      </c>
      <c r="H52" s="38">
        <f>VLOOKUP(TableXDock[[#This Row],[Process]]&amp;TableXDock[[#This Row],[Subprocess]],TableSubProcesses[],5,FALSE)</f>
        <v>550</v>
      </c>
      <c r="J52" s="38" t="str">
        <f>Overview!$E$6</f>
        <v>---</v>
      </c>
    </row>
    <row r="53" spans="1:10" x14ac:dyDescent="0.55000000000000004">
      <c r="A53" s="39" t="s">
        <v>542</v>
      </c>
      <c r="B53" s="38" t="s">
        <v>567</v>
      </c>
      <c r="C53" s="40" t="s">
        <v>568</v>
      </c>
      <c r="E53" s="41" t="s">
        <v>10</v>
      </c>
      <c r="F53" s="70" t="s">
        <v>37</v>
      </c>
      <c r="G53" s="38">
        <f>VLOOKUP(TableXDock[[#This Row],[Process]],TableProcesses[],2,FALSE)</f>
        <v>4</v>
      </c>
      <c r="H53" s="38">
        <f>VLOOKUP(TableXDock[[#This Row],[Process]]&amp;TableXDock[[#This Row],[Subprocess]],TableSubProcesses[],5,FALSE)</f>
        <v>550</v>
      </c>
      <c r="J53" s="38" t="str">
        <f>Overview!$E$6</f>
        <v>---</v>
      </c>
    </row>
    <row r="54" spans="1:10" x14ac:dyDescent="0.55000000000000004">
      <c r="A54" s="39" t="s">
        <v>542</v>
      </c>
      <c r="B54" s="38" t="s">
        <v>567</v>
      </c>
      <c r="C54" s="40" t="s">
        <v>390</v>
      </c>
      <c r="E54" s="41" t="s">
        <v>10</v>
      </c>
      <c r="F54" s="70" t="s">
        <v>37</v>
      </c>
      <c r="G54" s="38">
        <f>VLOOKUP(TableXDock[[#This Row],[Process]],TableProcesses[],2,FALSE)</f>
        <v>4</v>
      </c>
      <c r="H54" s="38">
        <f>VLOOKUP(TableXDock[[#This Row],[Process]]&amp;TableXDock[[#This Row],[Subprocess]],TableSubProcesses[],5,FALSE)</f>
        <v>550</v>
      </c>
      <c r="J54" s="38" t="str">
        <f>Overview!$E$6</f>
        <v>---</v>
      </c>
    </row>
    <row r="55" spans="1:10" x14ac:dyDescent="0.55000000000000004">
      <c r="A55" s="39" t="s">
        <v>542</v>
      </c>
      <c r="B55" s="38" t="s">
        <v>567</v>
      </c>
      <c r="C55" s="40" t="s">
        <v>569</v>
      </c>
      <c r="E55" s="41" t="s">
        <v>10</v>
      </c>
      <c r="F55" s="70" t="s">
        <v>37</v>
      </c>
      <c r="G55" s="38">
        <f>VLOOKUP(TableXDock[[#This Row],[Process]],TableProcesses[],2,FALSE)</f>
        <v>4</v>
      </c>
      <c r="H55" s="38">
        <f>VLOOKUP(TableXDock[[#This Row],[Process]]&amp;TableXDock[[#This Row],[Subprocess]],TableSubProcesses[],5,FALSE)</f>
        <v>550</v>
      </c>
      <c r="J55" s="38" t="str">
        <f>Overview!$E$6</f>
        <v>---</v>
      </c>
    </row>
    <row r="56" spans="1:10" x14ac:dyDescent="0.55000000000000004">
      <c r="A56" s="39" t="s">
        <v>542</v>
      </c>
      <c r="B56" s="38" t="s">
        <v>567</v>
      </c>
      <c r="C56" s="40" t="s">
        <v>397</v>
      </c>
      <c r="E56" s="41" t="s">
        <v>10</v>
      </c>
      <c r="F56" s="70" t="s">
        <v>37</v>
      </c>
      <c r="G56" s="38">
        <f>VLOOKUP(TableXDock[[#This Row],[Process]],TableProcesses[],2,FALSE)</f>
        <v>4</v>
      </c>
      <c r="H56" s="38">
        <f>VLOOKUP(TableXDock[[#This Row],[Process]]&amp;TableXDock[[#This Row],[Subprocess]],TableSubProcesses[],5,FALSE)</f>
        <v>550</v>
      </c>
      <c r="J56" s="38" t="str">
        <f>Overview!$E$6</f>
        <v>---</v>
      </c>
    </row>
    <row r="57" spans="1:10" x14ac:dyDescent="0.55000000000000004">
      <c r="A57" s="39" t="s">
        <v>542</v>
      </c>
      <c r="B57" s="38" t="s">
        <v>567</v>
      </c>
      <c r="C57" s="40" t="s">
        <v>570</v>
      </c>
      <c r="E57" s="41" t="s">
        <v>10</v>
      </c>
      <c r="F57" s="70" t="s">
        <v>37</v>
      </c>
      <c r="G57" s="38">
        <f>VLOOKUP(TableXDock[[#This Row],[Process]],TableProcesses[],2,FALSE)</f>
        <v>4</v>
      </c>
      <c r="H57" s="38">
        <f>VLOOKUP(TableXDock[[#This Row],[Process]]&amp;TableXDock[[#This Row],[Subprocess]],TableSubProcesses[],5,FALSE)</f>
        <v>550</v>
      </c>
      <c r="J57" s="38" t="str">
        <f>Overview!$E$6</f>
        <v>---</v>
      </c>
    </row>
    <row r="58" spans="1:10" x14ac:dyDescent="0.55000000000000004">
      <c r="A58" s="39" t="s">
        <v>542</v>
      </c>
      <c r="B58" s="38" t="s">
        <v>567</v>
      </c>
      <c r="C58" s="40" t="s">
        <v>404</v>
      </c>
      <c r="E58" s="41" t="s">
        <v>10</v>
      </c>
      <c r="F58" s="70" t="s">
        <v>37</v>
      </c>
      <c r="G58" s="38">
        <f>VLOOKUP(TableXDock[[#This Row],[Process]],TableProcesses[],2,FALSE)</f>
        <v>4</v>
      </c>
      <c r="H58" s="38">
        <f>VLOOKUP(TableXDock[[#This Row],[Process]]&amp;TableXDock[[#This Row],[Subprocess]],TableSubProcesses[],5,FALSE)</f>
        <v>550</v>
      </c>
      <c r="J58" s="38" t="str">
        <f>Overview!$E$6</f>
        <v>---</v>
      </c>
    </row>
    <row r="59" spans="1:10" ht="28.8" x14ac:dyDescent="0.55000000000000004">
      <c r="A59" s="39" t="s">
        <v>542</v>
      </c>
      <c r="B59" s="38" t="s">
        <v>567</v>
      </c>
      <c r="C59" s="40" t="s">
        <v>405</v>
      </c>
      <c r="E59" s="41" t="s">
        <v>10</v>
      </c>
      <c r="F59" s="70" t="s">
        <v>37</v>
      </c>
      <c r="G59" s="38">
        <f>VLOOKUP(TableXDock[[#This Row],[Process]],TableProcesses[],2,FALSE)</f>
        <v>4</v>
      </c>
      <c r="H59" s="38">
        <f>VLOOKUP(TableXDock[[#This Row],[Process]]&amp;TableXDock[[#This Row],[Subprocess]],TableSubProcesses[],5,FALSE)</f>
        <v>550</v>
      </c>
      <c r="J59" s="38" t="str">
        <f>Overview!$E$6</f>
        <v>---</v>
      </c>
    </row>
    <row r="60" spans="1:10" x14ac:dyDescent="0.55000000000000004">
      <c r="A60" s="39" t="s">
        <v>542</v>
      </c>
      <c r="B60" s="38" t="s">
        <v>567</v>
      </c>
      <c r="C60" s="40" t="s">
        <v>361</v>
      </c>
      <c r="E60" s="41" t="s">
        <v>10</v>
      </c>
      <c r="F60" s="70" t="s">
        <v>37</v>
      </c>
      <c r="G60" s="38">
        <f>VLOOKUP(TableXDock[[#This Row],[Process]],TableProcesses[],2,FALSE)</f>
        <v>4</v>
      </c>
      <c r="H60" s="38">
        <f>VLOOKUP(TableXDock[[#This Row],[Process]]&amp;TableXDock[[#This Row],[Subprocess]],TableSubProcesses[],5,FALSE)</f>
        <v>550</v>
      </c>
      <c r="J60" s="38" t="str">
        <f>Overview!$E$6</f>
        <v>---</v>
      </c>
    </row>
    <row r="61" spans="1:10" ht="28.8" x14ac:dyDescent="0.55000000000000004">
      <c r="A61" s="39" t="s">
        <v>542</v>
      </c>
      <c r="B61" s="38" t="s">
        <v>567</v>
      </c>
      <c r="C61" s="40" t="s">
        <v>406</v>
      </c>
      <c r="E61" s="41" t="s">
        <v>10</v>
      </c>
      <c r="F61" s="70" t="s">
        <v>37</v>
      </c>
      <c r="G61" s="38">
        <f>VLOOKUP(TableXDock[[#This Row],[Process]],TableProcesses[],2,FALSE)</f>
        <v>4</v>
      </c>
      <c r="H61" s="38">
        <f>VLOOKUP(TableXDock[[#This Row],[Process]]&amp;TableXDock[[#This Row],[Subprocess]],TableSubProcesses[],5,FALSE)</f>
        <v>550</v>
      </c>
      <c r="J61" s="38" t="str">
        <f>Overview!$E$6</f>
        <v>---</v>
      </c>
    </row>
    <row r="62" spans="1:10" ht="28.8" x14ac:dyDescent="0.55000000000000004">
      <c r="A62" s="39" t="s">
        <v>542</v>
      </c>
      <c r="B62" s="38" t="s">
        <v>567</v>
      </c>
      <c r="C62" s="40" t="s">
        <v>407</v>
      </c>
      <c r="E62" s="41" t="s">
        <v>10</v>
      </c>
      <c r="F62" s="70" t="s">
        <v>37</v>
      </c>
      <c r="G62" s="38">
        <f>VLOOKUP(TableXDock[[#This Row],[Process]],TableProcesses[],2,FALSE)</f>
        <v>4</v>
      </c>
      <c r="H62" s="38">
        <f>VLOOKUP(TableXDock[[#This Row],[Process]]&amp;TableXDock[[#This Row],[Subprocess]],TableSubProcesses[],5,FALSE)</f>
        <v>550</v>
      </c>
      <c r="J62" s="38" t="str">
        <f>Overview!$E$6</f>
        <v>---</v>
      </c>
    </row>
    <row r="63" spans="1:10" x14ac:dyDescent="0.55000000000000004">
      <c r="A63" s="39" t="s">
        <v>542</v>
      </c>
      <c r="B63" s="38" t="s">
        <v>567</v>
      </c>
      <c r="C63" s="40" t="s">
        <v>571</v>
      </c>
      <c r="E63" s="41" t="s">
        <v>10</v>
      </c>
      <c r="F63" s="70" t="s">
        <v>37</v>
      </c>
      <c r="G63" s="38">
        <f>VLOOKUP(TableXDock[[#This Row],[Process]],TableProcesses[],2,FALSE)</f>
        <v>4</v>
      </c>
      <c r="H63" s="38">
        <f>VLOOKUP(TableXDock[[#This Row],[Process]]&amp;TableXDock[[#This Row],[Subprocess]],TableSubProcesses[],5,FALSE)</f>
        <v>550</v>
      </c>
      <c r="J63" s="38" t="str">
        <f>Overview!$E$6</f>
        <v>---</v>
      </c>
    </row>
    <row r="64" spans="1:10" ht="28.8" x14ac:dyDescent="0.55000000000000004">
      <c r="A64" s="39" t="s">
        <v>542</v>
      </c>
      <c r="B64" s="38" t="s">
        <v>567</v>
      </c>
      <c r="C64" s="40" t="s">
        <v>410</v>
      </c>
      <c r="E64" s="41" t="s">
        <v>10</v>
      </c>
      <c r="F64" s="70" t="s">
        <v>37</v>
      </c>
      <c r="G64" s="38">
        <f>VLOOKUP(TableXDock[[#This Row],[Process]],TableProcesses[],2,FALSE)</f>
        <v>4</v>
      </c>
      <c r="H64" s="38">
        <f>VLOOKUP(TableXDock[[#This Row],[Process]]&amp;TableXDock[[#This Row],[Subprocess]],TableSubProcesses[],5,FALSE)</f>
        <v>550</v>
      </c>
      <c r="J64" s="38" t="str">
        <f>Overview!$E$6</f>
        <v>---</v>
      </c>
    </row>
    <row r="65" spans="1:10" x14ac:dyDescent="0.55000000000000004">
      <c r="A65" s="39" t="s">
        <v>542</v>
      </c>
      <c r="B65" s="38" t="s">
        <v>567</v>
      </c>
      <c r="C65" s="40" t="s">
        <v>412</v>
      </c>
      <c r="E65" s="41" t="s">
        <v>10</v>
      </c>
      <c r="F65" s="70" t="s">
        <v>37</v>
      </c>
      <c r="G65" s="38">
        <f>VLOOKUP(TableXDock[[#This Row],[Process]],TableProcesses[],2,FALSE)</f>
        <v>4</v>
      </c>
      <c r="H65" s="38">
        <f>VLOOKUP(TableXDock[[#This Row],[Process]]&amp;TableXDock[[#This Row],[Subprocess]],TableSubProcesses[],5,FALSE)</f>
        <v>550</v>
      </c>
      <c r="J65" s="38" t="str">
        <f>Overview!$E$6</f>
        <v>---</v>
      </c>
    </row>
    <row r="66" spans="1:10" ht="28.8" x14ac:dyDescent="0.55000000000000004">
      <c r="A66" s="39" t="s">
        <v>542</v>
      </c>
      <c r="B66" s="38" t="s">
        <v>567</v>
      </c>
      <c r="C66" s="40" t="s">
        <v>413</v>
      </c>
      <c r="E66" s="41" t="s">
        <v>10</v>
      </c>
      <c r="F66" s="70" t="s">
        <v>37</v>
      </c>
      <c r="G66" s="38">
        <f>VLOOKUP(TableXDock[[#This Row],[Process]],TableProcesses[],2,FALSE)</f>
        <v>4</v>
      </c>
      <c r="H66" s="38">
        <f>VLOOKUP(TableXDock[[#This Row],[Process]]&amp;TableXDock[[#This Row],[Subprocess]],TableSubProcesses[],5,FALSE)</f>
        <v>550</v>
      </c>
      <c r="J66" s="38" t="str">
        <f>Overview!$E$6</f>
        <v>---</v>
      </c>
    </row>
    <row r="67" spans="1:10" ht="28.8" x14ac:dyDescent="0.55000000000000004">
      <c r="A67" s="39" t="s">
        <v>542</v>
      </c>
      <c r="B67" s="38" t="s">
        <v>567</v>
      </c>
      <c r="C67" s="40" t="s">
        <v>414</v>
      </c>
      <c r="E67" s="41" t="s">
        <v>10</v>
      </c>
      <c r="F67" s="70" t="s">
        <v>37</v>
      </c>
      <c r="G67" s="38">
        <f>VLOOKUP(TableXDock[[#This Row],[Process]],TableProcesses[],2,FALSE)</f>
        <v>4</v>
      </c>
      <c r="H67" s="38">
        <f>VLOOKUP(TableXDock[[#This Row],[Process]]&amp;TableXDock[[#This Row],[Subprocess]],TableSubProcesses[],5,FALSE)</f>
        <v>550</v>
      </c>
      <c r="J67" s="38" t="str">
        <f>Overview!$E$6</f>
        <v>---</v>
      </c>
    </row>
    <row r="68" spans="1:10" x14ac:dyDescent="0.55000000000000004">
      <c r="A68" s="39" t="s">
        <v>542</v>
      </c>
      <c r="B68" s="38" t="s">
        <v>567</v>
      </c>
      <c r="C68" s="40" t="s">
        <v>416</v>
      </c>
      <c r="E68" s="41" t="s">
        <v>10</v>
      </c>
      <c r="F68" s="70" t="s">
        <v>37</v>
      </c>
      <c r="G68" s="38">
        <f>VLOOKUP(TableXDock[[#This Row],[Process]],TableProcesses[],2,FALSE)</f>
        <v>4</v>
      </c>
      <c r="H68" s="38">
        <f>VLOOKUP(TableXDock[[#This Row],[Process]]&amp;TableXDock[[#This Row],[Subprocess]],TableSubProcesses[],5,FALSE)</f>
        <v>550</v>
      </c>
      <c r="J68" s="38" t="str">
        <f>Overview!$E$6</f>
        <v>---</v>
      </c>
    </row>
    <row r="69" spans="1:10" ht="28.8" x14ac:dyDescent="0.55000000000000004">
      <c r="A69" s="39" t="s">
        <v>542</v>
      </c>
      <c r="B69" s="38" t="s">
        <v>567</v>
      </c>
      <c r="C69" s="40" t="s">
        <v>417</v>
      </c>
      <c r="E69" s="41" t="s">
        <v>10</v>
      </c>
      <c r="F69" s="70" t="s">
        <v>37</v>
      </c>
      <c r="G69" s="38">
        <f>VLOOKUP(TableXDock[[#This Row],[Process]],TableProcesses[],2,FALSE)</f>
        <v>4</v>
      </c>
      <c r="H69" s="38">
        <f>VLOOKUP(TableXDock[[#This Row],[Process]]&amp;TableXDock[[#This Row],[Subprocess]],TableSubProcesses[],5,FALSE)</f>
        <v>550</v>
      </c>
      <c r="J69" s="38" t="str">
        <f>Overview!$E$6</f>
        <v>---</v>
      </c>
    </row>
    <row r="70" spans="1:10" ht="28.8" x14ac:dyDescent="0.55000000000000004">
      <c r="A70" s="39" t="s">
        <v>542</v>
      </c>
      <c r="B70" s="38" t="s">
        <v>567</v>
      </c>
      <c r="C70" s="40" t="s">
        <v>415</v>
      </c>
      <c r="E70" s="41" t="s">
        <v>10</v>
      </c>
      <c r="F70" s="70" t="s">
        <v>37</v>
      </c>
      <c r="G70" s="38">
        <f>VLOOKUP(TableXDock[[#This Row],[Process]],TableProcesses[],2,FALSE)</f>
        <v>4</v>
      </c>
      <c r="H70" s="38">
        <f>VLOOKUP(TableXDock[[#This Row],[Process]]&amp;TableXDock[[#This Row],[Subprocess]],TableSubProcesses[],5,FALSE)</f>
        <v>550</v>
      </c>
      <c r="J70" s="38" t="str">
        <f>Overview!$E$6</f>
        <v>---</v>
      </c>
    </row>
    <row r="71" spans="1:10" ht="28.8" x14ac:dyDescent="0.55000000000000004">
      <c r="A71" s="39" t="s">
        <v>542</v>
      </c>
      <c r="B71" s="38" t="s">
        <v>567</v>
      </c>
      <c r="C71" s="40" t="s">
        <v>418</v>
      </c>
      <c r="E71" s="41" t="s">
        <v>10</v>
      </c>
      <c r="F71" s="70" t="s">
        <v>37</v>
      </c>
      <c r="G71" s="38">
        <f>VLOOKUP(TableXDock[[#This Row],[Process]],TableProcesses[],2,FALSE)</f>
        <v>4</v>
      </c>
      <c r="H71" s="38">
        <f>VLOOKUP(TableXDock[[#This Row],[Process]]&amp;TableXDock[[#This Row],[Subprocess]],TableSubProcesses[],5,FALSE)</f>
        <v>550</v>
      </c>
      <c r="J71" s="38" t="str">
        <f>Overview!$E$6</f>
        <v>---</v>
      </c>
    </row>
    <row r="72" spans="1:10" x14ac:dyDescent="0.55000000000000004">
      <c r="A72" s="39" t="s">
        <v>542</v>
      </c>
      <c r="B72" s="38" t="s">
        <v>567</v>
      </c>
      <c r="C72" s="40" t="s">
        <v>400</v>
      </c>
      <c r="E72" s="41" t="s">
        <v>10</v>
      </c>
      <c r="F72" s="70" t="s">
        <v>37</v>
      </c>
      <c r="G72" s="38">
        <f>VLOOKUP(TableXDock[[#This Row],[Process]],TableProcesses[],2,FALSE)</f>
        <v>4</v>
      </c>
      <c r="H72" s="38">
        <f>VLOOKUP(TableXDock[[#This Row],[Process]]&amp;TableXDock[[#This Row],[Subprocess]],TableSubProcesses[],5,FALSE)</f>
        <v>550</v>
      </c>
      <c r="J72" s="38" t="str">
        <f>Overview!$E$6</f>
        <v>---</v>
      </c>
    </row>
    <row r="73" spans="1:10" x14ac:dyDescent="0.55000000000000004">
      <c r="A73" s="39" t="s">
        <v>542</v>
      </c>
      <c r="B73" s="38" t="s">
        <v>567</v>
      </c>
      <c r="C73" s="40" t="s">
        <v>401</v>
      </c>
      <c r="E73" s="41" t="s">
        <v>10</v>
      </c>
      <c r="F73" s="70" t="s">
        <v>37</v>
      </c>
      <c r="G73" s="38">
        <f>VLOOKUP(TableXDock[[#This Row],[Process]],TableProcesses[],2,FALSE)</f>
        <v>4</v>
      </c>
      <c r="H73" s="38">
        <f>VLOOKUP(TableXDock[[#This Row],[Process]]&amp;TableXDock[[#This Row],[Subprocess]],TableSubProcesses[],5,FALSE)</f>
        <v>550</v>
      </c>
      <c r="J73" s="38" t="str">
        <f>Overview!$E$6</f>
        <v>---</v>
      </c>
    </row>
    <row r="74" spans="1:10" x14ac:dyDescent="0.55000000000000004">
      <c r="A74" s="39" t="s">
        <v>542</v>
      </c>
      <c r="B74" s="38" t="s">
        <v>567</v>
      </c>
      <c r="C74" s="40" t="s">
        <v>464</v>
      </c>
      <c r="E74" s="41" t="s">
        <v>10</v>
      </c>
      <c r="F74" s="70" t="s">
        <v>37</v>
      </c>
      <c r="G74" s="38">
        <f>VLOOKUP(TableXDock[[#This Row],[Process]],TableProcesses[],2,FALSE)</f>
        <v>4</v>
      </c>
      <c r="H74" s="38">
        <f>VLOOKUP(TableXDock[[#This Row],[Process]]&amp;TableXDock[[#This Row],[Subprocess]],TableSubProcesses[],5,FALSE)</f>
        <v>550</v>
      </c>
      <c r="J74" s="38" t="str">
        <f>Overview!$E$6</f>
        <v>---</v>
      </c>
    </row>
    <row r="75" spans="1:10" x14ac:dyDescent="0.55000000000000004">
      <c r="A75" s="39" t="s">
        <v>542</v>
      </c>
      <c r="B75" s="38" t="s">
        <v>572</v>
      </c>
      <c r="C75" s="40" t="s">
        <v>472</v>
      </c>
      <c r="E75" s="41" t="s">
        <v>10</v>
      </c>
      <c r="F75" s="70" t="s">
        <v>37</v>
      </c>
      <c r="G75" s="38">
        <f>VLOOKUP(TableXDock[[#This Row],[Process]],TableProcesses[],2,FALSE)</f>
        <v>4</v>
      </c>
      <c r="H75" s="38">
        <f>VLOOKUP(TableXDock[[#This Row],[Process]]&amp;TableXDock[[#This Row],[Subprocess]],TableSubProcesses[],5,FALSE)</f>
        <v>570</v>
      </c>
      <c r="J75" s="38" t="str">
        <f>Overview!$E$6</f>
        <v>---</v>
      </c>
    </row>
    <row r="76" spans="1:10" x14ac:dyDescent="0.55000000000000004">
      <c r="A76" s="39" t="s">
        <v>542</v>
      </c>
      <c r="B76" s="38" t="s">
        <v>572</v>
      </c>
      <c r="C76" s="40" t="s">
        <v>473</v>
      </c>
      <c r="E76" s="41" t="s">
        <v>10</v>
      </c>
      <c r="F76" s="70" t="s">
        <v>37</v>
      </c>
      <c r="G76" s="38">
        <f>VLOOKUP(TableXDock[[#This Row],[Process]],TableProcesses[],2,FALSE)</f>
        <v>4</v>
      </c>
      <c r="H76" s="38">
        <f>VLOOKUP(TableXDock[[#This Row],[Process]]&amp;TableXDock[[#This Row],[Subprocess]],TableSubProcesses[],5,FALSE)</f>
        <v>570</v>
      </c>
      <c r="J76" s="38" t="str">
        <f>Overview!$E$6</f>
        <v>---</v>
      </c>
    </row>
    <row r="77" spans="1:10" x14ac:dyDescent="0.55000000000000004">
      <c r="A77" s="39" t="s">
        <v>542</v>
      </c>
      <c r="B77" s="38" t="s">
        <v>572</v>
      </c>
      <c r="C77" s="40" t="s">
        <v>481</v>
      </c>
      <c r="E77" s="41" t="s">
        <v>10</v>
      </c>
      <c r="F77" s="70" t="s">
        <v>37</v>
      </c>
      <c r="G77" s="38">
        <f>VLOOKUP(TableXDock[[#This Row],[Process]],TableProcesses[],2,FALSE)</f>
        <v>4</v>
      </c>
      <c r="H77" s="38">
        <f>VLOOKUP(TableXDock[[#This Row],[Process]]&amp;TableXDock[[#This Row],[Subprocess]],TableSubProcesses[],5,FALSE)</f>
        <v>570</v>
      </c>
      <c r="J77" s="38" t="str">
        <f>Overview!$E$6</f>
        <v>---</v>
      </c>
    </row>
    <row r="78" spans="1:10" x14ac:dyDescent="0.55000000000000004">
      <c r="A78" s="39" t="s">
        <v>542</v>
      </c>
      <c r="B78" s="38" t="s">
        <v>573</v>
      </c>
      <c r="C78" s="40" t="s">
        <v>310</v>
      </c>
      <c r="E78" s="41" t="s">
        <v>10</v>
      </c>
      <c r="F78" s="70" t="s">
        <v>37</v>
      </c>
      <c r="G78" s="38">
        <f>VLOOKUP(TableXDock[[#This Row],[Process]],TableProcesses[],2,FALSE)</f>
        <v>4</v>
      </c>
      <c r="H78" s="38">
        <f>VLOOKUP(TableXDock[[#This Row],[Process]]&amp;TableXDock[[#This Row],[Subprocess]],TableSubProcesses[],5,FALSE)</f>
        <v>560</v>
      </c>
      <c r="J78" s="38" t="str">
        <f>Overview!$E$6</f>
        <v>---</v>
      </c>
    </row>
    <row r="79" spans="1:10" x14ac:dyDescent="0.55000000000000004">
      <c r="A79" s="39" t="s">
        <v>542</v>
      </c>
      <c r="B79" s="38" t="s">
        <v>573</v>
      </c>
      <c r="C79" s="40" t="s">
        <v>483</v>
      </c>
      <c r="E79" s="41" t="s">
        <v>10</v>
      </c>
      <c r="F79" s="70" t="s">
        <v>37</v>
      </c>
      <c r="G79" s="38">
        <f>VLOOKUP(TableXDock[[#This Row],[Process]],TableProcesses[],2,FALSE)</f>
        <v>4</v>
      </c>
      <c r="H79" s="38">
        <f>VLOOKUP(TableXDock[[#This Row],[Process]]&amp;TableXDock[[#This Row],[Subprocess]],TableSubProcesses[],5,FALSE)</f>
        <v>560</v>
      </c>
      <c r="J79" s="38" t="str">
        <f>Overview!$E$6</f>
        <v>---</v>
      </c>
    </row>
    <row r="80" spans="1:10" x14ac:dyDescent="0.55000000000000004">
      <c r="A80" s="39" t="s">
        <v>542</v>
      </c>
      <c r="B80" t="s">
        <v>574</v>
      </c>
      <c r="C80" s="40" t="s">
        <v>485</v>
      </c>
      <c r="E80" s="41" t="s">
        <v>10</v>
      </c>
      <c r="F80" s="70" t="s">
        <v>37</v>
      </c>
      <c r="G80" s="38">
        <f>VLOOKUP(TableXDock[[#This Row],[Process]],TableProcesses[],2,FALSE)</f>
        <v>4</v>
      </c>
      <c r="H80" s="38">
        <f>VLOOKUP(TableXDock[[#This Row],[Process]]&amp;TableXDock[[#This Row],[Subprocess]],TableSubProcesses[],5,FALSE)</f>
        <v>580</v>
      </c>
      <c r="J80" s="38" t="str">
        <f>Overview!$E$6</f>
        <v>---</v>
      </c>
    </row>
    <row r="81" spans="1:10" x14ac:dyDescent="0.55000000000000004">
      <c r="A81" s="39" t="s">
        <v>542</v>
      </c>
      <c r="B81" t="s">
        <v>574</v>
      </c>
      <c r="C81" s="40" t="s">
        <v>486</v>
      </c>
      <c r="E81" s="41" t="s">
        <v>10</v>
      </c>
      <c r="F81" s="70" t="s">
        <v>37</v>
      </c>
      <c r="G81" s="38">
        <f>VLOOKUP(TableXDock[[#This Row],[Process]],TableProcesses[],2,FALSE)</f>
        <v>4</v>
      </c>
      <c r="H81" s="38">
        <f>VLOOKUP(TableXDock[[#This Row],[Process]]&amp;TableXDock[[#This Row],[Subprocess]],TableSubProcesses[],5,FALSE)</f>
        <v>580</v>
      </c>
      <c r="J81" s="38" t="str">
        <f>Overview!$E$6</f>
        <v>---</v>
      </c>
    </row>
    <row r="82" spans="1:10" x14ac:dyDescent="0.55000000000000004">
      <c r="A82" s="39" t="s">
        <v>542</v>
      </c>
      <c r="B82" s="38" t="s">
        <v>573</v>
      </c>
      <c r="C82" s="40" t="s">
        <v>575</v>
      </c>
      <c r="E82" s="41" t="s">
        <v>10</v>
      </c>
      <c r="F82" s="70" t="s">
        <v>37</v>
      </c>
      <c r="G82" s="38">
        <f>VLOOKUP(TableXDock[[#This Row],[Process]],TableProcesses[],2,FALSE)</f>
        <v>4</v>
      </c>
      <c r="H82" s="38">
        <f>VLOOKUP(TableXDock[[#This Row],[Process]]&amp;TableXDock[[#This Row],[Subprocess]],TableSubProcesses[],5,FALSE)</f>
        <v>560</v>
      </c>
      <c r="J82" s="38" t="str">
        <f>Overview!$E$6</f>
        <v>---</v>
      </c>
    </row>
    <row r="83" spans="1:10" x14ac:dyDescent="0.55000000000000004">
      <c r="A83" s="39" t="s">
        <v>542</v>
      </c>
      <c r="B83" s="38" t="s">
        <v>573</v>
      </c>
      <c r="C83" s="40" t="s">
        <v>349</v>
      </c>
      <c r="E83" s="41" t="s">
        <v>10</v>
      </c>
      <c r="F83" s="70" t="s">
        <v>37</v>
      </c>
      <c r="G83" s="38">
        <f>VLOOKUP(TableXDock[[#This Row],[Process]],TableProcesses[],2,FALSE)</f>
        <v>4</v>
      </c>
      <c r="H83" s="38">
        <f>VLOOKUP(TableXDock[[#This Row],[Process]]&amp;TableXDock[[#This Row],[Subprocess]],TableSubProcesses[],5,FALSE)</f>
        <v>560</v>
      </c>
      <c r="J83" s="38" t="str">
        <f>Overview!$E$6</f>
        <v>---</v>
      </c>
    </row>
    <row r="84" spans="1:10" ht="28.8" x14ac:dyDescent="0.55000000000000004">
      <c r="A84" s="39" t="s">
        <v>542</v>
      </c>
      <c r="B84" s="38" t="s">
        <v>573</v>
      </c>
      <c r="C84" s="40" t="s">
        <v>576</v>
      </c>
      <c r="E84" s="41" t="s">
        <v>10</v>
      </c>
      <c r="F84" s="70" t="s">
        <v>37</v>
      </c>
      <c r="G84" s="38">
        <f>VLOOKUP(TableXDock[[#This Row],[Process]],TableProcesses[],2,FALSE)</f>
        <v>4</v>
      </c>
      <c r="H84" s="38">
        <f>VLOOKUP(TableXDock[[#This Row],[Process]]&amp;TableXDock[[#This Row],[Subprocess]],TableSubProcesses[],5,FALSE)</f>
        <v>560</v>
      </c>
      <c r="J84" s="38" t="str">
        <f>Overview!$E$6</f>
        <v>---</v>
      </c>
    </row>
    <row r="85" spans="1:10" ht="28.8" x14ac:dyDescent="0.55000000000000004">
      <c r="A85" s="39" t="s">
        <v>542</v>
      </c>
      <c r="B85" s="38" t="s">
        <v>573</v>
      </c>
      <c r="C85" s="40" t="s">
        <v>495</v>
      </c>
      <c r="E85" s="41" t="s">
        <v>10</v>
      </c>
      <c r="F85" s="70" t="s">
        <v>37</v>
      </c>
      <c r="G85" s="38">
        <f>VLOOKUP(TableXDock[[#This Row],[Process]],TableProcesses[],2,FALSE)</f>
        <v>4</v>
      </c>
      <c r="H85" s="38">
        <f>VLOOKUP(TableXDock[[#This Row],[Process]]&amp;TableXDock[[#This Row],[Subprocess]],TableSubProcesses[],5,FALSE)</f>
        <v>560</v>
      </c>
      <c r="J85" s="38" t="str">
        <f>Overview!$E$6</f>
        <v>---</v>
      </c>
    </row>
    <row r="86" spans="1:10" ht="28.8" x14ac:dyDescent="0.55000000000000004">
      <c r="A86" s="39" t="s">
        <v>542</v>
      </c>
      <c r="B86" s="38" t="s">
        <v>573</v>
      </c>
      <c r="C86" s="40" t="s">
        <v>496</v>
      </c>
      <c r="E86" s="41" t="s">
        <v>10</v>
      </c>
      <c r="F86" s="70" t="s">
        <v>37</v>
      </c>
      <c r="G86" s="38">
        <f>VLOOKUP(TableXDock[[#This Row],[Process]],TableProcesses[],2,FALSE)</f>
        <v>4</v>
      </c>
      <c r="H86" s="38">
        <f>VLOOKUP(TableXDock[[#This Row],[Process]]&amp;TableXDock[[#This Row],[Subprocess]],TableSubProcesses[],5,FALSE)</f>
        <v>560</v>
      </c>
      <c r="J86" s="38" t="str">
        <f>Overview!$E$6</f>
        <v>---</v>
      </c>
    </row>
    <row r="87" spans="1:10" x14ac:dyDescent="0.55000000000000004">
      <c r="A87" s="39" t="s">
        <v>542</v>
      </c>
      <c r="B87" s="38" t="s">
        <v>573</v>
      </c>
      <c r="C87" s="43" t="s">
        <v>352</v>
      </c>
      <c r="D87" s="42"/>
      <c r="E87" s="44" t="s">
        <v>10</v>
      </c>
      <c r="F87" s="70" t="s">
        <v>37</v>
      </c>
      <c r="G87" s="38">
        <f>VLOOKUP(TableXDock[[#This Row],[Process]],TableProcesses[],2,FALSE)</f>
        <v>4</v>
      </c>
      <c r="H87" s="38">
        <f>VLOOKUP(TableXDock[[#This Row],[Process]]&amp;TableXDock[[#This Row],[Subprocess]],TableSubProcesses[],5,FALSE)</f>
        <v>560</v>
      </c>
      <c r="J87" s="38" t="str">
        <f>Overview!$E$6</f>
        <v>---</v>
      </c>
    </row>
  </sheetData>
  <conditionalFormatting sqref="E2:E87">
    <cfRule type="cellIs" dxfId="13" priority="5" operator="equal">
      <formula>"TBD"</formula>
    </cfRule>
    <cfRule type="cellIs" dxfId="12" priority="6"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C5861680-6E6E-4C89-8C15-697BF3487426}">
          <x14:formula1>
            <xm:f>Notes!$Z$3:$Z$6</xm:f>
          </x14:formula1>
          <xm:sqref>E2:E87</xm:sqref>
        </x14:dataValidation>
        <x14:dataValidation type="list" allowBlank="1" showInputMessage="1" showErrorMessage="1" xr:uid="{BA1CDE46-D28B-41AE-862F-DB1E21E98D15}">
          <x14:formula1>
            <xm:f>Notes!$AA$3:$AA$8</xm:f>
          </x14:formula1>
          <xm:sqref>F2:F87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EB147-4641-4A94-9668-AE2D9F1A441A}">
  <dimension ref="A1:H4"/>
  <sheetViews>
    <sheetView zoomScale="70" zoomScaleNormal="70" workbookViewId="0">
      <selection activeCell="D31" sqref="D31"/>
    </sheetView>
  </sheetViews>
  <sheetFormatPr defaultColWidth="8.734375" defaultRowHeight="14.4" x14ac:dyDescent="0.55000000000000004"/>
  <cols>
    <col min="1" max="1" width="16.5234375" style="3" customWidth="1"/>
    <col min="2" max="2" width="20.7890625" style="3" customWidth="1"/>
    <col min="3" max="3" width="74.47265625" style="3" customWidth="1"/>
    <col min="4" max="4" width="58.5234375" style="3" customWidth="1"/>
    <col min="5" max="5" width="10.26171875" style="3" customWidth="1"/>
    <col min="6" max="16384" width="8.734375" style="3"/>
  </cols>
  <sheetData>
    <row r="1" spans="1:8" x14ac:dyDescent="0.55000000000000004">
      <c r="A1" s="48" t="s">
        <v>66</v>
      </c>
      <c r="B1" s="49" t="s">
        <v>67</v>
      </c>
      <c r="C1" s="49" t="s">
        <v>215</v>
      </c>
      <c r="D1" s="49" t="s">
        <v>28</v>
      </c>
      <c r="E1" s="50" t="s">
        <v>29</v>
      </c>
      <c r="F1" s="49" t="s">
        <v>30</v>
      </c>
      <c r="G1" s="83" t="s">
        <v>6</v>
      </c>
      <c r="H1" s="83" t="s">
        <v>31</v>
      </c>
    </row>
    <row r="2" spans="1:8" x14ac:dyDescent="0.55000000000000004">
      <c r="A2" s="46" t="s">
        <v>577</v>
      </c>
      <c r="B2" s="45"/>
      <c r="C2" s="45"/>
      <c r="D2" s="45"/>
      <c r="E2" s="47" t="s">
        <v>10</v>
      </c>
      <c r="F2" s="64" t="s">
        <v>10</v>
      </c>
      <c r="G2" s="81" t="str">
        <f>Overview!$E$6</f>
        <v>---</v>
      </c>
    </row>
    <row r="3" spans="1:8" x14ac:dyDescent="0.55000000000000004">
      <c r="A3" s="46" t="s">
        <v>577</v>
      </c>
      <c r="B3" s="15"/>
      <c r="C3" s="73" t="s">
        <v>578</v>
      </c>
      <c r="D3" s="15"/>
      <c r="E3" s="5" t="s">
        <v>10</v>
      </c>
      <c r="F3" s="64" t="s">
        <v>10</v>
      </c>
      <c r="G3" s="82" t="str">
        <f>Overview!$E$6</f>
        <v>---</v>
      </c>
    </row>
    <row r="4" spans="1:8" x14ac:dyDescent="0.55000000000000004">
      <c r="A4" s="46" t="s">
        <v>577</v>
      </c>
      <c r="B4" s="52"/>
      <c r="C4" s="53"/>
      <c r="D4" s="52"/>
      <c r="E4" s="54" t="s">
        <v>10</v>
      </c>
      <c r="F4" s="64" t="s">
        <v>10</v>
      </c>
      <c r="G4" s="81" t="str">
        <f>Overview!$E$6</f>
        <v>---</v>
      </c>
    </row>
  </sheetData>
  <conditionalFormatting sqref="E2:E4">
    <cfRule type="cellIs" dxfId="11" priority="1" operator="equal">
      <formula>"TBD"</formula>
    </cfRule>
    <cfRule type="cellIs" dxfId="10" priority="2"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C116D1E6-8341-4715-BAAE-666C01780BAE}">
          <x14:formula1>
            <xm:f>Notes!$AA$3:$AA$8</xm:f>
          </x14:formula1>
          <xm:sqref>F2:F4</xm:sqref>
        </x14:dataValidation>
        <x14:dataValidation type="list" allowBlank="1" showInputMessage="1" showErrorMessage="1" xr:uid="{A402ED93-2CC5-4AFE-A3D2-BC10075320D1}">
          <x14:formula1>
            <xm:f>Notes!$Z$3:$Z$6</xm:f>
          </x14:formula1>
          <xm:sqref>E2:E4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37A51-76E9-4268-A34C-ED077306BAEA}">
  <dimension ref="A1:J12"/>
  <sheetViews>
    <sheetView zoomScale="80" zoomScaleNormal="80" workbookViewId="0">
      <selection activeCell="G3" sqref="G3"/>
    </sheetView>
  </sheetViews>
  <sheetFormatPr defaultColWidth="8.734375" defaultRowHeight="14.4" x14ac:dyDescent="0.55000000000000004"/>
  <cols>
    <col min="1" max="1" width="16.5234375" style="3" customWidth="1"/>
    <col min="2" max="2" width="20.7890625" style="3" customWidth="1"/>
    <col min="3" max="3" width="74.47265625" style="3" customWidth="1"/>
    <col min="4" max="4" width="58.5234375" style="3" customWidth="1"/>
    <col min="5" max="5" width="10.26171875" style="3" customWidth="1"/>
    <col min="6" max="16384" width="8.734375" style="3"/>
  </cols>
  <sheetData>
    <row r="1" spans="1:10" x14ac:dyDescent="0.55000000000000004">
      <c r="A1" s="48" t="s">
        <v>66</v>
      </c>
      <c r="B1" s="49" t="s">
        <v>67</v>
      </c>
      <c r="C1" s="49" t="s">
        <v>215</v>
      </c>
      <c r="D1" s="49" t="s">
        <v>28</v>
      </c>
      <c r="E1" s="50" t="s">
        <v>29</v>
      </c>
      <c r="F1" s="49" t="s">
        <v>30</v>
      </c>
      <c r="G1" s="49" t="s">
        <v>6</v>
      </c>
      <c r="H1" s="49" t="s">
        <v>31</v>
      </c>
      <c r="I1" s="49" t="s">
        <v>579</v>
      </c>
      <c r="J1" s="49" t="s">
        <v>580</v>
      </c>
    </row>
    <row r="2" spans="1:10" ht="57.6" x14ac:dyDescent="0.55000000000000004">
      <c r="A2" s="91" t="s">
        <v>581</v>
      </c>
      <c r="B2" s="92" t="s">
        <v>582</v>
      </c>
      <c r="C2" s="92" t="s">
        <v>583</v>
      </c>
      <c r="D2" s="95" t="s">
        <v>584</v>
      </c>
      <c r="E2" s="97" t="s">
        <v>10</v>
      </c>
      <c r="F2" s="98" t="s">
        <v>10</v>
      </c>
      <c r="G2" s="99" t="s">
        <v>585</v>
      </c>
      <c r="H2" s="100"/>
      <c r="I2" s="100"/>
      <c r="J2" s="100"/>
    </row>
    <row r="3" spans="1:10" ht="57.6" x14ac:dyDescent="0.55000000000000004">
      <c r="A3" s="93" t="s">
        <v>581</v>
      </c>
      <c r="B3" s="93" t="s">
        <v>586</v>
      </c>
      <c r="C3" s="93" t="s">
        <v>587</v>
      </c>
      <c r="D3" s="96" t="s">
        <v>588</v>
      </c>
      <c r="E3" s="101" t="s">
        <v>10</v>
      </c>
      <c r="F3" s="98" t="s">
        <v>10</v>
      </c>
      <c r="G3" s="102" t="s">
        <v>585</v>
      </c>
      <c r="H3" s="100"/>
      <c r="I3" s="100"/>
      <c r="J3" s="100"/>
    </row>
    <row r="4" spans="1:10" ht="28.8" x14ac:dyDescent="0.55000000000000004">
      <c r="A4" s="91" t="s">
        <v>581</v>
      </c>
      <c r="B4" s="92" t="s">
        <v>586</v>
      </c>
      <c r="C4" s="94" t="s">
        <v>589</v>
      </c>
      <c r="D4" s="94" t="s">
        <v>590</v>
      </c>
      <c r="E4" s="103" t="s">
        <v>10</v>
      </c>
      <c r="F4" s="98" t="s">
        <v>10</v>
      </c>
      <c r="G4" s="102" t="s">
        <v>585</v>
      </c>
      <c r="H4" s="100"/>
      <c r="I4" s="100"/>
      <c r="J4" s="100"/>
    </row>
    <row r="5" spans="1:10" ht="57.6" x14ac:dyDescent="0.55000000000000004">
      <c r="A5" s="93" t="s">
        <v>581</v>
      </c>
      <c r="B5" s="93" t="s">
        <v>582</v>
      </c>
      <c r="C5" s="93" t="s">
        <v>591</v>
      </c>
      <c r="D5" s="96" t="s">
        <v>592</v>
      </c>
      <c r="E5" s="97" t="s">
        <v>10</v>
      </c>
      <c r="F5" s="98" t="s">
        <v>37</v>
      </c>
      <c r="G5" s="102" t="str">
        <f>Overview!$E$6</f>
        <v>---</v>
      </c>
      <c r="H5" s="100"/>
      <c r="I5" s="100"/>
      <c r="J5" s="100"/>
    </row>
    <row r="6" spans="1:10" x14ac:dyDescent="0.55000000000000004">
      <c r="A6" s="91" t="s">
        <v>581</v>
      </c>
      <c r="B6" s="104"/>
      <c r="C6" s="104"/>
      <c r="D6" s="105"/>
      <c r="E6" s="100"/>
      <c r="F6" s="98"/>
      <c r="G6" s="100" t="str">
        <f>Overview!$E$6</f>
        <v>---</v>
      </c>
      <c r="H6" s="100"/>
      <c r="I6" s="100"/>
      <c r="J6" s="100"/>
    </row>
    <row r="7" spans="1:10" x14ac:dyDescent="0.55000000000000004">
      <c r="A7" s="93" t="s">
        <v>581</v>
      </c>
      <c r="B7" s="104"/>
      <c r="C7" s="104"/>
      <c r="D7" s="105"/>
      <c r="E7" s="100"/>
      <c r="F7" s="100"/>
      <c r="G7" s="100" t="str">
        <f>Overview!$E$6</f>
        <v>---</v>
      </c>
      <c r="H7" s="100"/>
      <c r="I7" s="100"/>
      <c r="J7" s="100"/>
    </row>
    <row r="8" spans="1:10" x14ac:dyDescent="0.55000000000000004">
      <c r="A8" s="91" t="s">
        <v>581</v>
      </c>
      <c r="B8" s="104"/>
      <c r="C8" s="104"/>
      <c r="D8" s="105"/>
      <c r="E8" s="100"/>
      <c r="F8" s="100"/>
      <c r="G8" s="100" t="str">
        <f>Overview!$E$6</f>
        <v>---</v>
      </c>
      <c r="H8" s="100"/>
      <c r="I8" s="100"/>
      <c r="J8" s="100"/>
    </row>
    <row r="9" spans="1:10" x14ac:dyDescent="0.55000000000000004">
      <c r="A9" s="93" t="s">
        <v>581</v>
      </c>
      <c r="B9" s="104"/>
      <c r="C9" s="104"/>
      <c r="D9" s="105"/>
      <c r="E9" s="100"/>
      <c r="F9" s="100"/>
      <c r="G9" s="100" t="str">
        <f>Overview!$E$6</f>
        <v>---</v>
      </c>
      <c r="H9" s="100"/>
      <c r="I9" s="100"/>
      <c r="J9" s="100"/>
    </row>
    <row r="10" spans="1:10" x14ac:dyDescent="0.55000000000000004">
      <c r="A10" s="91" t="s">
        <v>581</v>
      </c>
      <c r="B10" s="104"/>
      <c r="C10" s="104"/>
      <c r="D10" s="105"/>
      <c r="E10" s="100"/>
      <c r="F10" s="100"/>
      <c r="G10" s="100" t="str">
        <f>Overview!$E$6</f>
        <v>---</v>
      </c>
      <c r="H10" s="100"/>
      <c r="I10" s="100"/>
      <c r="J10" s="100"/>
    </row>
    <row r="11" spans="1:10" x14ac:dyDescent="0.55000000000000004">
      <c r="A11" s="93" t="s">
        <v>581</v>
      </c>
      <c r="B11" s="104"/>
      <c r="C11" s="104"/>
      <c r="D11" s="105"/>
      <c r="E11" s="100"/>
      <c r="F11" s="100"/>
      <c r="G11" s="100" t="str">
        <f>Overview!$E$6</f>
        <v>---</v>
      </c>
      <c r="H11" s="100"/>
      <c r="I11" s="100"/>
      <c r="J11" s="100"/>
    </row>
    <row r="12" spans="1:10" x14ac:dyDescent="0.55000000000000004">
      <c r="A12" s="91" t="s">
        <v>581</v>
      </c>
      <c r="B12" s="104"/>
      <c r="C12" s="104"/>
      <c r="D12" s="105"/>
      <c r="E12" s="100"/>
      <c r="F12" s="100"/>
      <c r="G12" s="100" t="str">
        <f>Overview!$E$6</f>
        <v>---</v>
      </c>
      <c r="H12" s="100"/>
      <c r="I12" s="100"/>
      <c r="J12" s="100"/>
    </row>
  </sheetData>
  <conditionalFormatting sqref="E2:E12">
    <cfRule type="cellIs" dxfId="9" priority="5" operator="equal">
      <formula>"TBD"</formula>
    </cfRule>
    <cfRule type="cellIs" dxfId="8" priority="6"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0D3377A0-4270-4C20-8CCB-7E078CD02FE3}">
          <x14:formula1>
            <xm:f>Notes!$Z$3:$Z$6</xm:f>
          </x14:formula1>
          <xm:sqref>E2:E12</xm:sqref>
        </x14:dataValidation>
        <x14:dataValidation type="list" allowBlank="1" showInputMessage="1" showErrorMessage="1" xr:uid="{AC8B2720-199F-4C68-A099-9520FC58D292}">
          <x14:formula1>
            <xm:f>Notes!$AA$3:$AA$8</xm:f>
          </x14:formula1>
          <xm:sqref>F2:F12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8C5B6-2619-47DC-88C0-BCB81EA7BF86}">
  <dimension ref="A1:H4"/>
  <sheetViews>
    <sheetView topLeftCell="C1" zoomScale="70" zoomScaleNormal="70" workbookViewId="0">
      <selection activeCell="H1" sqref="H1"/>
    </sheetView>
  </sheetViews>
  <sheetFormatPr defaultColWidth="8.734375" defaultRowHeight="14.4" x14ac:dyDescent="0.55000000000000004"/>
  <cols>
    <col min="1" max="1" width="16.5234375" style="3" customWidth="1"/>
    <col min="2" max="2" width="20.7890625" style="3" customWidth="1"/>
    <col min="3" max="3" width="74.47265625" style="3" customWidth="1"/>
    <col min="4" max="4" width="58.5234375" style="3" customWidth="1"/>
    <col min="5" max="5" width="10.26171875" style="3" customWidth="1"/>
    <col min="6" max="16384" width="8.734375" style="3"/>
  </cols>
  <sheetData>
    <row r="1" spans="1:8" x14ac:dyDescent="0.55000000000000004">
      <c r="A1" s="48" t="s">
        <v>66</v>
      </c>
      <c r="B1" s="49" t="s">
        <v>67</v>
      </c>
      <c r="C1" s="49" t="s">
        <v>215</v>
      </c>
      <c r="D1" s="49" t="s">
        <v>28</v>
      </c>
      <c r="E1" s="50" t="s">
        <v>29</v>
      </c>
      <c r="F1" s="49" t="s">
        <v>30</v>
      </c>
      <c r="G1" s="49" t="s">
        <v>6</v>
      </c>
      <c r="H1" s="49" t="s">
        <v>31</v>
      </c>
    </row>
    <row r="2" spans="1:8" x14ac:dyDescent="0.55000000000000004">
      <c r="A2" s="46" t="s">
        <v>593</v>
      </c>
      <c r="B2" s="45"/>
      <c r="C2" s="45"/>
      <c r="D2" s="45"/>
      <c r="E2" s="47" t="s">
        <v>10</v>
      </c>
      <c r="F2" s="64" t="s">
        <v>10</v>
      </c>
      <c r="G2" s="81" t="str">
        <f>Overview!$E$6</f>
        <v>---</v>
      </c>
    </row>
    <row r="3" spans="1:8" x14ac:dyDescent="0.55000000000000004">
      <c r="A3" s="46" t="s">
        <v>593</v>
      </c>
      <c r="B3" s="15"/>
      <c r="C3" s="15"/>
      <c r="D3" s="15"/>
      <c r="E3" s="5" t="s">
        <v>10</v>
      </c>
      <c r="F3" s="64" t="s">
        <v>10</v>
      </c>
      <c r="G3" s="82" t="str">
        <f>Overview!$E$6</f>
        <v>---</v>
      </c>
    </row>
    <row r="4" spans="1:8" x14ac:dyDescent="0.55000000000000004">
      <c r="A4" s="51" t="s">
        <v>593</v>
      </c>
      <c r="B4" s="52"/>
      <c r="C4" s="53"/>
      <c r="D4" s="52"/>
      <c r="E4" s="54" t="s">
        <v>10</v>
      </c>
      <c r="F4" s="64" t="s">
        <v>10</v>
      </c>
      <c r="G4" s="81" t="str">
        <f>Overview!$E$6</f>
        <v>---</v>
      </c>
    </row>
  </sheetData>
  <conditionalFormatting sqref="E2:E4">
    <cfRule type="cellIs" dxfId="7" priority="3" operator="equal">
      <formula>"TBD"</formula>
    </cfRule>
    <cfRule type="cellIs" dxfId="6" priority="4"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EB2DEABA-0F5E-4AB9-AEF6-83DB261192AB}">
          <x14:formula1>
            <xm:f>Notes!$Z$3:$Z$6</xm:f>
          </x14:formula1>
          <xm:sqref>E2:E4</xm:sqref>
        </x14:dataValidation>
        <x14:dataValidation type="list" allowBlank="1" showInputMessage="1" showErrorMessage="1" xr:uid="{E6F5E43B-7842-48F3-BFA2-A92AE3E070F6}">
          <x14:formula1>
            <xm:f>Notes!$AA$3:$AA$8</xm:f>
          </x14:formula1>
          <xm:sqref>F2:F4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0BC5-1AC6-42C2-A783-DC89FE9080AE}">
  <dimension ref="A1:L15"/>
  <sheetViews>
    <sheetView zoomScale="80" zoomScaleNormal="80" workbookViewId="0">
      <pane ySplit="1" topLeftCell="A2" activePane="bottomLeft" state="frozen"/>
      <selection pane="bottomLeft" activeCell="J3" sqref="J3"/>
    </sheetView>
  </sheetViews>
  <sheetFormatPr defaultColWidth="8.734375" defaultRowHeight="14.4" x14ac:dyDescent="0.55000000000000004"/>
  <cols>
    <col min="1" max="1" width="11.47265625" style="3" customWidth="1"/>
    <col min="2" max="2" width="16.47265625" style="3" bestFit="1" customWidth="1"/>
    <col min="3" max="3" width="12.47265625" style="3" customWidth="1"/>
    <col min="4" max="4" width="29.5234375" style="3" customWidth="1"/>
    <col min="5" max="5" width="51.47265625" style="3" customWidth="1"/>
    <col min="6" max="6" width="10.26171875" style="3" customWidth="1"/>
    <col min="7" max="16384" width="8.734375" style="3"/>
  </cols>
  <sheetData>
    <row r="1" spans="1:12" s="2" customFormat="1" x14ac:dyDescent="0.55000000000000004">
      <c r="A1" s="18" t="s">
        <v>66</v>
      </c>
      <c r="B1" s="18" t="s">
        <v>67</v>
      </c>
      <c r="C1" s="19" t="s">
        <v>25</v>
      </c>
      <c r="D1" s="7" t="s">
        <v>594</v>
      </c>
      <c r="E1" s="7" t="s">
        <v>27</v>
      </c>
      <c r="F1" s="19" t="s">
        <v>28</v>
      </c>
      <c r="G1" s="20" t="s">
        <v>29</v>
      </c>
      <c r="H1" s="19" t="s">
        <v>30</v>
      </c>
      <c r="I1" s="71" t="s">
        <v>70</v>
      </c>
      <c r="J1" s="71" t="s">
        <v>71</v>
      </c>
      <c r="K1" s="71" t="s">
        <v>6</v>
      </c>
      <c r="L1" s="71" t="s">
        <v>31</v>
      </c>
    </row>
    <row r="2" spans="1:12" x14ac:dyDescent="0.55000000000000004">
      <c r="A2" s="4" t="s">
        <v>14</v>
      </c>
      <c r="B2" s="15" t="s">
        <v>309</v>
      </c>
      <c r="C2" s="3" t="s">
        <v>595</v>
      </c>
      <c r="D2" s="3" t="s">
        <v>596</v>
      </c>
      <c r="E2" s="3" t="s">
        <v>597</v>
      </c>
      <c r="G2" s="5" t="s">
        <v>10</v>
      </c>
      <c r="H2" s="64" t="s">
        <v>35</v>
      </c>
      <c r="I2" s="70">
        <f>VLOOKUP(TableReporting[[#This Row],[Process]],TableProcesses[],2,FALSE)</f>
        <v>2</v>
      </c>
      <c r="J2" s="70">
        <f>VLOOKUP(TableReporting[[#This Row],[Process]]&amp;TableReporting[[#This Row],[Subprocess]],TableSubProcesses[],5,FALSE)</f>
        <v>212</v>
      </c>
      <c r="K2" s="81" t="str">
        <f>Overview!$E$6</f>
        <v>---</v>
      </c>
      <c r="L2" s="64"/>
    </row>
    <row r="3" spans="1:12" x14ac:dyDescent="0.55000000000000004">
      <c r="A3" s="4" t="s">
        <v>15</v>
      </c>
      <c r="B3" s="4" t="s">
        <v>197</v>
      </c>
      <c r="C3" s="3" t="s">
        <v>595</v>
      </c>
      <c r="D3" s="3" t="s">
        <v>598</v>
      </c>
      <c r="E3" s="3" t="s">
        <v>598</v>
      </c>
      <c r="G3" s="5" t="s">
        <v>10</v>
      </c>
      <c r="H3" s="64" t="s">
        <v>35</v>
      </c>
      <c r="I3" s="38">
        <f>VLOOKUP(TableReporting[[#This Row],[Process]],TableProcesses[],2,FALSE)</f>
        <v>3</v>
      </c>
      <c r="J3" s="38">
        <f>VLOOKUP(TableReporting[[#This Row],[Process]]&amp;TableReporting[[#This Row],[Subprocess]],TableSubProcesses[],5,FALSE)</f>
        <v>380</v>
      </c>
      <c r="K3" s="82" t="str">
        <f>Overview!$E$6</f>
        <v>---</v>
      </c>
    </row>
    <row r="4" spans="1:12" x14ac:dyDescent="0.55000000000000004">
      <c r="A4" s="4" t="s">
        <v>15</v>
      </c>
      <c r="B4" s="4" t="s">
        <v>94</v>
      </c>
      <c r="C4" s="3" t="s">
        <v>595</v>
      </c>
      <c r="D4" s="3" t="s">
        <v>599</v>
      </c>
      <c r="E4" s="3" t="s">
        <v>600</v>
      </c>
      <c r="G4" s="5" t="s">
        <v>10</v>
      </c>
      <c r="H4" s="64" t="s">
        <v>35</v>
      </c>
      <c r="I4" s="3">
        <f>VLOOKUP(TableReporting[[#This Row],[Process]],TableProcesses[],2,FALSE)</f>
        <v>3</v>
      </c>
      <c r="J4" s="3">
        <f>VLOOKUP(TableReporting[[#This Row],[Process]]&amp;TableReporting[[#This Row],[Subprocess]],TableSubProcesses[],5,FALSE)</f>
        <v>360</v>
      </c>
      <c r="K4" s="81" t="str">
        <f>Overview!$E$6</f>
        <v>---</v>
      </c>
    </row>
    <row r="5" spans="1:12" x14ac:dyDescent="0.55000000000000004">
      <c r="A5" s="4" t="s">
        <v>15</v>
      </c>
      <c r="B5" s="4" t="s">
        <v>94</v>
      </c>
      <c r="C5" s="3" t="s">
        <v>595</v>
      </c>
      <c r="D5" s="3" t="s">
        <v>601</v>
      </c>
      <c r="E5" s="3" t="s">
        <v>602</v>
      </c>
      <c r="G5" s="5" t="s">
        <v>10</v>
      </c>
      <c r="H5" s="64" t="s">
        <v>35</v>
      </c>
      <c r="I5" s="3">
        <f>VLOOKUP(TableReporting[[#This Row],[Process]],TableProcesses[],2,FALSE)</f>
        <v>3</v>
      </c>
      <c r="J5" s="3">
        <f>VLOOKUP(TableReporting[[#This Row],[Process]]&amp;TableReporting[[#This Row],[Subprocess]],TableSubProcesses[],5,FALSE)</f>
        <v>360</v>
      </c>
      <c r="K5" s="3" t="str">
        <f>Overview!$E$6</f>
        <v>---</v>
      </c>
    </row>
    <row r="6" spans="1:12" x14ac:dyDescent="0.55000000000000004">
      <c r="A6" s="4" t="s">
        <v>15</v>
      </c>
      <c r="B6" s="4" t="s">
        <v>94</v>
      </c>
      <c r="C6" s="3" t="s">
        <v>595</v>
      </c>
      <c r="D6" s="3" t="s">
        <v>603</v>
      </c>
      <c r="E6" s="3" t="s">
        <v>604</v>
      </c>
      <c r="G6" s="5" t="s">
        <v>10</v>
      </c>
      <c r="H6" s="64" t="s">
        <v>35</v>
      </c>
      <c r="I6" s="3">
        <f>VLOOKUP(TableReporting[[#This Row],[Process]],TableProcesses[],2,FALSE)</f>
        <v>3</v>
      </c>
      <c r="J6" s="3">
        <f>VLOOKUP(TableReporting[[#This Row],[Process]]&amp;TableReporting[[#This Row],[Subprocess]],TableSubProcesses[],5,FALSE)</f>
        <v>360</v>
      </c>
      <c r="K6" s="3" t="str">
        <f>Overview!$E$6</f>
        <v>---</v>
      </c>
    </row>
    <row r="7" spans="1:12" x14ac:dyDescent="0.55000000000000004">
      <c r="A7" s="9" t="s">
        <v>13</v>
      </c>
      <c r="B7" s="9" t="s">
        <v>72</v>
      </c>
      <c r="C7" s="3" t="s">
        <v>595</v>
      </c>
      <c r="D7" s="1" t="s">
        <v>605</v>
      </c>
      <c r="E7" s="1" t="s">
        <v>606</v>
      </c>
      <c r="F7" s="1"/>
      <c r="G7" s="5" t="s">
        <v>10</v>
      </c>
      <c r="H7" s="64" t="s">
        <v>35</v>
      </c>
      <c r="I7" s="3">
        <f>VLOOKUP(TableReporting[[#This Row],[Process]],TableProcesses[],2,FALSE)</f>
        <v>1</v>
      </c>
      <c r="J7" s="3">
        <f>VLOOKUP(TableReporting[[#This Row],[Process]]&amp;TableReporting[[#This Row],[Subprocess]],TableSubProcesses[],5,FALSE)</f>
        <v>100</v>
      </c>
      <c r="K7" s="3" t="str">
        <f>Overview!$E$6</f>
        <v>---</v>
      </c>
    </row>
    <row r="8" spans="1:12" x14ac:dyDescent="0.55000000000000004">
      <c r="A8" s="4" t="s">
        <v>14</v>
      </c>
      <c r="B8" s="4" t="s">
        <v>323</v>
      </c>
      <c r="C8" s="3" t="s">
        <v>607</v>
      </c>
      <c r="D8" s="3" t="s">
        <v>608</v>
      </c>
      <c r="E8" s="3" t="s">
        <v>609</v>
      </c>
      <c r="G8" s="5" t="s">
        <v>10</v>
      </c>
      <c r="H8" s="64" t="s">
        <v>35</v>
      </c>
      <c r="I8" s="3">
        <f>VLOOKUP(TableReporting[[#This Row],[Process]],TableProcesses[],2,FALSE)</f>
        <v>2</v>
      </c>
      <c r="J8" s="3">
        <f>VLOOKUP(TableReporting[[#This Row],[Process]]&amp;TableReporting[[#This Row],[Subprocess]],TableSubProcesses[],5,FALSE)</f>
        <v>214</v>
      </c>
      <c r="K8" s="3" t="str">
        <f>Overview!$E$6</f>
        <v>---</v>
      </c>
    </row>
    <row r="9" spans="1:12" x14ac:dyDescent="0.55000000000000004">
      <c r="A9" s="4" t="s">
        <v>15</v>
      </c>
      <c r="B9" s="4" t="s">
        <v>104</v>
      </c>
      <c r="C9" s="3" t="s">
        <v>607</v>
      </c>
      <c r="D9" s="3" t="s">
        <v>610</v>
      </c>
      <c r="E9" s="3" t="s">
        <v>611</v>
      </c>
      <c r="G9" s="5" t="s">
        <v>10</v>
      </c>
      <c r="H9" s="64" t="s">
        <v>35</v>
      </c>
      <c r="I9" s="3">
        <f>VLOOKUP(TableReporting[[#This Row],[Process]],TableProcesses[],2,FALSE)</f>
        <v>3</v>
      </c>
      <c r="J9" s="3">
        <f>VLOOKUP(TableReporting[[#This Row],[Process]]&amp;TableReporting[[#This Row],[Subprocess]],TableSubProcesses[],5,FALSE)</f>
        <v>350</v>
      </c>
      <c r="K9" s="3" t="str">
        <f>Overview!$E$6</f>
        <v>---</v>
      </c>
    </row>
    <row r="10" spans="1:12" x14ac:dyDescent="0.55000000000000004">
      <c r="A10" s="4" t="s">
        <v>15</v>
      </c>
      <c r="B10" s="4" t="s">
        <v>104</v>
      </c>
      <c r="C10" s="3" t="s">
        <v>607</v>
      </c>
      <c r="D10" s="3" t="s">
        <v>612</v>
      </c>
      <c r="E10" s="3" t="s">
        <v>611</v>
      </c>
      <c r="G10" s="5" t="s">
        <v>10</v>
      </c>
      <c r="H10" s="64" t="s">
        <v>35</v>
      </c>
      <c r="I10" s="3">
        <f>VLOOKUP(TableReporting[[#This Row],[Process]],TableProcesses[],2,FALSE)</f>
        <v>3</v>
      </c>
      <c r="J10" s="3">
        <f>VLOOKUP(TableReporting[[#This Row],[Process]]&amp;TableReporting[[#This Row],[Subprocess]],TableSubProcesses[],5,FALSE)</f>
        <v>350</v>
      </c>
      <c r="K10" s="3" t="str">
        <f>Overview!$E$6</f>
        <v>---</v>
      </c>
    </row>
    <row r="11" spans="1:12" x14ac:dyDescent="0.55000000000000004">
      <c r="A11" s="4" t="s">
        <v>15</v>
      </c>
      <c r="B11" s="4" t="s">
        <v>104</v>
      </c>
      <c r="C11" s="3" t="s">
        <v>607</v>
      </c>
      <c r="D11" s="3" t="s">
        <v>613</v>
      </c>
      <c r="E11" s="3" t="s">
        <v>614</v>
      </c>
      <c r="G11" s="5" t="s">
        <v>10</v>
      </c>
      <c r="H11" s="64" t="s">
        <v>35</v>
      </c>
      <c r="I11" s="3">
        <f>VLOOKUP(TableReporting[[#This Row],[Process]],TableProcesses[],2,FALSE)</f>
        <v>3</v>
      </c>
      <c r="J11" s="3">
        <f>VLOOKUP(TableReporting[[#This Row],[Process]]&amp;TableReporting[[#This Row],[Subprocess]],TableSubProcesses[],5,FALSE)</f>
        <v>350</v>
      </c>
      <c r="K11" s="3" t="str">
        <f>Overview!$E$6</f>
        <v>---</v>
      </c>
    </row>
    <row r="12" spans="1:12" x14ac:dyDescent="0.55000000000000004">
      <c r="A12" s="9" t="s">
        <v>15</v>
      </c>
      <c r="B12" s="4" t="s">
        <v>104</v>
      </c>
      <c r="C12" s="1" t="s">
        <v>607</v>
      </c>
      <c r="D12" s="1" t="s">
        <v>615</v>
      </c>
      <c r="E12" s="1" t="s">
        <v>615</v>
      </c>
      <c r="F12" s="1"/>
      <c r="G12" s="5" t="s">
        <v>10</v>
      </c>
      <c r="H12" s="64" t="s">
        <v>35</v>
      </c>
      <c r="I12" s="3">
        <f>VLOOKUP(TableReporting[[#This Row],[Process]],TableProcesses[],2,FALSE)</f>
        <v>3</v>
      </c>
      <c r="J12" s="3">
        <f>VLOOKUP(TableReporting[[#This Row],[Process]]&amp;TableReporting[[#This Row],[Subprocess]],TableSubProcesses[],5,FALSE)</f>
        <v>350</v>
      </c>
      <c r="K12" s="3" t="str">
        <f>Overview!$E$6</f>
        <v>---</v>
      </c>
    </row>
    <row r="13" spans="1:12" x14ac:dyDescent="0.55000000000000004">
      <c r="A13" s="9" t="s">
        <v>15</v>
      </c>
      <c r="B13" s="4" t="s">
        <v>104</v>
      </c>
      <c r="C13" s="1" t="s">
        <v>607</v>
      </c>
      <c r="D13" s="1" t="s">
        <v>616</v>
      </c>
      <c r="E13" s="1" t="s">
        <v>617</v>
      </c>
      <c r="F13" s="1"/>
      <c r="G13" s="5" t="s">
        <v>10</v>
      </c>
      <c r="H13" s="64" t="s">
        <v>35</v>
      </c>
      <c r="I13" s="3">
        <f>VLOOKUP(TableReporting[[#This Row],[Process]],TableProcesses[],2,FALSE)</f>
        <v>3</v>
      </c>
      <c r="J13" s="3">
        <f>VLOOKUP(TableReporting[[#This Row],[Process]]&amp;TableReporting[[#This Row],[Subprocess]],TableSubProcesses[],5,FALSE)</f>
        <v>350</v>
      </c>
      <c r="K13" s="3" t="str">
        <f>Overview!$E$6</f>
        <v>---</v>
      </c>
    </row>
    <row r="14" spans="1:12" x14ac:dyDescent="0.55000000000000004">
      <c r="A14" s="9" t="s">
        <v>13</v>
      </c>
      <c r="B14" s="4" t="s">
        <v>282</v>
      </c>
      <c r="C14" s="1" t="s">
        <v>607</v>
      </c>
      <c r="D14" s="1" t="s">
        <v>618</v>
      </c>
      <c r="E14" s="1" t="s">
        <v>619</v>
      </c>
      <c r="F14" s="1"/>
      <c r="G14" s="5" t="s">
        <v>10</v>
      </c>
      <c r="H14" s="64" t="s">
        <v>35</v>
      </c>
      <c r="I14" s="3">
        <f>VLOOKUP(TableReporting[[#This Row],[Process]],TableProcesses[],2,FALSE)</f>
        <v>1</v>
      </c>
      <c r="J14" s="3">
        <f>VLOOKUP(TableReporting[[#This Row],[Process]]&amp;TableReporting[[#This Row],[Subprocess]],TableSubProcesses[],5,FALSE)</f>
        <v>180</v>
      </c>
      <c r="K14" s="3" t="str">
        <f>Overview!$E$6</f>
        <v>---</v>
      </c>
    </row>
    <row r="15" spans="1:12" x14ac:dyDescent="0.55000000000000004">
      <c r="A15" s="9" t="s">
        <v>15</v>
      </c>
      <c r="B15" s="9" t="s">
        <v>195</v>
      </c>
      <c r="C15" s="1" t="s">
        <v>607</v>
      </c>
      <c r="D15" s="1" t="s">
        <v>620</v>
      </c>
      <c r="E15" s="1" t="s">
        <v>621</v>
      </c>
      <c r="F15" s="1"/>
      <c r="G15" s="10" t="s">
        <v>10</v>
      </c>
      <c r="H15" s="64" t="s">
        <v>35</v>
      </c>
      <c r="I15" s="3">
        <f>VLOOKUP(TableReporting[[#This Row],[Process]],TableProcesses[],2,FALSE)</f>
        <v>3</v>
      </c>
      <c r="J15" s="3">
        <f>VLOOKUP(TableReporting[[#This Row],[Process]]&amp;TableReporting[[#This Row],[Subprocess]],TableSubProcesses[],5,FALSE)</f>
        <v>370</v>
      </c>
      <c r="K15" s="3" t="str">
        <f>Overview!$E$6</f>
        <v>---</v>
      </c>
      <c r="L15" s="1"/>
    </row>
  </sheetData>
  <conditionalFormatting sqref="G2:G15">
    <cfRule type="cellIs" dxfId="5" priority="3" operator="equal">
      <formula>"TBD"</formula>
    </cfRule>
    <cfRule type="cellIs" dxfId="4" priority="4"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991B2C56-01A0-4B87-A930-E01F195DC3E2}">
          <x14:formula1>
            <xm:f>Notes!$Z$3:$Z$6</xm:f>
          </x14:formula1>
          <xm:sqref>G2:G15</xm:sqref>
        </x14:dataValidation>
        <x14:dataValidation type="list" allowBlank="1" showInputMessage="1" showErrorMessage="1" xr:uid="{9CDEC98B-5096-41D3-92D0-07E7B7A84CDE}">
          <x14:formula1>
            <xm:f>Notes!$AA$3:$AA$8</xm:f>
          </x14:formula1>
          <xm:sqref>H2:H15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C492E-190F-4665-95AB-6E716F7AC858}">
  <dimension ref="A1:H4"/>
  <sheetViews>
    <sheetView workbookViewId="0">
      <pane ySplit="1" topLeftCell="A2" activePane="bottomLeft" state="frozen"/>
      <selection pane="bottomLeft" activeCell="C4" sqref="C4"/>
    </sheetView>
  </sheetViews>
  <sheetFormatPr defaultColWidth="8.734375" defaultRowHeight="14.4" x14ac:dyDescent="0.55000000000000004"/>
  <cols>
    <col min="1" max="2" width="11.47265625" style="3" customWidth="1"/>
    <col min="3" max="3" width="35.5234375" style="3" customWidth="1"/>
    <col min="4" max="4" width="67.47265625" style="3" bestFit="1" customWidth="1"/>
    <col min="5" max="5" width="10.26171875" style="3" customWidth="1"/>
    <col min="6" max="16384" width="8.734375" style="3"/>
  </cols>
  <sheetData>
    <row r="1" spans="1:8" s="2" customFormat="1" x14ac:dyDescent="0.55000000000000004">
      <c r="A1" s="18" t="s">
        <v>66</v>
      </c>
      <c r="B1" s="19" t="s">
        <v>67</v>
      </c>
      <c r="C1" s="19" t="s">
        <v>215</v>
      </c>
      <c r="D1" s="19" t="s">
        <v>28</v>
      </c>
      <c r="E1" s="20" t="s">
        <v>622</v>
      </c>
      <c r="F1" s="65" t="s">
        <v>30</v>
      </c>
      <c r="G1" s="86" t="s">
        <v>6</v>
      </c>
      <c r="H1" s="86" t="s">
        <v>31</v>
      </c>
    </row>
    <row r="2" spans="1:8" x14ac:dyDescent="0.55000000000000004">
      <c r="A2" s="4" t="s">
        <v>623</v>
      </c>
      <c r="B2" s="3" t="s">
        <v>624</v>
      </c>
      <c r="C2" s="3" t="s">
        <v>625</v>
      </c>
      <c r="E2" s="5" t="s">
        <v>10</v>
      </c>
      <c r="F2" s="64" t="s">
        <v>35</v>
      </c>
      <c r="G2" s="85" t="str">
        <f>Overview!$E$6</f>
        <v>---</v>
      </c>
      <c r="H2" s="64"/>
    </row>
    <row r="3" spans="1:8" x14ac:dyDescent="0.55000000000000004">
      <c r="A3" s="4" t="s">
        <v>623</v>
      </c>
      <c r="B3" s="3" t="s">
        <v>624</v>
      </c>
      <c r="C3" s="3" t="s">
        <v>626</v>
      </c>
      <c r="E3" s="5" t="s">
        <v>10</v>
      </c>
      <c r="F3" s="3" t="s">
        <v>35</v>
      </c>
      <c r="G3" s="38" t="str">
        <f>Overview!$E$6</f>
        <v>---</v>
      </c>
    </row>
    <row r="4" spans="1:8" x14ac:dyDescent="0.55000000000000004">
      <c r="A4" s="4" t="s">
        <v>623</v>
      </c>
      <c r="B4" s="3" t="s">
        <v>624</v>
      </c>
      <c r="C4" s="3" t="s">
        <v>627</v>
      </c>
      <c r="E4" s="5" t="s">
        <v>10</v>
      </c>
      <c r="F4" s="3" t="s">
        <v>35</v>
      </c>
      <c r="G4" s="84" t="str">
        <f>Overview!$E$6</f>
        <v>---</v>
      </c>
      <c r="H4" s="1"/>
    </row>
  </sheetData>
  <conditionalFormatting sqref="E2:E4">
    <cfRule type="cellIs" dxfId="3" priority="3" operator="equal">
      <formula>"TBD"</formula>
    </cfRule>
    <cfRule type="cellIs" dxfId="2" priority="4"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9DC39A1F-D3D8-4048-B877-1DE49BC71A8A}">
          <x14:formula1>
            <xm:f>Notes!$Z$3:$Z$6</xm:f>
          </x14:formula1>
          <xm:sqref>E2:E4</xm:sqref>
        </x14:dataValidation>
        <x14:dataValidation type="list" allowBlank="1" showInputMessage="1" showErrorMessage="1" xr:uid="{2D4C159D-E700-4034-AE66-599015A9AC78}">
          <x14:formula1>
            <xm:f>Notes!$AA$3:$AA$8</xm:f>
          </x14:formula1>
          <xm:sqref>F2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845F8-ED0A-495B-8DE2-3C392E921351}">
  <dimension ref="A1:H17"/>
  <sheetViews>
    <sheetView zoomScale="90" zoomScaleNormal="90" workbookViewId="0">
      <selection activeCell="C12" sqref="C12"/>
    </sheetView>
  </sheetViews>
  <sheetFormatPr defaultColWidth="8.734375" defaultRowHeight="14.4" x14ac:dyDescent="0.55000000000000004"/>
  <cols>
    <col min="1" max="1" width="12" style="3" customWidth="1"/>
    <col min="2" max="2" width="30.734375" style="3" customWidth="1"/>
    <col min="3" max="3" width="26.734375" style="3" bestFit="1" customWidth="1"/>
    <col min="4" max="5" width="25.15625" style="3" customWidth="1"/>
    <col min="6" max="6" width="8.734375" style="3"/>
    <col min="7" max="7" width="11.7890625" style="3" customWidth="1"/>
    <col min="8" max="8" width="9.5234375" style="3" customWidth="1"/>
    <col min="9" max="9" width="3.47265625" style="3" customWidth="1"/>
    <col min="10" max="16384" width="8.734375" style="3"/>
  </cols>
  <sheetData>
    <row r="1" spans="1:8" x14ac:dyDescent="0.55000000000000004">
      <c r="A1" s="55" t="s">
        <v>25</v>
      </c>
      <c r="B1" s="56" t="s">
        <v>26</v>
      </c>
      <c r="C1" s="56" t="s">
        <v>27</v>
      </c>
      <c r="D1" s="56" t="s">
        <v>28</v>
      </c>
      <c r="E1" s="57" t="s">
        <v>29</v>
      </c>
      <c r="F1" s="49" t="s">
        <v>30</v>
      </c>
      <c r="G1" s="49" t="s">
        <v>6</v>
      </c>
      <c r="H1" s="56" t="s">
        <v>31</v>
      </c>
    </row>
    <row r="2" spans="1:8" x14ac:dyDescent="0.55000000000000004">
      <c r="A2" s="9" t="s">
        <v>32</v>
      </c>
      <c r="B2" s="1" t="s">
        <v>33</v>
      </c>
      <c r="C2" s="1" t="s">
        <v>34</v>
      </c>
      <c r="D2" s="1"/>
      <c r="E2" s="54" t="s">
        <v>10</v>
      </c>
      <c r="F2" s="63" t="s">
        <v>35</v>
      </c>
      <c r="G2" s="63" t="str">
        <f>Overview!$E$6</f>
        <v>---</v>
      </c>
      <c r="H2" s="64"/>
    </row>
    <row r="3" spans="1:8" x14ac:dyDescent="0.55000000000000004">
      <c r="A3" s="9" t="s">
        <v>32</v>
      </c>
      <c r="B3" s="1" t="s">
        <v>36</v>
      </c>
      <c r="C3" s="1" t="s">
        <v>34</v>
      </c>
      <c r="D3" s="1"/>
      <c r="E3" s="54" t="s">
        <v>10</v>
      </c>
      <c r="F3" s="63" t="s">
        <v>37</v>
      </c>
      <c r="G3" s="63" t="str">
        <f>Overview!$E$6</f>
        <v>---</v>
      </c>
    </row>
    <row r="4" spans="1:8" x14ac:dyDescent="0.55000000000000004">
      <c r="A4" s="9" t="s">
        <v>38</v>
      </c>
      <c r="B4" s="1" t="s">
        <v>39</v>
      </c>
      <c r="C4" s="1" t="s">
        <v>39</v>
      </c>
      <c r="D4" s="1"/>
      <c r="E4" s="54" t="s">
        <v>10</v>
      </c>
      <c r="F4" s="63" t="s">
        <v>40</v>
      </c>
      <c r="G4" s="63" t="str">
        <f>Overview!$E$6</f>
        <v>---</v>
      </c>
    </row>
    <row r="5" spans="1:8" ht="15" customHeight="1" x14ac:dyDescent="0.55000000000000004">
      <c r="A5" s="9" t="s">
        <v>41</v>
      </c>
      <c r="B5" s="1" t="s">
        <v>42</v>
      </c>
      <c r="C5" s="1" t="s">
        <v>42</v>
      </c>
      <c r="D5" s="1"/>
      <c r="E5" s="54" t="s">
        <v>10</v>
      </c>
      <c r="F5" s="63" t="s">
        <v>35</v>
      </c>
      <c r="G5" s="63" t="str">
        <f>Overview!$E$6</f>
        <v>---</v>
      </c>
    </row>
    <row r="6" spans="1:8" x14ac:dyDescent="0.55000000000000004">
      <c r="A6" s="9" t="s">
        <v>43</v>
      </c>
      <c r="B6" s="1" t="s">
        <v>44</v>
      </c>
      <c r="C6" s="1" t="s">
        <v>44</v>
      </c>
      <c r="D6" s="1"/>
      <c r="E6" s="54" t="s">
        <v>10</v>
      </c>
      <c r="F6" s="63" t="s">
        <v>35</v>
      </c>
      <c r="G6" s="63" t="str">
        <f>Overview!$E$6</f>
        <v>---</v>
      </c>
    </row>
    <row r="7" spans="1:8" x14ac:dyDescent="0.55000000000000004">
      <c r="A7" s="9" t="s">
        <v>45</v>
      </c>
      <c r="B7" s="1" t="s">
        <v>46</v>
      </c>
      <c r="C7" s="1" t="s">
        <v>46</v>
      </c>
      <c r="D7" s="1"/>
      <c r="E7" s="54" t="s">
        <v>10</v>
      </c>
      <c r="F7" s="63" t="s">
        <v>35</v>
      </c>
      <c r="G7" s="63" t="str">
        <f>Overview!$E$6</f>
        <v>---</v>
      </c>
    </row>
    <row r="8" spans="1:8" x14ac:dyDescent="0.55000000000000004">
      <c r="A8" s="9" t="s">
        <v>47</v>
      </c>
      <c r="B8" s="1" t="s">
        <v>47</v>
      </c>
      <c r="C8" s="1" t="s">
        <v>47</v>
      </c>
      <c r="D8" s="1"/>
      <c r="E8" s="54" t="s">
        <v>10</v>
      </c>
      <c r="F8" s="63" t="s">
        <v>35</v>
      </c>
      <c r="G8" s="63" t="str">
        <f>Overview!$E$6</f>
        <v>---</v>
      </c>
    </row>
    <row r="9" spans="1:8" x14ac:dyDescent="0.55000000000000004">
      <c r="A9" s="9" t="s">
        <v>48</v>
      </c>
      <c r="B9" s="1" t="s">
        <v>49</v>
      </c>
      <c r="C9" s="1" t="s">
        <v>50</v>
      </c>
      <c r="D9" s="1"/>
      <c r="E9" s="54" t="s">
        <v>10</v>
      </c>
      <c r="F9" s="63" t="s">
        <v>35</v>
      </c>
      <c r="G9" s="63" t="str">
        <f>Overview!$E$6</f>
        <v>---</v>
      </c>
    </row>
    <row r="10" spans="1:8" x14ac:dyDescent="0.55000000000000004">
      <c r="A10" s="9" t="s">
        <v>51</v>
      </c>
      <c r="B10" s="1" t="s">
        <v>52</v>
      </c>
      <c r="C10" s="1" t="s">
        <v>52</v>
      </c>
      <c r="D10" s="1"/>
      <c r="E10" s="54" t="s">
        <v>10</v>
      </c>
      <c r="F10" s="63" t="s">
        <v>53</v>
      </c>
      <c r="G10" s="63" t="str">
        <f>Overview!$E$6</f>
        <v>---</v>
      </c>
    </row>
    <row r="11" spans="1:8" x14ac:dyDescent="0.55000000000000004">
      <c r="A11" s="9" t="s">
        <v>51</v>
      </c>
      <c r="B11" s="1" t="s">
        <v>54</v>
      </c>
      <c r="C11" s="1" t="s">
        <v>54</v>
      </c>
      <c r="D11" s="1"/>
      <c r="E11" s="54" t="s">
        <v>10</v>
      </c>
      <c r="F11" s="63" t="s">
        <v>37</v>
      </c>
      <c r="G11" s="63" t="str">
        <f>Overview!$E$6</f>
        <v>---</v>
      </c>
    </row>
    <row r="12" spans="1:8" x14ac:dyDescent="0.55000000000000004">
      <c r="A12" s="9" t="s">
        <v>55</v>
      </c>
      <c r="B12" s="1" t="s">
        <v>56</v>
      </c>
      <c r="C12" s="1" t="s">
        <v>56</v>
      </c>
      <c r="D12" s="1"/>
      <c r="E12" s="54" t="s">
        <v>10</v>
      </c>
      <c r="F12" s="63" t="s">
        <v>37</v>
      </c>
      <c r="G12" s="63" t="str">
        <f>Overview!$E$6</f>
        <v>---</v>
      </c>
    </row>
    <row r="13" spans="1:8" x14ac:dyDescent="0.55000000000000004">
      <c r="A13" s="9" t="s">
        <v>57</v>
      </c>
      <c r="B13" s="9" t="s">
        <v>58</v>
      </c>
      <c r="C13" s="9" t="s">
        <v>59</v>
      </c>
      <c r="D13" s="1"/>
      <c r="E13" s="54" t="s">
        <v>10</v>
      </c>
      <c r="F13" s="63" t="s">
        <v>37</v>
      </c>
      <c r="G13" s="63" t="str">
        <f>Overview!$E$6</f>
        <v>---</v>
      </c>
    </row>
    <row r="14" spans="1:8" x14ac:dyDescent="0.55000000000000004">
      <c r="A14" s="9" t="s">
        <v>60</v>
      </c>
      <c r="B14" s="1" t="s">
        <v>61</v>
      </c>
      <c r="C14" s="1" t="s">
        <v>62</v>
      </c>
      <c r="D14" s="1"/>
      <c r="E14" s="54" t="s">
        <v>10</v>
      </c>
      <c r="F14" s="63" t="s">
        <v>37</v>
      </c>
      <c r="G14" s="63" t="str">
        <f>Overview!$E$6</f>
        <v>---</v>
      </c>
    </row>
    <row r="15" spans="1:8" x14ac:dyDescent="0.55000000000000004">
      <c r="A15" s="9" t="s">
        <v>60</v>
      </c>
      <c r="B15" s="1" t="s">
        <v>63</v>
      </c>
      <c r="C15" s="1" t="s">
        <v>62</v>
      </c>
      <c r="D15" s="1"/>
      <c r="E15" s="54" t="s">
        <v>10</v>
      </c>
      <c r="F15" s="22" t="s">
        <v>37</v>
      </c>
      <c r="G15" s="63" t="str">
        <f>Overview!$E$6</f>
        <v>---</v>
      </c>
    </row>
    <row r="16" spans="1:8" x14ac:dyDescent="0.55000000000000004">
      <c r="A16" s="9" t="s">
        <v>51</v>
      </c>
      <c r="B16" s="1" t="s">
        <v>64</v>
      </c>
      <c r="C16" s="1" t="s">
        <v>64</v>
      </c>
      <c r="D16" s="1"/>
      <c r="E16" s="54" t="s">
        <v>10</v>
      </c>
      <c r="F16" s="22" t="s">
        <v>37</v>
      </c>
      <c r="G16" s="63" t="str">
        <f>Overview!$E$6</f>
        <v>---</v>
      </c>
    </row>
    <row r="17" spans="1:8" x14ac:dyDescent="0.55000000000000004">
      <c r="A17" s="9" t="s">
        <v>51</v>
      </c>
      <c r="B17" s="1" t="s">
        <v>65</v>
      </c>
      <c r="C17" s="1" t="s">
        <v>65</v>
      </c>
      <c r="D17" s="1"/>
      <c r="E17" s="54" t="s">
        <v>10</v>
      </c>
      <c r="F17" s="22" t="s">
        <v>37</v>
      </c>
      <c r="G17" s="22" t="str">
        <f>Overview!$E$6</f>
        <v>---</v>
      </c>
      <c r="H17" s="1"/>
    </row>
  </sheetData>
  <conditionalFormatting sqref="E2:E17">
    <cfRule type="cellIs" dxfId="25" priority="1" operator="equal">
      <formula>"TBD"</formula>
    </cfRule>
    <cfRule type="cellIs" dxfId="24" priority="2"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CCB6CD2-6D18-4D8C-8688-B325B0F7A83D}">
          <x14:formula1>
            <xm:f>Notes!$Z$3:$Z$6</xm:f>
          </x14:formula1>
          <xm:sqref>E2:E17</xm:sqref>
        </x14:dataValidation>
        <x14:dataValidation type="list" allowBlank="1" showInputMessage="1" showErrorMessage="1" xr:uid="{E4441B2C-62FA-4F54-85B1-EA109D696199}">
          <x14:formula1>
            <xm:f>Notes!$AA$3:$AA$8</xm:f>
          </x14:formula1>
          <xm:sqref>F2:F17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5980B-C2FB-445A-B935-C91DF2433BFF}">
  <dimension ref="A1:AB10"/>
  <sheetViews>
    <sheetView workbookViewId="0">
      <pane ySplit="1" topLeftCell="A2" activePane="bottomLeft" state="frozen"/>
      <selection pane="bottomLeft" activeCell="AB4" sqref="AB4"/>
    </sheetView>
  </sheetViews>
  <sheetFormatPr defaultColWidth="8.734375" defaultRowHeight="14.4" x14ac:dyDescent="0.55000000000000004"/>
  <cols>
    <col min="1" max="1" width="10.5234375" style="15" customWidth="1"/>
    <col min="2" max="2" width="20.734375" style="15" customWidth="1"/>
    <col min="3" max="3" width="166" style="15" customWidth="1"/>
    <col min="4" max="27" width="8.734375" style="15"/>
    <col min="28" max="28" width="10.7890625" style="15" customWidth="1"/>
    <col min="29" max="16384" width="8.734375" style="15"/>
  </cols>
  <sheetData>
    <row r="1" spans="1:28" s="14" customFormat="1" x14ac:dyDescent="0.55000000000000004">
      <c r="A1" s="14" t="s">
        <v>66</v>
      </c>
      <c r="B1" s="14" t="s">
        <v>67</v>
      </c>
      <c r="C1" s="14" t="s">
        <v>27</v>
      </c>
    </row>
    <row r="2" spans="1:28" ht="57.6" x14ac:dyDescent="0.55000000000000004">
      <c r="A2" s="15" t="s">
        <v>14</v>
      </c>
      <c r="B2" s="15" t="s">
        <v>77</v>
      </c>
      <c r="C2" s="16" t="s">
        <v>628</v>
      </c>
    </row>
    <row r="3" spans="1:28" ht="28.8" x14ac:dyDescent="0.55000000000000004">
      <c r="A3" s="15" t="s">
        <v>14</v>
      </c>
      <c r="B3" s="15" t="s">
        <v>309</v>
      </c>
      <c r="C3" s="16" t="s">
        <v>629</v>
      </c>
      <c r="Z3" s="15" t="s">
        <v>10</v>
      </c>
      <c r="AA3" s="15" t="s">
        <v>10</v>
      </c>
      <c r="AB3" s="15" t="s">
        <v>10</v>
      </c>
    </row>
    <row r="4" spans="1:28" ht="43.2" x14ac:dyDescent="0.55000000000000004">
      <c r="A4" s="15" t="s">
        <v>14</v>
      </c>
      <c r="B4" s="15" t="s">
        <v>316</v>
      </c>
      <c r="C4" s="16" t="s">
        <v>630</v>
      </c>
      <c r="Z4" s="15" t="s">
        <v>631</v>
      </c>
      <c r="AA4" s="15" t="s">
        <v>35</v>
      </c>
      <c r="AB4" s="15" t="s">
        <v>632</v>
      </c>
    </row>
    <row r="5" spans="1:28" x14ac:dyDescent="0.55000000000000004">
      <c r="A5" s="15" t="s">
        <v>14</v>
      </c>
      <c r="B5" s="15" t="s">
        <v>340</v>
      </c>
      <c r="C5" s="15" t="s">
        <v>633</v>
      </c>
      <c r="Z5" s="15" t="s">
        <v>634</v>
      </c>
      <c r="AA5" s="15" t="s">
        <v>40</v>
      </c>
      <c r="AB5" s="15" t="s">
        <v>635</v>
      </c>
    </row>
    <row r="6" spans="1:28" x14ac:dyDescent="0.55000000000000004">
      <c r="A6" s="15" t="s">
        <v>14</v>
      </c>
      <c r="B6" s="15" t="s">
        <v>82</v>
      </c>
      <c r="C6" s="15" t="s">
        <v>636</v>
      </c>
      <c r="Z6" s="15" t="s">
        <v>637</v>
      </c>
      <c r="AA6" s="15" t="s">
        <v>53</v>
      </c>
      <c r="AB6" s="15" t="s">
        <v>638</v>
      </c>
    </row>
    <row r="7" spans="1:28" ht="28.8" x14ac:dyDescent="0.55000000000000004">
      <c r="A7" s="15" t="s">
        <v>13</v>
      </c>
      <c r="B7" s="15" t="s">
        <v>259</v>
      </c>
      <c r="C7" s="16" t="s">
        <v>639</v>
      </c>
      <c r="AA7" s="15" t="s">
        <v>37</v>
      </c>
      <c r="AB7" s="15" t="s">
        <v>640</v>
      </c>
    </row>
    <row r="8" spans="1:28" ht="129.6" x14ac:dyDescent="0.55000000000000004">
      <c r="A8" s="15" t="s">
        <v>15</v>
      </c>
      <c r="C8" s="16" t="s">
        <v>641</v>
      </c>
      <c r="AA8" s="15" t="s">
        <v>107</v>
      </c>
      <c r="AB8" s="15" t="s">
        <v>642</v>
      </c>
    </row>
    <row r="9" spans="1:28" ht="28.8" x14ac:dyDescent="0.55000000000000004">
      <c r="A9" s="15" t="s">
        <v>15</v>
      </c>
      <c r="B9" s="15" t="s">
        <v>643</v>
      </c>
      <c r="C9" s="16" t="s">
        <v>644</v>
      </c>
      <c r="AB9" s="15" t="s">
        <v>645</v>
      </c>
    </row>
    <row r="10" spans="1:28" ht="28.8" x14ac:dyDescent="0.55000000000000004">
      <c r="A10" s="15" t="s">
        <v>15</v>
      </c>
      <c r="B10" s="15" t="s">
        <v>646</v>
      </c>
      <c r="C10" s="16" t="s">
        <v>647</v>
      </c>
    </row>
  </sheetData>
  <sortState xmlns:xlrd2="http://schemas.microsoft.com/office/spreadsheetml/2017/richdata2" ref="AB3:AB9">
    <sortCondition ref="AB3:AB9"/>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C308E-8B9D-4173-8D32-7AAA8CDFF054}">
  <dimension ref="A1:H2"/>
  <sheetViews>
    <sheetView workbookViewId="0">
      <pane ySplit="1" topLeftCell="A2" activePane="bottomLeft" state="frozen"/>
      <selection pane="bottomLeft" activeCell="C4" sqref="C4"/>
    </sheetView>
  </sheetViews>
  <sheetFormatPr defaultColWidth="8.734375" defaultRowHeight="14.4" x14ac:dyDescent="0.55000000000000004"/>
  <cols>
    <col min="1" max="2" width="11.47265625" style="3" customWidth="1"/>
    <col min="3" max="3" width="35.5234375" style="3" customWidth="1"/>
    <col min="4" max="4" width="97.47265625" style="3" bestFit="1" customWidth="1"/>
    <col min="5" max="5" width="10.26171875" style="3" customWidth="1"/>
    <col min="6" max="16384" width="8.734375" style="3"/>
  </cols>
  <sheetData>
    <row r="1" spans="1:8" s="2" customFormat="1" x14ac:dyDescent="0.55000000000000004">
      <c r="A1" s="18" t="s">
        <v>66</v>
      </c>
      <c r="B1" s="19" t="s">
        <v>67</v>
      </c>
      <c r="C1" s="19" t="s">
        <v>215</v>
      </c>
      <c r="D1" s="19" t="s">
        <v>28</v>
      </c>
      <c r="E1" s="20" t="s">
        <v>622</v>
      </c>
      <c r="F1" s="65" t="s">
        <v>30</v>
      </c>
      <c r="G1" s="86" t="s">
        <v>6</v>
      </c>
      <c r="H1" s="65" t="s">
        <v>31</v>
      </c>
    </row>
    <row r="2" spans="1:8" x14ac:dyDescent="0.55000000000000004">
      <c r="A2" s="4" t="s">
        <v>665</v>
      </c>
      <c r="B2" s="4" t="s">
        <v>665</v>
      </c>
      <c r="C2" s="3" t="s">
        <v>666</v>
      </c>
      <c r="D2" s="90"/>
      <c r="E2" s="5" t="s">
        <v>10</v>
      </c>
      <c r="F2" s="64" t="s">
        <v>35</v>
      </c>
      <c r="G2" s="85" t="str">
        <f>Overview!$E$6</f>
        <v>---</v>
      </c>
      <c r="H2" s="64"/>
    </row>
  </sheetData>
  <conditionalFormatting sqref="E2">
    <cfRule type="cellIs" dxfId="1" priority="1" operator="equal">
      <formula>"TBD"</formula>
    </cfRule>
    <cfRule type="cellIs" dxfId="0" priority="2"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E20D29F9-B32C-4B2B-995D-4484E1A509B9}">
          <x14:formula1>
            <xm:f>Notes!$AA$3:$AA$8</xm:f>
          </x14:formula1>
          <xm:sqref>F2</xm:sqref>
        </x14:dataValidation>
        <x14:dataValidation type="list" allowBlank="1" showInputMessage="1" showErrorMessage="1" xr:uid="{DC88DB45-9991-4360-A192-C6C80AD64E58}">
          <x14:formula1>
            <xm:f>Notes!$Z$3:$Z$6</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CF494-6346-410A-8DC4-3453028E62FB}">
  <dimension ref="A1:M120"/>
  <sheetViews>
    <sheetView zoomScale="80" zoomScaleNormal="80" workbookViewId="0">
      <pane ySplit="1" topLeftCell="A2" activePane="bottomLeft" state="frozen"/>
      <selection pane="bottomLeft" activeCell="M1" sqref="M1"/>
    </sheetView>
  </sheetViews>
  <sheetFormatPr defaultColWidth="8.734375" defaultRowHeight="14.4" x14ac:dyDescent="0.55000000000000004"/>
  <cols>
    <col min="1" max="1" width="14.7890625" style="3" customWidth="1"/>
    <col min="2" max="2" width="19.15625" style="3" bestFit="1" customWidth="1"/>
    <col min="3" max="3" width="14.5234375" style="3" customWidth="1"/>
    <col min="4" max="4" width="52.7890625" style="3" customWidth="1"/>
    <col min="5" max="5" width="13.5234375" style="3" customWidth="1"/>
    <col min="6" max="7" width="13.7890625" style="3" customWidth="1"/>
    <col min="8" max="8" width="10.26171875" style="3" customWidth="1"/>
    <col min="9" max="9" width="8.734375" style="3"/>
    <col min="10" max="10" width="11.7890625" style="3" customWidth="1"/>
    <col min="11" max="11" width="12.83984375" style="3" customWidth="1"/>
    <col min="12" max="16384" width="8.734375" style="3"/>
  </cols>
  <sheetData>
    <row r="1" spans="1:13" s="2" customFormat="1" x14ac:dyDescent="0.55000000000000004">
      <c r="A1" s="76" t="s">
        <v>66</v>
      </c>
      <c r="B1" s="7" t="s">
        <v>67</v>
      </c>
      <c r="C1" s="6" t="s">
        <v>25</v>
      </c>
      <c r="D1" s="7" t="s">
        <v>38</v>
      </c>
      <c r="E1" s="7" t="s">
        <v>68</v>
      </c>
      <c r="F1" s="7" t="s">
        <v>69</v>
      </c>
      <c r="G1" s="7" t="s">
        <v>28</v>
      </c>
      <c r="H1" s="8" t="s">
        <v>29</v>
      </c>
      <c r="I1" s="71" t="s">
        <v>30</v>
      </c>
      <c r="J1" s="19" t="s">
        <v>70</v>
      </c>
      <c r="K1" s="19" t="s">
        <v>71</v>
      </c>
      <c r="L1" s="71" t="s">
        <v>6</v>
      </c>
      <c r="M1" s="76" t="s">
        <v>31</v>
      </c>
    </row>
    <row r="2" spans="1:13" x14ac:dyDescent="0.55000000000000004">
      <c r="A2" s="64" t="s">
        <v>13</v>
      </c>
      <c r="B2" s="11" t="s">
        <v>72</v>
      </c>
      <c r="C2" s="4" t="s">
        <v>6</v>
      </c>
      <c r="D2" s="3" t="s">
        <v>73</v>
      </c>
      <c r="E2" s="3" t="s">
        <v>6</v>
      </c>
      <c r="F2" s="3" t="s">
        <v>32</v>
      </c>
      <c r="H2" s="5" t="s">
        <v>10</v>
      </c>
      <c r="I2" s="63" t="s">
        <v>40</v>
      </c>
      <c r="J2" s="64">
        <f>VLOOKUP(TableInterfaces[[#This Row],[Process]],TableProcesses[],2,FALSE)</f>
        <v>1</v>
      </c>
      <c r="K2" s="64">
        <f>VLOOKUP(TableInterfaces[[#This Row],[Process]]&amp;TableInterfaces[[#This Row],[Subprocess]],TableSubProcesses[],5,FALSE)</f>
        <v>100</v>
      </c>
      <c r="L2" s="63" t="str">
        <f>Overview!$E$6</f>
        <v>---</v>
      </c>
      <c r="M2" s="64"/>
    </row>
    <row r="3" spans="1:13" x14ac:dyDescent="0.55000000000000004">
      <c r="A3" s="64" t="s">
        <v>13</v>
      </c>
      <c r="B3" s="11" t="s">
        <v>72</v>
      </c>
      <c r="C3" s="4" t="s">
        <v>6</v>
      </c>
      <c r="D3" s="3" t="s">
        <v>74</v>
      </c>
      <c r="E3" s="3" t="s">
        <v>6</v>
      </c>
      <c r="F3" s="3" t="s">
        <v>32</v>
      </c>
      <c r="H3" s="5" t="s">
        <v>10</v>
      </c>
      <c r="I3" s="63" t="s">
        <v>53</v>
      </c>
      <c r="J3" s="64">
        <f>VLOOKUP(TableInterfaces[[#This Row],[Process]],TableProcesses[],2,FALSE)</f>
        <v>1</v>
      </c>
      <c r="K3" s="64">
        <f>VLOOKUP(TableInterfaces[[#This Row],[Process]]&amp;TableInterfaces[[#This Row],[Subprocess]],TableSubProcesses[],5,FALSE)</f>
        <v>100</v>
      </c>
      <c r="L3" s="63" t="str">
        <f>Overview!$E$6</f>
        <v>---</v>
      </c>
    </row>
    <row r="4" spans="1:13" x14ac:dyDescent="0.55000000000000004">
      <c r="A4" s="3" t="s">
        <v>13</v>
      </c>
      <c r="B4" s="4" t="s">
        <v>72</v>
      </c>
      <c r="C4" s="4" t="s">
        <v>6</v>
      </c>
      <c r="D4" s="3" t="s">
        <v>75</v>
      </c>
      <c r="E4" s="3" t="s">
        <v>32</v>
      </c>
      <c r="F4" s="3" t="s">
        <v>6</v>
      </c>
      <c r="H4" s="5" t="s">
        <v>10</v>
      </c>
      <c r="I4" s="15" t="s">
        <v>37</v>
      </c>
      <c r="J4" s="3">
        <f>VLOOKUP(TableInterfaces[[#This Row],[Process]],TableProcesses[],2,FALSE)</f>
        <v>1</v>
      </c>
      <c r="K4" s="3">
        <f>VLOOKUP(TableInterfaces[[#This Row],[Process]]&amp;TableInterfaces[[#This Row],[Subprocess]],TableSubProcesses[],5,FALSE)</f>
        <v>100</v>
      </c>
      <c r="L4" s="63" t="str">
        <f>Overview!$E$6</f>
        <v>---</v>
      </c>
    </row>
    <row r="5" spans="1:13" x14ac:dyDescent="0.55000000000000004">
      <c r="A5" s="3" t="s">
        <v>13</v>
      </c>
      <c r="B5" s="4" t="s">
        <v>72</v>
      </c>
      <c r="C5" s="4" t="s">
        <v>6</v>
      </c>
      <c r="D5" s="3" t="s">
        <v>76</v>
      </c>
      <c r="E5" s="3" t="s">
        <v>32</v>
      </c>
      <c r="F5" s="3" t="s">
        <v>6</v>
      </c>
      <c r="H5" s="5" t="s">
        <v>10</v>
      </c>
      <c r="I5" s="15" t="s">
        <v>37</v>
      </c>
      <c r="J5" s="3">
        <f>VLOOKUP(TableInterfaces[[#This Row],[Process]],TableProcesses[],2,FALSE)</f>
        <v>1</v>
      </c>
      <c r="K5" s="3">
        <f>VLOOKUP(TableInterfaces[[#This Row],[Process]]&amp;TableInterfaces[[#This Row],[Subprocess]],TableSubProcesses[],5,FALSE)</f>
        <v>100</v>
      </c>
      <c r="L5" s="3" t="str">
        <f>Overview!$E$6</f>
        <v>---</v>
      </c>
    </row>
    <row r="6" spans="1:13" x14ac:dyDescent="0.55000000000000004">
      <c r="A6" s="3" t="s">
        <v>14</v>
      </c>
      <c r="B6" s="4" t="s">
        <v>77</v>
      </c>
      <c r="C6" s="4" t="s">
        <v>6</v>
      </c>
      <c r="D6" s="3" t="s">
        <v>78</v>
      </c>
      <c r="E6" s="3" t="s">
        <v>6</v>
      </c>
      <c r="F6" s="3" t="s">
        <v>32</v>
      </c>
      <c r="H6" s="5" t="s">
        <v>10</v>
      </c>
      <c r="I6" s="15" t="s">
        <v>53</v>
      </c>
      <c r="J6" s="3">
        <f>VLOOKUP(TableInterfaces[[#This Row],[Process]],TableProcesses[],2,FALSE)</f>
        <v>2</v>
      </c>
      <c r="K6" s="3">
        <f>VLOOKUP(TableInterfaces[[#This Row],[Process]]&amp;TableInterfaces[[#This Row],[Subprocess]],TableSubProcesses[],5,FALSE)</f>
        <v>200</v>
      </c>
      <c r="L6" s="3" t="str">
        <f>Overview!$E$6</f>
        <v>---</v>
      </c>
    </row>
    <row r="7" spans="1:13" x14ac:dyDescent="0.55000000000000004">
      <c r="A7" s="3" t="s">
        <v>14</v>
      </c>
      <c r="B7" s="4" t="s">
        <v>77</v>
      </c>
      <c r="C7" s="4" t="s">
        <v>6</v>
      </c>
      <c r="D7" s="3" t="s">
        <v>79</v>
      </c>
      <c r="E7" s="3" t="s">
        <v>6</v>
      </c>
      <c r="F7" s="3" t="s">
        <v>32</v>
      </c>
      <c r="H7" s="5" t="s">
        <v>10</v>
      </c>
      <c r="I7" s="15" t="s">
        <v>40</v>
      </c>
      <c r="J7" s="3">
        <f>VLOOKUP(TableInterfaces[[#This Row],[Process]],TableProcesses[],2,FALSE)</f>
        <v>2</v>
      </c>
      <c r="K7" s="3">
        <f>VLOOKUP(TableInterfaces[[#This Row],[Process]]&amp;TableInterfaces[[#This Row],[Subprocess]],TableSubProcesses[],5,FALSE)</f>
        <v>200</v>
      </c>
      <c r="L7" s="3" t="str">
        <f>Overview!$E$6</f>
        <v>---</v>
      </c>
    </row>
    <row r="8" spans="1:13" x14ac:dyDescent="0.55000000000000004">
      <c r="A8" s="3" t="s">
        <v>14</v>
      </c>
      <c r="B8" s="4" t="s">
        <v>77</v>
      </c>
      <c r="C8" s="4" t="s">
        <v>6</v>
      </c>
      <c r="D8" s="3" t="s">
        <v>80</v>
      </c>
      <c r="E8" s="3" t="s">
        <v>6</v>
      </c>
      <c r="F8" s="3" t="s">
        <v>32</v>
      </c>
      <c r="H8" s="5" t="s">
        <v>10</v>
      </c>
      <c r="I8" s="15" t="s">
        <v>53</v>
      </c>
      <c r="J8" s="3">
        <f>VLOOKUP(TableInterfaces[[#This Row],[Process]],TableProcesses[],2,FALSE)</f>
        <v>2</v>
      </c>
      <c r="K8" s="3">
        <f>VLOOKUP(TableInterfaces[[#This Row],[Process]]&amp;TableInterfaces[[#This Row],[Subprocess]],TableSubProcesses[],5,FALSE)</f>
        <v>200</v>
      </c>
      <c r="L8" s="3" t="str">
        <f>Overview!$E$6</f>
        <v>---</v>
      </c>
    </row>
    <row r="9" spans="1:13" x14ac:dyDescent="0.55000000000000004">
      <c r="A9" s="3" t="s">
        <v>14</v>
      </c>
      <c r="B9" s="4" t="s">
        <v>77</v>
      </c>
      <c r="C9" s="4" t="s">
        <v>6</v>
      </c>
      <c r="D9" s="3" t="s">
        <v>81</v>
      </c>
      <c r="E9" s="3" t="s">
        <v>6</v>
      </c>
      <c r="F9" s="3" t="s">
        <v>32</v>
      </c>
      <c r="H9" s="5" t="s">
        <v>10</v>
      </c>
      <c r="I9" s="15" t="s">
        <v>53</v>
      </c>
      <c r="J9" s="3">
        <f>VLOOKUP(TableInterfaces[[#This Row],[Process]],TableProcesses[],2,FALSE)</f>
        <v>2</v>
      </c>
      <c r="K9" s="3">
        <f>VLOOKUP(TableInterfaces[[#This Row],[Process]]&amp;TableInterfaces[[#This Row],[Subprocess]],TableSubProcesses[],5,FALSE)</f>
        <v>200</v>
      </c>
      <c r="L9" s="3" t="str">
        <f>Overview!$E$6</f>
        <v>---</v>
      </c>
    </row>
    <row r="10" spans="1:13" x14ac:dyDescent="0.55000000000000004">
      <c r="A10" s="3" t="s">
        <v>14</v>
      </c>
      <c r="B10" s="4" t="s">
        <v>82</v>
      </c>
      <c r="C10" s="4" t="s">
        <v>6</v>
      </c>
      <c r="D10" s="3" t="s">
        <v>83</v>
      </c>
      <c r="E10" s="3" t="s">
        <v>32</v>
      </c>
      <c r="F10" s="3" t="s">
        <v>6</v>
      </c>
      <c r="H10" s="5" t="s">
        <v>10</v>
      </c>
      <c r="I10" s="15" t="s">
        <v>40</v>
      </c>
      <c r="J10" s="3">
        <f>VLOOKUP(TableInterfaces[[#This Row],[Process]],TableProcesses[],2,FALSE)</f>
        <v>2</v>
      </c>
      <c r="K10" s="3">
        <f>VLOOKUP(TableInterfaces[[#This Row],[Process]]&amp;TableInterfaces[[#This Row],[Subprocess]],TableSubProcesses[],5,FALSE)</f>
        <v>217</v>
      </c>
      <c r="L10" s="3" t="str">
        <f>Overview!$E$6</f>
        <v>---</v>
      </c>
    </row>
    <row r="11" spans="1:13" x14ac:dyDescent="0.55000000000000004">
      <c r="A11" s="3" t="s">
        <v>14</v>
      </c>
      <c r="B11" s="4" t="s">
        <v>82</v>
      </c>
      <c r="C11" s="4" t="s">
        <v>6</v>
      </c>
      <c r="D11" s="3" t="s">
        <v>84</v>
      </c>
      <c r="E11" s="3" t="s">
        <v>32</v>
      </c>
      <c r="F11" s="3" t="s">
        <v>6</v>
      </c>
      <c r="H11" s="5" t="s">
        <v>10</v>
      </c>
      <c r="I11" s="15" t="s">
        <v>53</v>
      </c>
      <c r="J11" s="3">
        <f>VLOOKUP(TableInterfaces[[#This Row],[Process]],TableProcesses[],2,FALSE)</f>
        <v>2</v>
      </c>
      <c r="K11" s="3">
        <f>VLOOKUP(TableInterfaces[[#This Row],[Process]]&amp;TableInterfaces[[#This Row],[Subprocess]],TableSubProcesses[],5,FALSE)</f>
        <v>217</v>
      </c>
      <c r="L11" s="3" t="str">
        <f>Overview!$E$6</f>
        <v>---</v>
      </c>
    </row>
    <row r="12" spans="1:13" x14ac:dyDescent="0.55000000000000004">
      <c r="A12" s="3" t="s">
        <v>14</v>
      </c>
      <c r="B12" s="4" t="s">
        <v>82</v>
      </c>
      <c r="C12" s="4" t="s">
        <v>6</v>
      </c>
      <c r="D12" s="3" t="s">
        <v>85</v>
      </c>
      <c r="E12" s="3" t="s">
        <v>32</v>
      </c>
      <c r="F12" s="3" t="s">
        <v>6</v>
      </c>
      <c r="H12" s="5" t="s">
        <v>10</v>
      </c>
      <c r="I12" s="15" t="s">
        <v>37</v>
      </c>
      <c r="J12" s="3">
        <f>VLOOKUP(TableInterfaces[[#This Row],[Process]],TableProcesses[],2,FALSE)</f>
        <v>2</v>
      </c>
      <c r="K12" s="3">
        <f>VLOOKUP(TableInterfaces[[#This Row],[Process]]&amp;TableInterfaces[[#This Row],[Subprocess]],TableSubProcesses[],5,FALSE)</f>
        <v>217</v>
      </c>
      <c r="L12" s="3" t="str">
        <f>Overview!$E$6</f>
        <v>---</v>
      </c>
    </row>
    <row r="13" spans="1:13" x14ac:dyDescent="0.55000000000000004">
      <c r="A13" s="3" t="s">
        <v>14</v>
      </c>
      <c r="B13" s="4" t="s">
        <v>82</v>
      </c>
      <c r="C13" s="4" t="s">
        <v>6</v>
      </c>
      <c r="D13" s="3" t="s">
        <v>86</v>
      </c>
      <c r="E13" s="3" t="s">
        <v>32</v>
      </c>
      <c r="F13" s="3" t="s">
        <v>6</v>
      </c>
      <c r="H13" s="5" t="s">
        <v>10</v>
      </c>
      <c r="I13" s="15" t="s">
        <v>53</v>
      </c>
      <c r="J13" s="3">
        <f>VLOOKUP(TableInterfaces[[#This Row],[Process]],TableProcesses[],2,FALSE)</f>
        <v>2</v>
      </c>
      <c r="K13" s="3">
        <f>VLOOKUP(TableInterfaces[[#This Row],[Process]]&amp;TableInterfaces[[#This Row],[Subprocess]],TableSubProcesses[],5,FALSE)</f>
        <v>217</v>
      </c>
      <c r="L13" s="3" t="str">
        <f>Overview!$E$6</f>
        <v>---</v>
      </c>
    </row>
    <row r="14" spans="1:13" x14ac:dyDescent="0.55000000000000004">
      <c r="A14" s="3" t="s">
        <v>13</v>
      </c>
      <c r="B14" s="3" t="s">
        <v>13</v>
      </c>
      <c r="C14" s="4" t="s">
        <v>6</v>
      </c>
      <c r="D14" s="3" t="s">
        <v>87</v>
      </c>
      <c r="E14" s="3" t="s">
        <v>6</v>
      </c>
      <c r="F14" s="3" t="s">
        <v>32</v>
      </c>
      <c r="H14" s="5" t="s">
        <v>10</v>
      </c>
      <c r="I14" s="15" t="s">
        <v>53</v>
      </c>
      <c r="J14" s="3">
        <f>VLOOKUP(TableInterfaces[[#This Row],[Process]],TableProcesses[],2,FALSE)</f>
        <v>1</v>
      </c>
      <c r="K14" s="3">
        <f>VLOOKUP(TableInterfaces[[#This Row],[Process]]&amp;TableInterfaces[[#This Row],[Subprocess]],TableSubProcesses[],5,FALSE)</f>
        <v>165</v>
      </c>
      <c r="L14" s="3" t="str">
        <f>Overview!$E$6</f>
        <v>---</v>
      </c>
    </row>
    <row r="15" spans="1:13" x14ac:dyDescent="0.55000000000000004">
      <c r="A15" s="3" t="s">
        <v>15</v>
      </c>
      <c r="B15" s="4" t="s">
        <v>88</v>
      </c>
      <c r="C15" s="4" t="s">
        <v>6</v>
      </c>
      <c r="D15" s="3" t="s">
        <v>89</v>
      </c>
      <c r="E15" s="3" t="s">
        <v>6</v>
      </c>
      <c r="F15" s="3" t="s">
        <v>32</v>
      </c>
      <c r="H15" s="5" t="s">
        <v>10</v>
      </c>
      <c r="I15" s="15" t="s">
        <v>40</v>
      </c>
      <c r="J15" s="3">
        <f>VLOOKUP(TableInterfaces[[#This Row],[Process]],TableProcesses[],2,FALSE)</f>
        <v>3</v>
      </c>
      <c r="K15" s="3">
        <f>VLOOKUP(TableInterfaces[[#This Row],[Process]]&amp;TableInterfaces[[#This Row],[Subprocess]],TableSubProcesses[],5,FALSE)</f>
        <v>300</v>
      </c>
      <c r="L15" s="3" t="str">
        <f>Overview!$E$6</f>
        <v>---</v>
      </c>
    </row>
    <row r="16" spans="1:13" x14ac:dyDescent="0.55000000000000004">
      <c r="A16" s="3" t="s">
        <v>15</v>
      </c>
      <c r="B16" s="4" t="s">
        <v>88</v>
      </c>
      <c r="C16" s="4" t="s">
        <v>6</v>
      </c>
      <c r="D16" s="3" t="s">
        <v>90</v>
      </c>
      <c r="E16" s="3" t="s">
        <v>6</v>
      </c>
      <c r="F16" s="3" t="s">
        <v>32</v>
      </c>
      <c r="H16" s="5" t="s">
        <v>10</v>
      </c>
      <c r="I16" s="15" t="s">
        <v>53</v>
      </c>
      <c r="J16" s="3">
        <f>VLOOKUP(TableInterfaces[[#This Row],[Process]],TableProcesses[],2,FALSE)</f>
        <v>3</v>
      </c>
      <c r="K16" s="3">
        <f>VLOOKUP(TableInterfaces[[#This Row],[Process]]&amp;TableInterfaces[[#This Row],[Subprocess]],TableSubProcesses[],5,FALSE)</f>
        <v>300</v>
      </c>
      <c r="L16" s="3" t="str">
        <f>Overview!$E$6</f>
        <v>---</v>
      </c>
    </row>
    <row r="17" spans="1:12" x14ac:dyDescent="0.55000000000000004">
      <c r="A17" s="3" t="s">
        <v>15</v>
      </c>
      <c r="B17" s="4" t="s">
        <v>88</v>
      </c>
      <c r="C17" s="4" t="s">
        <v>6</v>
      </c>
      <c r="D17" s="3" t="s">
        <v>91</v>
      </c>
      <c r="E17" s="3" t="s">
        <v>6</v>
      </c>
      <c r="F17" s="3" t="s">
        <v>32</v>
      </c>
      <c r="H17" s="5" t="s">
        <v>10</v>
      </c>
      <c r="I17" s="15" t="s">
        <v>37</v>
      </c>
      <c r="J17" s="3">
        <f>VLOOKUP(TableInterfaces[[#This Row],[Process]],TableProcesses[],2,FALSE)</f>
        <v>3</v>
      </c>
      <c r="K17" s="3">
        <f>VLOOKUP(TableInterfaces[[#This Row],[Process]]&amp;TableInterfaces[[#This Row],[Subprocess]],TableSubProcesses[],5,FALSE)</f>
        <v>300</v>
      </c>
      <c r="L17" s="3" t="str">
        <f>Overview!$E$6</f>
        <v>---</v>
      </c>
    </row>
    <row r="18" spans="1:12" x14ac:dyDescent="0.55000000000000004">
      <c r="A18" s="3" t="s">
        <v>15</v>
      </c>
      <c r="B18" s="4" t="s">
        <v>88</v>
      </c>
      <c r="C18" s="4" t="s">
        <v>6</v>
      </c>
      <c r="D18" s="3" t="s">
        <v>92</v>
      </c>
      <c r="E18" s="3" t="s">
        <v>6</v>
      </c>
      <c r="F18" s="3" t="s">
        <v>32</v>
      </c>
      <c r="H18" s="5" t="s">
        <v>10</v>
      </c>
      <c r="I18" s="15" t="s">
        <v>37</v>
      </c>
      <c r="J18" s="3">
        <f>VLOOKUP(TableInterfaces[[#This Row],[Process]],TableProcesses[],2,FALSE)</f>
        <v>3</v>
      </c>
      <c r="K18" s="3">
        <f>VLOOKUP(TableInterfaces[[#This Row],[Process]]&amp;TableInterfaces[[#This Row],[Subprocess]],TableSubProcesses[],5,FALSE)</f>
        <v>300</v>
      </c>
      <c r="L18" s="3" t="str">
        <f>Overview!$E$6</f>
        <v>---</v>
      </c>
    </row>
    <row r="19" spans="1:12" x14ac:dyDescent="0.55000000000000004">
      <c r="A19" s="3" t="s">
        <v>15</v>
      </c>
      <c r="B19" s="4" t="s">
        <v>88</v>
      </c>
      <c r="C19" s="4" t="s">
        <v>6</v>
      </c>
      <c r="D19" s="87" t="s">
        <v>93</v>
      </c>
      <c r="E19" s="3" t="s">
        <v>32</v>
      </c>
      <c r="F19" s="3" t="s">
        <v>6</v>
      </c>
      <c r="H19" s="5" t="s">
        <v>10</v>
      </c>
      <c r="I19" s="15" t="s">
        <v>37</v>
      </c>
      <c r="J19" s="3">
        <f>VLOOKUP(TableInterfaces[[#This Row],[Process]],TableProcesses[],2,FALSE)</f>
        <v>3</v>
      </c>
      <c r="K19" s="3">
        <f>VLOOKUP(TableInterfaces[[#This Row],[Process]]&amp;TableInterfaces[[#This Row],[Subprocess]],TableSubProcesses[],5,FALSE)</f>
        <v>300</v>
      </c>
      <c r="L19" s="3" t="str">
        <f>Overview!$E$6</f>
        <v>---</v>
      </c>
    </row>
    <row r="20" spans="1:12" x14ac:dyDescent="0.55000000000000004">
      <c r="A20" s="3" t="s">
        <v>15</v>
      </c>
      <c r="B20" s="4" t="s">
        <v>94</v>
      </c>
      <c r="C20" s="4" t="s">
        <v>6</v>
      </c>
      <c r="D20" s="3" t="s">
        <v>95</v>
      </c>
      <c r="E20" s="3" t="s">
        <v>6</v>
      </c>
      <c r="F20" s="3" t="s">
        <v>32</v>
      </c>
      <c r="H20" s="5" t="s">
        <v>10</v>
      </c>
      <c r="I20" s="15" t="s">
        <v>37</v>
      </c>
      <c r="J20" s="3">
        <f>VLOOKUP(TableInterfaces[[#This Row],[Process]],TableProcesses[],2,FALSE)</f>
        <v>3</v>
      </c>
      <c r="K20" s="3">
        <f>VLOOKUP(TableInterfaces[[#This Row],[Process]]&amp;TableInterfaces[[#This Row],[Subprocess]],TableSubProcesses[],5,FALSE)</f>
        <v>360</v>
      </c>
      <c r="L20" s="3" t="str">
        <f>Overview!$E$6</f>
        <v>---</v>
      </c>
    </row>
    <row r="21" spans="1:12" x14ac:dyDescent="0.55000000000000004">
      <c r="A21" s="3" t="s">
        <v>13</v>
      </c>
      <c r="B21" s="4" t="s">
        <v>96</v>
      </c>
      <c r="C21" s="4" t="s">
        <v>6</v>
      </c>
      <c r="D21" s="3" t="s">
        <v>97</v>
      </c>
      <c r="E21" s="3" t="s">
        <v>32</v>
      </c>
      <c r="F21" s="3" t="s">
        <v>6</v>
      </c>
      <c r="H21" s="5" t="s">
        <v>10</v>
      </c>
      <c r="I21" s="15" t="s">
        <v>40</v>
      </c>
      <c r="J21" s="3">
        <f>VLOOKUP(TableInterfaces[[#This Row],[Process]],TableProcesses[],2,FALSE)</f>
        <v>1</v>
      </c>
      <c r="K21" s="3">
        <f>VLOOKUP(TableInterfaces[[#This Row],[Process]]&amp;TableInterfaces[[#This Row],[Subprocess]],TableSubProcesses[],5,FALSE)</f>
        <v>160</v>
      </c>
      <c r="L21" s="3" t="str">
        <f>Overview!$E$6</f>
        <v>---</v>
      </c>
    </row>
    <row r="22" spans="1:12" x14ac:dyDescent="0.55000000000000004">
      <c r="A22" s="3" t="s">
        <v>13</v>
      </c>
      <c r="B22" s="4" t="s">
        <v>96</v>
      </c>
      <c r="C22" s="4" t="s">
        <v>6</v>
      </c>
      <c r="D22" s="3" t="s">
        <v>98</v>
      </c>
      <c r="E22" s="3" t="s">
        <v>32</v>
      </c>
      <c r="F22" s="3" t="s">
        <v>6</v>
      </c>
      <c r="H22" s="5" t="s">
        <v>10</v>
      </c>
      <c r="I22" s="15" t="s">
        <v>53</v>
      </c>
      <c r="J22" s="3">
        <f>VLOOKUP(TableInterfaces[[#This Row],[Process]],TableProcesses[],2,FALSE)</f>
        <v>1</v>
      </c>
      <c r="K22" s="3">
        <f>VLOOKUP(TableInterfaces[[#This Row],[Process]]&amp;TableInterfaces[[#This Row],[Subprocess]],TableSubProcesses[],5,FALSE)</f>
        <v>160</v>
      </c>
      <c r="L22" s="3" t="str">
        <f>Overview!$E$6</f>
        <v>---</v>
      </c>
    </row>
    <row r="23" spans="1:12" x14ac:dyDescent="0.55000000000000004">
      <c r="A23" s="3" t="s">
        <v>13</v>
      </c>
      <c r="B23" s="4" t="s">
        <v>96</v>
      </c>
      <c r="C23" s="4" t="s">
        <v>6</v>
      </c>
      <c r="D23" s="3" t="s">
        <v>99</v>
      </c>
      <c r="E23" s="3" t="s">
        <v>32</v>
      </c>
      <c r="F23" s="3" t="s">
        <v>6</v>
      </c>
      <c r="H23" s="5" t="s">
        <v>10</v>
      </c>
      <c r="I23" s="15" t="s">
        <v>40</v>
      </c>
      <c r="J23" s="3">
        <f>VLOOKUP(TableInterfaces[[#This Row],[Process]],TableProcesses[],2,FALSE)</f>
        <v>1</v>
      </c>
      <c r="K23" s="3">
        <f>VLOOKUP(TableInterfaces[[#This Row],[Process]]&amp;TableInterfaces[[#This Row],[Subprocess]],TableSubProcesses[],5,FALSE)</f>
        <v>160</v>
      </c>
      <c r="L23" s="3" t="str">
        <f>Overview!$E$6</f>
        <v>---</v>
      </c>
    </row>
    <row r="24" spans="1:12" x14ac:dyDescent="0.55000000000000004">
      <c r="A24" s="3" t="s">
        <v>13</v>
      </c>
      <c r="B24" s="4" t="s">
        <v>96</v>
      </c>
      <c r="C24" s="4" t="s">
        <v>6</v>
      </c>
      <c r="D24" s="3" t="s">
        <v>100</v>
      </c>
      <c r="E24" s="3" t="s">
        <v>32</v>
      </c>
      <c r="F24" s="3" t="s">
        <v>6</v>
      </c>
      <c r="H24" s="5" t="s">
        <v>10</v>
      </c>
      <c r="I24" s="15" t="s">
        <v>53</v>
      </c>
      <c r="J24" s="3">
        <f>VLOOKUP(TableInterfaces[[#This Row],[Process]],TableProcesses[],2,FALSE)</f>
        <v>1</v>
      </c>
      <c r="K24" s="3">
        <f>VLOOKUP(TableInterfaces[[#This Row],[Process]]&amp;TableInterfaces[[#This Row],[Subprocess]],TableSubProcesses[],5,FALSE)</f>
        <v>160</v>
      </c>
      <c r="L24" s="3" t="str">
        <f>Overview!$E$6</f>
        <v>---</v>
      </c>
    </row>
    <row r="25" spans="1:12" x14ac:dyDescent="0.55000000000000004">
      <c r="A25" s="3" t="s">
        <v>13</v>
      </c>
      <c r="B25" s="4" t="s">
        <v>101</v>
      </c>
      <c r="C25" s="4" t="s">
        <v>6</v>
      </c>
      <c r="D25" s="3" t="s">
        <v>102</v>
      </c>
      <c r="E25" s="3" t="s">
        <v>32</v>
      </c>
      <c r="F25" s="3" t="s">
        <v>6</v>
      </c>
      <c r="H25" s="5" t="s">
        <v>10</v>
      </c>
      <c r="I25" s="15" t="s">
        <v>40</v>
      </c>
      <c r="J25" s="3">
        <f>VLOOKUP(TableInterfaces[[#This Row],[Process]],TableProcesses[],2,FALSE)</f>
        <v>1</v>
      </c>
      <c r="K25" s="3">
        <f>VLOOKUP(TableInterfaces[[#This Row],[Process]]&amp;TableInterfaces[[#This Row],[Subprocess]],TableSubProcesses[],5,FALSE)</f>
        <v>170</v>
      </c>
      <c r="L25" s="3" t="str">
        <f>Overview!$E$6</f>
        <v>---</v>
      </c>
    </row>
    <row r="26" spans="1:12" x14ac:dyDescent="0.55000000000000004">
      <c r="A26" s="3" t="s">
        <v>13</v>
      </c>
      <c r="B26" s="4" t="s">
        <v>101</v>
      </c>
      <c r="C26" s="4" t="s">
        <v>6</v>
      </c>
      <c r="D26" s="3" t="s">
        <v>103</v>
      </c>
      <c r="E26" s="3" t="s">
        <v>32</v>
      </c>
      <c r="F26" s="3" t="s">
        <v>6</v>
      </c>
      <c r="H26" s="5" t="s">
        <v>10</v>
      </c>
      <c r="I26" s="15" t="s">
        <v>53</v>
      </c>
      <c r="J26" s="3">
        <f>VLOOKUP(TableInterfaces[[#This Row],[Process]],TableProcesses[],2,FALSE)</f>
        <v>1</v>
      </c>
      <c r="K26" s="3">
        <f>VLOOKUP(TableInterfaces[[#This Row],[Process]]&amp;TableInterfaces[[#This Row],[Subprocess]],TableSubProcesses[],5,FALSE)</f>
        <v>170</v>
      </c>
      <c r="L26" s="3" t="str">
        <f>Overview!$E$6</f>
        <v>---</v>
      </c>
    </row>
    <row r="27" spans="1:12" x14ac:dyDescent="0.55000000000000004">
      <c r="A27" s="3" t="s">
        <v>15</v>
      </c>
      <c r="B27" s="4" t="s">
        <v>104</v>
      </c>
      <c r="C27" s="4" t="s">
        <v>6</v>
      </c>
      <c r="D27" s="3" t="s">
        <v>105</v>
      </c>
      <c r="E27" s="3" t="s">
        <v>32</v>
      </c>
      <c r="F27" s="3" t="s">
        <v>6</v>
      </c>
      <c r="H27" s="5" t="s">
        <v>10</v>
      </c>
      <c r="I27" s="15" t="s">
        <v>37</v>
      </c>
      <c r="J27" s="3">
        <f>VLOOKUP(TableInterfaces[[#This Row],[Process]],TableProcesses[],2,FALSE)</f>
        <v>3</v>
      </c>
      <c r="K27" s="3">
        <f>VLOOKUP(TableInterfaces[[#This Row],[Process]]&amp;TableInterfaces[[#This Row],[Subprocess]],TableSubProcesses[],5,FALSE)</f>
        <v>350</v>
      </c>
      <c r="L27" s="3" t="str">
        <f>Overview!$E$6</f>
        <v>---</v>
      </c>
    </row>
    <row r="28" spans="1:12" x14ac:dyDescent="0.55000000000000004">
      <c r="A28" s="3" t="s">
        <v>15</v>
      </c>
      <c r="B28" s="4" t="s">
        <v>104</v>
      </c>
      <c r="C28" s="4" t="s">
        <v>6</v>
      </c>
      <c r="D28" s="3" t="s">
        <v>106</v>
      </c>
      <c r="E28" s="3" t="s">
        <v>32</v>
      </c>
      <c r="F28" s="3" t="s">
        <v>6</v>
      </c>
      <c r="H28" s="5" t="s">
        <v>10</v>
      </c>
      <c r="I28" s="15" t="s">
        <v>107</v>
      </c>
      <c r="J28" s="3">
        <f>VLOOKUP(TableInterfaces[[#This Row],[Process]],TableProcesses[],2,FALSE)</f>
        <v>3</v>
      </c>
      <c r="K28" s="3">
        <f>VLOOKUP(TableInterfaces[[#This Row],[Process]]&amp;TableInterfaces[[#This Row],[Subprocess]],TableSubProcesses[],5,FALSE)</f>
        <v>350</v>
      </c>
      <c r="L28" s="3" t="str">
        <f>Overview!$E$6</f>
        <v>---</v>
      </c>
    </row>
    <row r="29" spans="1:12" x14ac:dyDescent="0.55000000000000004">
      <c r="A29" s="3" t="s">
        <v>15</v>
      </c>
      <c r="B29" s="4" t="s">
        <v>108</v>
      </c>
      <c r="C29" s="4" t="s">
        <v>6</v>
      </c>
      <c r="D29" s="3" t="s">
        <v>109</v>
      </c>
      <c r="E29" s="3" t="s">
        <v>32</v>
      </c>
      <c r="F29" s="3" t="s">
        <v>6</v>
      </c>
      <c r="H29" s="5" t="s">
        <v>10</v>
      </c>
      <c r="I29" s="15" t="s">
        <v>40</v>
      </c>
      <c r="J29" s="3">
        <f>VLOOKUP(TableInterfaces[[#This Row],[Process]],TableProcesses[],2,FALSE)</f>
        <v>3</v>
      </c>
      <c r="K29" s="3">
        <f>VLOOKUP(TableInterfaces[[#This Row],[Process]]&amp;TableInterfaces[[#This Row],[Subprocess]],TableSubProcesses[],5,FALSE)</f>
        <v>390</v>
      </c>
      <c r="L29" s="3" t="str">
        <f>Overview!$E$6</f>
        <v>---</v>
      </c>
    </row>
    <row r="30" spans="1:12" x14ac:dyDescent="0.55000000000000004">
      <c r="A30" s="3" t="s">
        <v>15</v>
      </c>
      <c r="B30" s="4" t="s">
        <v>108</v>
      </c>
      <c r="C30" s="4" t="s">
        <v>6</v>
      </c>
      <c r="D30" s="3" t="s">
        <v>110</v>
      </c>
      <c r="E30" s="3" t="s">
        <v>32</v>
      </c>
      <c r="F30" s="3" t="s">
        <v>6</v>
      </c>
      <c r="H30" s="5" t="s">
        <v>10</v>
      </c>
      <c r="I30" s="15" t="s">
        <v>53</v>
      </c>
      <c r="J30" s="3">
        <f>VLOOKUP(TableInterfaces[[#This Row],[Process]],TableProcesses[],2,FALSE)</f>
        <v>3</v>
      </c>
      <c r="K30" s="3">
        <f>VLOOKUP(TableInterfaces[[#This Row],[Process]]&amp;TableInterfaces[[#This Row],[Subprocess]],TableSubProcesses[],5,FALSE)</f>
        <v>390</v>
      </c>
      <c r="L30" s="3" t="str">
        <f>Overview!$E$6</f>
        <v>---</v>
      </c>
    </row>
    <row r="31" spans="1:12" x14ac:dyDescent="0.55000000000000004">
      <c r="A31" s="3" t="s">
        <v>15</v>
      </c>
      <c r="B31" s="4" t="s">
        <v>108</v>
      </c>
      <c r="C31" s="4" t="s">
        <v>6</v>
      </c>
      <c r="D31" s="3" t="s">
        <v>111</v>
      </c>
      <c r="E31" s="3" t="s">
        <v>32</v>
      </c>
      <c r="F31" s="3" t="s">
        <v>6</v>
      </c>
      <c r="H31" s="5" t="s">
        <v>10</v>
      </c>
      <c r="I31" s="15" t="s">
        <v>37</v>
      </c>
      <c r="J31" s="3">
        <f>VLOOKUP(TableInterfaces[[#This Row],[Process]],TableProcesses[],2,FALSE)</f>
        <v>3</v>
      </c>
      <c r="K31" s="3">
        <f>VLOOKUP(TableInterfaces[[#This Row],[Process]]&amp;TableInterfaces[[#This Row],[Subprocess]],TableSubProcesses[],5,FALSE)</f>
        <v>390</v>
      </c>
      <c r="L31" s="3" t="str">
        <f>Overview!$E$6</f>
        <v>---</v>
      </c>
    </row>
    <row r="32" spans="1:12" x14ac:dyDescent="0.55000000000000004">
      <c r="A32" s="3" t="s">
        <v>15</v>
      </c>
      <c r="B32" s="4" t="s">
        <v>108</v>
      </c>
      <c r="C32" s="4" t="s">
        <v>6</v>
      </c>
      <c r="D32" s="3" t="s">
        <v>112</v>
      </c>
      <c r="E32" s="3" t="s">
        <v>32</v>
      </c>
      <c r="F32" s="3" t="s">
        <v>6</v>
      </c>
      <c r="H32" s="5" t="s">
        <v>10</v>
      </c>
      <c r="I32" s="15" t="s">
        <v>37</v>
      </c>
      <c r="J32" s="3">
        <f>VLOOKUP(TableInterfaces[[#This Row],[Process]],TableProcesses[],2,FALSE)</f>
        <v>3</v>
      </c>
      <c r="K32" s="3">
        <f>VLOOKUP(TableInterfaces[[#This Row],[Process]]&amp;TableInterfaces[[#This Row],[Subprocess]],TableSubProcesses[],5,FALSE)</f>
        <v>390</v>
      </c>
      <c r="L32" s="3" t="str">
        <f>Overview!$E$6</f>
        <v>---</v>
      </c>
    </row>
    <row r="33" spans="1:12" x14ac:dyDescent="0.55000000000000004">
      <c r="A33" s="3" t="s">
        <v>15</v>
      </c>
      <c r="B33" s="4" t="s">
        <v>108</v>
      </c>
      <c r="C33" s="4" t="s">
        <v>6</v>
      </c>
      <c r="D33" s="3" t="s">
        <v>113</v>
      </c>
      <c r="E33" s="3" t="s">
        <v>32</v>
      </c>
      <c r="F33" s="3" t="s">
        <v>114</v>
      </c>
      <c r="H33" s="5" t="s">
        <v>10</v>
      </c>
      <c r="I33" s="15" t="s">
        <v>53</v>
      </c>
      <c r="J33" s="3">
        <f>VLOOKUP(TableInterfaces[[#This Row],[Process]],TableProcesses[],2,FALSE)</f>
        <v>3</v>
      </c>
      <c r="K33" s="3">
        <f>VLOOKUP(TableInterfaces[[#This Row],[Process]]&amp;TableInterfaces[[#This Row],[Subprocess]],TableSubProcesses[],5,FALSE)</f>
        <v>390</v>
      </c>
      <c r="L33" s="3" t="str">
        <f>Overview!$E$6</f>
        <v>---</v>
      </c>
    </row>
    <row r="34" spans="1:12" x14ac:dyDescent="0.55000000000000004">
      <c r="A34" s="3" t="s">
        <v>15</v>
      </c>
      <c r="B34" s="4" t="s">
        <v>108</v>
      </c>
      <c r="C34" s="4" t="s">
        <v>6</v>
      </c>
      <c r="D34" s="3" t="s">
        <v>115</v>
      </c>
      <c r="E34" s="3" t="s">
        <v>32</v>
      </c>
      <c r="F34" s="3" t="s">
        <v>114</v>
      </c>
      <c r="H34" s="5" t="s">
        <v>10</v>
      </c>
      <c r="I34" s="15" t="s">
        <v>53</v>
      </c>
      <c r="J34" s="3">
        <f>VLOOKUP(TableInterfaces[[#This Row],[Process]],TableProcesses[],2,FALSE)</f>
        <v>3</v>
      </c>
      <c r="K34" s="3">
        <f>VLOOKUP(TableInterfaces[[#This Row],[Process]]&amp;TableInterfaces[[#This Row],[Subprocess]],TableSubProcesses[],5,FALSE)</f>
        <v>390</v>
      </c>
      <c r="L34" s="3" t="str">
        <f>Overview!$E$6</f>
        <v>---</v>
      </c>
    </row>
    <row r="35" spans="1:12" x14ac:dyDescent="0.55000000000000004">
      <c r="A35" s="3" t="s">
        <v>15</v>
      </c>
      <c r="B35" s="4" t="s">
        <v>108</v>
      </c>
      <c r="C35" s="4" t="s">
        <v>6</v>
      </c>
      <c r="D35" s="3" t="s">
        <v>116</v>
      </c>
      <c r="E35" s="3" t="s">
        <v>32</v>
      </c>
      <c r="F35" s="3" t="s">
        <v>114</v>
      </c>
      <c r="H35" s="5" t="s">
        <v>10</v>
      </c>
      <c r="I35" s="15" t="s">
        <v>53</v>
      </c>
      <c r="J35" s="3">
        <f>VLOOKUP(TableInterfaces[[#This Row],[Process]],TableProcesses[],2,FALSE)</f>
        <v>3</v>
      </c>
      <c r="K35" s="3">
        <f>VLOOKUP(TableInterfaces[[#This Row],[Process]]&amp;TableInterfaces[[#This Row],[Subprocess]],TableSubProcesses[],5,FALSE)</f>
        <v>390</v>
      </c>
      <c r="L35" s="3" t="str">
        <f>Overview!$E$6</f>
        <v>---</v>
      </c>
    </row>
    <row r="36" spans="1:12" x14ac:dyDescent="0.55000000000000004">
      <c r="A36" s="3" t="s">
        <v>15</v>
      </c>
      <c r="B36" s="4" t="s">
        <v>108</v>
      </c>
      <c r="C36" s="4" t="s">
        <v>6</v>
      </c>
      <c r="D36" s="3" t="s">
        <v>117</v>
      </c>
      <c r="E36" s="3" t="s">
        <v>32</v>
      </c>
      <c r="F36" s="3" t="s">
        <v>114</v>
      </c>
      <c r="H36" s="5" t="s">
        <v>10</v>
      </c>
      <c r="I36" s="15" t="s">
        <v>53</v>
      </c>
      <c r="J36" s="3">
        <f>VLOOKUP(TableInterfaces[[#This Row],[Process]],TableProcesses[],2,FALSE)</f>
        <v>3</v>
      </c>
      <c r="K36" s="3">
        <f>VLOOKUP(TableInterfaces[[#This Row],[Process]]&amp;TableInterfaces[[#This Row],[Subprocess]],TableSubProcesses[],5,FALSE)</f>
        <v>390</v>
      </c>
      <c r="L36" s="3" t="str">
        <f>Overview!$E$6</f>
        <v>---</v>
      </c>
    </row>
    <row r="37" spans="1:12" x14ac:dyDescent="0.55000000000000004">
      <c r="A37" s="3" t="s">
        <v>15</v>
      </c>
      <c r="B37" s="4" t="s">
        <v>108</v>
      </c>
      <c r="C37" s="4" t="s">
        <v>6</v>
      </c>
      <c r="D37" s="3" t="s">
        <v>118</v>
      </c>
      <c r="E37" s="3" t="s">
        <v>32</v>
      </c>
      <c r="F37" s="3" t="s">
        <v>114</v>
      </c>
      <c r="H37" s="5" t="s">
        <v>10</v>
      </c>
      <c r="I37" s="15" t="s">
        <v>53</v>
      </c>
      <c r="J37" s="3">
        <f>VLOOKUP(TableInterfaces[[#This Row],[Process]],TableProcesses[],2,FALSE)</f>
        <v>3</v>
      </c>
      <c r="K37" s="3">
        <f>VLOOKUP(TableInterfaces[[#This Row],[Process]]&amp;TableInterfaces[[#This Row],[Subprocess]],TableSubProcesses[],5,FALSE)</f>
        <v>390</v>
      </c>
      <c r="L37" s="3" t="str">
        <f>Overview!$E$6</f>
        <v>---</v>
      </c>
    </row>
    <row r="38" spans="1:12" x14ac:dyDescent="0.55000000000000004">
      <c r="A38" s="3" t="s">
        <v>15</v>
      </c>
      <c r="B38" s="4" t="s">
        <v>108</v>
      </c>
      <c r="C38" s="4" t="s">
        <v>6</v>
      </c>
      <c r="D38" s="3" t="s">
        <v>119</v>
      </c>
      <c r="E38" s="3" t="s">
        <v>32</v>
      </c>
      <c r="F38" s="3" t="s">
        <v>114</v>
      </c>
      <c r="H38" s="5" t="s">
        <v>10</v>
      </c>
      <c r="I38" s="15" t="s">
        <v>53</v>
      </c>
      <c r="J38" s="3">
        <f>VLOOKUP(TableInterfaces[[#This Row],[Process]],TableProcesses[],2,FALSE)</f>
        <v>3</v>
      </c>
      <c r="K38" s="3">
        <f>VLOOKUP(TableInterfaces[[#This Row],[Process]]&amp;TableInterfaces[[#This Row],[Subprocess]],TableSubProcesses[],5,FALSE)</f>
        <v>390</v>
      </c>
      <c r="L38" s="3" t="str">
        <f>Overview!$E$6</f>
        <v>---</v>
      </c>
    </row>
    <row r="39" spans="1:12" x14ac:dyDescent="0.55000000000000004">
      <c r="A39" s="3" t="s">
        <v>15</v>
      </c>
      <c r="B39" s="4" t="s">
        <v>108</v>
      </c>
      <c r="C39" s="4" t="s">
        <v>6</v>
      </c>
      <c r="D39" s="3" t="s">
        <v>120</v>
      </c>
      <c r="E39" s="3" t="s">
        <v>32</v>
      </c>
      <c r="F39" s="3" t="s">
        <v>114</v>
      </c>
      <c r="H39" s="5" t="s">
        <v>10</v>
      </c>
      <c r="I39" s="15" t="s">
        <v>53</v>
      </c>
      <c r="J39" s="3">
        <f>VLOOKUP(TableInterfaces[[#This Row],[Process]],TableProcesses[],2,FALSE)</f>
        <v>3</v>
      </c>
      <c r="K39" s="3">
        <f>VLOOKUP(TableInterfaces[[#This Row],[Process]]&amp;TableInterfaces[[#This Row],[Subprocess]],TableSubProcesses[],5,FALSE)</f>
        <v>390</v>
      </c>
      <c r="L39" s="3" t="str">
        <f>Overview!$E$6</f>
        <v>---</v>
      </c>
    </row>
    <row r="40" spans="1:12" x14ac:dyDescent="0.55000000000000004">
      <c r="A40" s="3" t="s">
        <v>15</v>
      </c>
      <c r="B40" s="4" t="s">
        <v>108</v>
      </c>
      <c r="C40" s="4" t="s">
        <v>6</v>
      </c>
      <c r="D40" s="3" t="s">
        <v>121</v>
      </c>
      <c r="E40" s="3" t="s">
        <v>32</v>
      </c>
      <c r="F40" s="3" t="s">
        <v>114</v>
      </c>
      <c r="H40" s="5" t="s">
        <v>10</v>
      </c>
      <c r="I40" s="15" t="s">
        <v>53</v>
      </c>
      <c r="J40" s="3">
        <f>VLOOKUP(TableInterfaces[[#This Row],[Process]],TableProcesses[],2,FALSE)</f>
        <v>3</v>
      </c>
      <c r="K40" s="3">
        <f>VLOOKUP(TableInterfaces[[#This Row],[Process]]&amp;TableInterfaces[[#This Row],[Subprocess]],TableSubProcesses[],5,FALSE)</f>
        <v>390</v>
      </c>
      <c r="L40" s="3" t="str">
        <f>Overview!$E$6</f>
        <v>---</v>
      </c>
    </row>
    <row r="41" spans="1:12" x14ac:dyDescent="0.55000000000000004">
      <c r="A41" s="3" t="s">
        <v>15</v>
      </c>
      <c r="B41" s="4" t="s">
        <v>108</v>
      </c>
      <c r="C41" s="4" t="s">
        <v>6</v>
      </c>
      <c r="D41" s="3" t="s">
        <v>122</v>
      </c>
      <c r="E41" s="3" t="s">
        <v>32</v>
      </c>
      <c r="F41" s="3" t="s">
        <v>114</v>
      </c>
      <c r="H41" s="5" t="s">
        <v>10</v>
      </c>
      <c r="I41" s="15" t="s">
        <v>53</v>
      </c>
      <c r="J41" s="3">
        <f>VLOOKUP(TableInterfaces[[#This Row],[Process]],TableProcesses[],2,FALSE)</f>
        <v>3</v>
      </c>
      <c r="K41" s="3">
        <f>VLOOKUP(TableInterfaces[[#This Row],[Process]]&amp;TableInterfaces[[#This Row],[Subprocess]],TableSubProcesses[],5,FALSE)</f>
        <v>390</v>
      </c>
      <c r="L41" s="3" t="str">
        <f>Overview!$E$6</f>
        <v>---</v>
      </c>
    </row>
    <row r="42" spans="1:12" x14ac:dyDescent="0.55000000000000004">
      <c r="A42" s="3" t="s">
        <v>15</v>
      </c>
      <c r="B42" s="4" t="s">
        <v>108</v>
      </c>
      <c r="C42" s="4" t="s">
        <v>6</v>
      </c>
      <c r="D42" s="3" t="s">
        <v>123</v>
      </c>
      <c r="E42" s="3" t="s">
        <v>32</v>
      </c>
      <c r="F42" s="3" t="s">
        <v>114</v>
      </c>
      <c r="H42" s="5" t="s">
        <v>10</v>
      </c>
      <c r="I42" s="15" t="s">
        <v>53</v>
      </c>
      <c r="J42" s="3">
        <f>VLOOKUP(TableInterfaces[[#This Row],[Process]],TableProcesses[],2,FALSE)</f>
        <v>3</v>
      </c>
      <c r="K42" s="3">
        <f>VLOOKUP(TableInterfaces[[#This Row],[Process]]&amp;TableInterfaces[[#This Row],[Subprocess]],TableSubProcesses[],5,FALSE)</f>
        <v>390</v>
      </c>
      <c r="L42" s="3" t="str">
        <f>Overview!$E$6</f>
        <v>---</v>
      </c>
    </row>
    <row r="43" spans="1:12" x14ac:dyDescent="0.55000000000000004">
      <c r="A43" s="3" t="s">
        <v>15</v>
      </c>
      <c r="B43" s="4" t="s">
        <v>108</v>
      </c>
      <c r="C43" s="4" t="s">
        <v>6</v>
      </c>
      <c r="D43" s="3" t="s">
        <v>124</v>
      </c>
      <c r="E43" s="3" t="s">
        <v>32</v>
      </c>
      <c r="F43" s="3" t="s">
        <v>114</v>
      </c>
      <c r="H43" s="5" t="s">
        <v>10</v>
      </c>
      <c r="I43" s="15" t="s">
        <v>53</v>
      </c>
      <c r="J43" s="3">
        <f>VLOOKUP(TableInterfaces[[#This Row],[Process]],TableProcesses[],2,FALSE)</f>
        <v>3</v>
      </c>
      <c r="K43" s="3">
        <f>VLOOKUP(TableInterfaces[[#This Row],[Process]]&amp;TableInterfaces[[#This Row],[Subprocess]],TableSubProcesses[],5,FALSE)</f>
        <v>390</v>
      </c>
      <c r="L43" s="3" t="str">
        <f>Overview!$E$6</f>
        <v>---</v>
      </c>
    </row>
    <row r="44" spans="1:12" x14ac:dyDescent="0.55000000000000004">
      <c r="A44" s="3" t="s">
        <v>15</v>
      </c>
      <c r="B44" s="4" t="s">
        <v>108</v>
      </c>
      <c r="C44" s="4" t="s">
        <v>6</v>
      </c>
      <c r="D44" s="3" t="s">
        <v>125</v>
      </c>
      <c r="E44" s="3" t="s">
        <v>32</v>
      </c>
      <c r="F44" s="3" t="s">
        <v>114</v>
      </c>
      <c r="H44" s="5" t="s">
        <v>10</v>
      </c>
      <c r="I44" s="15" t="s">
        <v>53</v>
      </c>
      <c r="J44" s="3">
        <f>VLOOKUP(TableInterfaces[[#This Row],[Process]],TableProcesses[],2,FALSE)</f>
        <v>3</v>
      </c>
      <c r="K44" s="3">
        <f>VLOOKUP(TableInterfaces[[#This Row],[Process]]&amp;TableInterfaces[[#This Row],[Subprocess]],TableSubProcesses[],5,FALSE)</f>
        <v>390</v>
      </c>
      <c r="L44" s="3" t="str">
        <f>Overview!$E$6</f>
        <v>---</v>
      </c>
    </row>
    <row r="45" spans="1:12" x14ac:dyDescent="0.55000000000000004">
      <c r="A45" s="3" t="s">
        <v>15</v>
      </c>
      <c r="B45" s="4" t="s">
        <v>108</v>
      </c>
      <c r="C45" s="4" t="s">
        <v>6</v>
      </c>
      <c r="D45" s="3" t="s">
        <v>126</v>
      </c>
      <c r="E45" s="3" t="s">
        <v>32</v>
      </c>
      <c r="F45" s="3" t="s">
        <v>114</v>
      </c>
      <c r="H45" s="5" t="s">
        <v>10</v>
      </c>
      <c r="I45" s="15" t="s">
        <v>53</v>
      </c>
      <c r="J45" s="3">
        <f>VLOOKUP(TableInterfaces[[#This Row],[Process]],TableProcesses[],2,FALSE)</f>
        <v>3</v>
      </c>
      <c r="K45" s="3">
        <f>VLOOKUP(TableInterfaces[[#This Row],[Process]]&amp;TableInterfaces[[#This Row],[Subprocess]],TableSubProcesses[],5,FALSE)</f>
        <v>390</v>
      </c>
      <c r="L45" s="3" t="str">
        <f>Overview!$E$6</f>
        <v>---</v>
      </c>
    </row>
    <row r="46" spans="1:12" x14ac:dyDescent="0.55000000000000004">
      <c r="A46" s="3" t="s">
        <v>15</v>
      </c>
      <c r="B46" s="4" t="s">
        <v>108</v>
      </c>
      <c r="C46" s="4" t="s">
        <v>6</v>
      </c>
      <c r="D46" s="3" t="s">
        <v>127</v>
      </c>
      <c r="E46" s="3" t="s">
        <v>32</v>
      </c>
      <c r="F46" s="3" t="s">
        <v>114</v>
      </c>
      <c r="H46" s="5" t="s">
        <v>10</v>
      </c>
      <c r="I46" s="15" t="s">
        <v>53</v>
      </c>
      <c r="J46" s="3">
        <f>VLOOKUP(TableInterfaces[[#This Row],[Process]],TableProcesses[],2,FALSE)</f>
        <v>3</v>
      </c>
      <c r="K46" s="3">
        <f>VLOOKUP(TableInterfaces[[#This Row],[Process]]&amp;TableInterfaces[[#This Row],[Subprocess]],TableSubProcesses[],5,FALSE)</f>
        <v>390</v>
      </c>
      <c r="L46" s="3" t="str">
        <f>Overview!$E$6</f>
        <v>---</v>
      </c>
    </row>
    <row r="47" spans="1:12" x14ac:dyDescent="0.55000000000000004">
      <c r="A47" s="3" t="s">
        <v>15</v>
      </c>
      <c r="B47" s="4" t="s">
        <v>108</v>
      </c>
      <c r="C47" s="4" t="s">
        <v>6</v>
      </c>
      <c r="D47" s="3" t="s">
        <v>128</v>
      </c>
      <c r="E47" s="3" t="s">
        <v>32</v>
      </c>
      <c r="F47" s="3" t="s">
        <v>114</v>
      </c>
      <c r="H47" s="5" t="s">
        <v>10</v>
      </c>
      <c r="I47" s="15" t="s">
        <v>53</v>
      </c>
      <c r="J47" s="3">
        <f>VLOOKUP(TableInterfaces[[#This Row],[Process]],TableProcesses[],2,FALSE)</f>
        <v>3</v>
      </c>
      <c r="K47" s="3">
        <f>VLOOKUP(TableInterfaces[[#This Row],[Process]]&amp;TableInterfaces[[#This Row],[Subprocess]],TableSubProcesses[],5,FALSE)</f>
        <v>390</v>
      </c>
      <c r="L47" s="3" t="str">
        <f>Overview!$E$6</f>
        <v>---</v>
      </c>
    </row>
    <row r="48" spans="1:12" x14ac:dyDescent="0.55000000000000004">
      <c r="A48" s="3" t="s">
        <v>15</v>
      </c>
      <c r="B48" s="4" t="s">
        <v>108</v>
      </c>
      <c r="C48" s="4" t="s">
        <v>6</v>
      </c>
      <c r="D48" s="3" t="s">
        <v>129</v>
      </c>
      <c r="E48" s="3" t="s">
        <v>32</v>
      </c>
      <c r="F48" s="3" t="s">
        <v>114</v>
      </c>
      <c r="H48" s="5" t="s">
        <v>10</v>
      </c>
      <c r="I48" s="15" t="s">
        <v>53</v>
      </c>
      <c r="J48" s="3">
        <f>VLOOKUP(TableInterfaces[[#This Row],[Process]],TableProcesses[],2,FALSE)</f>
        <v>3</v>
      </c>
      <c r="K48" s="3">
        <f>VLOOKUP(TableInterfaces[[#This Row],[Process]]&amp;TableInterfaces[[#This Row],[Subprocess]],TableSubProcesses[],5,FALSE)</f>
        <v>390</v>
      </c>
      <c r="L48" s="3" t="str">
        <f>Overview!$E$6</f>
        <v>---</v>
      </c>
    </row>
    <row r="49" spans="1:12" x14ac:dyDescent="0.55000000000000004">
      <c r="A49" s="3" t="s">
        <v>15</v>
      </c>
      <c r="B49" s="4" t="s">
        <v>108</v>
      </c>
      <c r="C49" s="4" t="s">
        <v>6</v>
      </c>
      <c r="D49" s="3" t="s">
        <v>130</v>
      </c>
      <c r="E49" s="3" t="s">
        <v>32</v>
      </c>
      <c r="F49" s="3" t="s">
        <v>114</v>
      </c>
      <c r="H49" s="5" t="s">
        <v>10</v>
      </c>
      <c r="I49" s="15" t="s">
        <v>53</v>
      </c>
      <c r="J49" s="3">
        <f>VLOOKUP(TableInterfaces[[#This Row],[Process]],TableProcesses[],2,FALSE)</f>
        <v>3</v>
      </c>
      <c r="K49" s="3">
        <f>VLOOKUP(TableInterfaces[[#This Row],[Process]]&amp;TableInterfaces[[#This Row],[Subprocess]],TableSubProcesses[],5,FALSE)</f>
        <v>390</v>
      </c>
      <c r="L49" s="3" t="str">
        <f>Overview!$E$6</f>
        <v>---</v>
      </c>
    </row>
    <row r="50" spans="1:12" x14ac:dyDescent="0.55000000000000004">
      <c r="A50" s="3" t="s">
        <v>15</v>
      </c>
      <c r="B50" s="4" t="s">
        <v>108</v>
      </c>
      <c r="C50" s="4" t="s">
        <v>6</v>
      </c>
      <c r="D50" s="3" t="s">
        <v>131</v>
      </c>
      <c r="E50" s="3" t="s">
        <v>32</v>
      </c>
      <c r="F50" s="3" t="s">
        <v>114</v>
      </c>
      <c r="H50" s="5" t="s">
        <v>10</v>
      </c>
      <c r="I50" s="15" t="s">
        <v>53</v>
      </c>
      <c r="J50" s="3">
        <f>VLOOKUP(TableInterfaces[[#This Row],[Process]],TableProcesses[],2,FALSE)</f>
        <v>3</v>
      </c>
      <c r="K50" s="3">
        <f>VLOOKUP(TableInterfaces[[#This Row],[Process]]&amp;TableInterfaces[[#This Row],[Subprocess]],TableSubProcesses[],5,FALSE)</f>
        <v>390</v>
      </c>
      <c r="L50" s="3" t="str">
        <f>Overview!$E$6</f>
        <v>---</v>
      </c>
    </row>
    <row r="51" spans="1:12" x14ac:dyDescent="0.55000000000000004">
      <c r="A51" s="3" t="s">
        <v>15</v>
      </c>
      <c r="B51" s="4" t="s">
        <v>108</v>
      </c>
      <c r="C51" s="4" t="s">
        <v>6</v>
      </c>
      <c r="D51" s="3" t="s">
        <v>132</v>
      </c>
      <c r="E51" s="3" t="s">
        <v>32</v>
      </c>
      <c r="F51" s="3" t="s">
        <v>114</v>
      </c>
      <c r="H51" s="5" t="s">
        <v>10</v>
      </c>
      <c r="I51" s="15" t="s">
        <v>53</v>
      </c>
      <c r="J51" s="3">
        <f>VLOOKUP(TableInterfaces[[#This Row],[Process]],TableProcesses[],2,FALSE)</f>
        <v>3</v>
      </c>
      <c r="K51" s="3">
        <f>VLOOKUP(TableInterfaces[[#This Row],[Process]]&amp;TableInterfaces[[#This Row],[Subprocess]],TableSubProcesses[],5,FALSE)</f>
        <v>390</v>
      </c>
      <c r="L51" s="3" t="str">
        <f>Overview!$E$6</f>
        <v>---</v>
      </c>
    </row>
    <row r="52" spans="1:12" x14ac:dyDescent="0.55000000000000004">
      <c r="A52" s="3" t="s">
        <v>15</v>
      </c>
      <c r="B52" s="4" t="s">
        <v>108</v>
      </c>
      <c r="C52" s="4" t="s">
        <v>6</v>
      </c>
      <c r="D52" s="3" t="s">
        <v>133</v>
      </c>
      <c r="E52" s="3" t="s">
        <v>32</v>
      </c>
      <c r="F52" s="3" t="s">
        <v>114</v>
      </c>
      <c r="H52" s="5" t="s">
        <v>10</v>
      </c>
      <c r="I52" s="15" t="s">
        <v>53</v>
      </c>
      <c r="J52" s="3">
        <f>VLOOKUP(TableInterfaces[[#This Row],[Process]],TableProcesses[],2,FALSE)</f>
        <v>3</v>
      </c>
      <c r="K52" s="3">
        <f>VLOOKUP(TableInterfaces[[#This Row],[Process]]&amp;TableInterfaces[[#This Row],[Subprocess]],TableSubProcesses[],5,FALSE)</f>
        <v>390</v>
      </c>
      <c r="L52" s="3" t="str">
        <f>Overview!$E$6</f>
        <v>---</v>
      </c>
    </row>
    <row r="53" spans="1:12" x14ac:dyDescent="0.55000000000000004">
      <c r="A53" s="3" t="s">
        <v>15</v>
      </c>
      <c r="B53" s="4" t="s">
        <v>108</v>
      </c>
      <c r="C53" s="4" t="s">
        <v>6</v>
      </c>
      <c r="D53" s="3" t="s">
        <v>134</v>
      </c>
      <c r="E53" s="3" t="s">
        <v>32</v>
      </c>
      <c r="F53" s="3" t="s">
        <v>114</v>
      </c>
      <c r="H53" s="5" t="s">
        <v>10</v>
      </c>
      <c r="I53" s="15" t="s">
        <v>53</v>
      </c>
      <c r="J53" s="3">
        <f>VLOOKUP(TableInterfaces[[#This Row],[Process]],TableProcesses[],2,FALSE)</f>
        <v>3</v>
      </c>
      <c r="K53" s="3">
        <f>VLOOKUP(TableInterfaces[[#This Row],[Process]]&amp;TableInterfaces[[#This Row],[Subprocess]],TableSubProcesses[],5,FALSE)</f>
        <v>390</v>
      </c>
      <c r="L53" s="3" t="str">
        <f>Overview!$E$6</f>
        <v>---</v>
      </c>
    </row>
    <row r="54" spans="1:12" x14ac:dyDescent="0.55000000000000004">
      <c r="A54" s="3" t="s">
        <v>15</v>
      </c>
      <c r="B54" s="4" t="s">
        <v>108</v>
      </c>
      <c r="C54" s="4" t="s">
        <v>6</v>
      </c>
      <c r="D54" s="3" t="s">
        <v>135</v>
      </c>
      <c r="E54" s="3" t="s">
        <v>32</v>
      </c>
      <c r="F54" s="3" t="s">
        <v>114</v>
      </c>
      <c r="H54" s="5" t="s">
        <v>10</v>
      </c>
      <c r="I54" s="15" t="s">
        <v>53</v>
      </c>
      <c r="J54" s="3">
        <f>VLOOKUP(TableInterfaces[[#This Row],[Process]],TableProcesses[],2,FALSE)</f>
        <v>3</v>
      </c>
      <c r="K54" s="3">
        <f>VLOOKUP(TableInterfaces[[#This Row],[Process]]&amp;TableInterfaces[[#This Row],[Subprocess]],TableSubProcesses[],5,FALSE)</f>
        <v>390</v>
      </c>
      <c r="L54" s="3" t="str">
        <f>Overview!$E$6</f>
        <v>---</v>
      </c>
    </row>
    <row r="55" spans="1:12" x14ac:dyDescent="0.55000000000000004">
      <c r="A55" s="3" t="s">
        <v>15</v>
      </c>
      <c r="B55" s="4" t="s">
        <v>108</v>
      </c>
      <c r="C55" s="4" t="s">
        <v>6</v>
      </c>
      <c r="D55" s="3" t="s">
        <v>136</v>
      </c>
      <c r="E55" s="3" t="s">
        <v>32</v>
      </c>
      <c r="F55" s="3" t="s">
        <v>114</v>
      </c>
      <c r="H55" s="5" t="s">
        <v>10</v>
      </c>
      <c r="I55" s="15" t="s">
        <v>53</v>
      </c>
      <c r="J55" s="3">
        <f>VLOOKUP(TableInterfaces[[#This Row],[Process]],TableProcesses[],2,FALSE)</f>
        <v>3</v>
      </c>
      <c r="K55" s="3">
        <f>VLOOKUP(TableInterfaces[[#This Row],[Process]]&amp;TableInterfaces[[#This Row],[Subprocess]],TableSubProcesses[],5,FALSE)</f>
        <v>390</v>
      </c>
      <c r="L55" s="3" t="str">
        <f>Overview!$E$6</f>
        <v>---</v>
      </c>
    </row>
    <row r="56" spans="1:12" x14ac:dyDescent="0.55000000000000004">
      <c r="A56" s="3" t="s">
        <v>15</v>
      </c>
      <c r="B56" s="4" t="s">
        <v>108</v>
      </c>
      <c r="C56" s="4" t="s">
        <v>6</v>
      </c>
      <c r="D56" s="3" t="s">
        <v>137</v>
      </c>
      <c r="E56" s="3" t="s">
        <v>32</v>
      </c>
      <c r="F56" s="3" t="s">
        <v>114</v>
      </c>
      <c r="H56" s="5" t="s">
        <v>10</v>
      </c>
      <c r="I56" s="15" t="s">
        <v>53</v>
      </c>
      <c r="J56" s="3">
        <f>VLOOKUP(TableInterfaces[[#This Row],[Process]],TableProcesses[],2,FALSE)</f>
        <v>3</v>
      </c>
      <c r="K56" s="3">
        <f>VLOOKUP(TableInterfaces[[#This Row],[Process]]&amp;TableInterfaces[[#This Row],[Subprocess]],TableSubProcesses[],5,FALSE)</f>
        <v>390</v>
      </c>
      <c r="L56" s="3" t="str">
        <f>Overview!$E$6</f>
        <v>---</v>
      </c>
    </row>
    <row r="57" spans="1:12" x14ac:dyDescent="0.55000000000000004">
      <c r="A57" s="3" t="s">
        <v>15</v>
      </c>
      <c r="B57" s="4" t="s">
        <v>108</v>
      </c>
      <c r="C57" s="4" t="s">
        <v>6</v>
      </c>
      <c r="D57" s="3" t="s">
        <v>138</v>
      </c>
      <c r="E57" s="3" t="s">
        <v>32</v>
      </c>
      <c r="F57" s="3" t="s">
        <v>114</v>
      </c>
      <c r="H57" s="5" t="s">
        <v>10</v>
      </c>
      <c r="I57" s="15" t="s">
        <v>53</v>
      </c>
      <c r="J57" s="3">
        <f>VLOOKUP(TableInterfaces[[#This Row],[Process]],TableProcesses[],2,FALSE)</f>
        <v>3</v>
      </c>
      <c r="K57" s="3">
        <f>VLOOKUP(TableInterfaces[[#This Row],[Process]]&amp;TableInterfaces[[#This Row],[Subprocess]],TableSubProcesses[],5,FALSE)</f>
        <v>390</v>
      </c>
      <c r="L57" s="3" t="str">
        <f>Overview!$E$6</f>
        <v>---</v>
      </c>
    </row>
    <row r="58" spans="1:12" x14ac:dyDescent="0.55000000000000004">
      <c r="A58" s="3" t="s">
        <v>15</v>
      </c>
      <c r="B58" s="4" t="s">
        <v>108</v>
      </c>
      <c r="C58" s="4" t="s">
        <v>6</v>
      </c>
      <c r="D58" s="3" t="s">
        <v>139</v>
      </c>
      <c r="E58" s="3" t="s">
        <v>32</v>
      </c>
      <c r="F58" s="3" t="s">
        <v>114</v>
      </c>
      <c r="H58" s="5" t="s">
        <v>10</v>
      </c>
      <c r="I58" s="15" t="s">
        <v>53</v>
      </c>
      <c r="J58" s="3">
        <f>VLOOKUP(TableInterfaces[[#This Row],[Process]],TableProcesses[],2,FALSE)</f>
        <v>3</v>
      </c>
      <c r="K58" s="3">
        <f>VLOOKUP(TableInterfaces[[#This Row],[Process]]&amp;TableInterfaces[[#This Row],[Subprocess]],TableSubProcesses[],5,FALSE)</f>
        <v>390</v>
      </c>
      <c r="L58" s="3" t="str">
        <f>Overview!$E$6</f>
        <v>---</v>
      </c>
    </row>
    <row r="59" spans="1:12" x14ac:dyDescent="0.55000000000000004">
      <c r="A59" s="3" t="s">
        <v>15</v>
      </c>
      <c r="B59" s="4" t="s">
        <v>108</v>
      </c>
      <c r="C59" s="4" t="s">
        <v>6</v>
      </c>
      <c r="D59" s="3" t="s">
        <v>140</v>
      </c>
      <c r="E59" s="3" t="s">
        <v>32</v>
      </c>
      <c r="F59" s="3" t="s">
        <v>114</v>
      </c>
      <c r="H59" s="5" t="s">
        <v>10</v>
      </c>
      <c r="I59" s="15" t="s">
        <v>53</v>
      </c>
      <c r="J59" s="3">
        <f>VLOOKUP(TableInterfaces[[#This Row],[Process]],TableProcesses[],2,FALSE)</f>
        <v>3</v>
      </c>
      <c r="K59" s="3">
        <f>VLOOKUP(TableInterfaces[[#This Row],[Process]]&amp;TableInterfaces[[#This Row],[Subprocess]],TableSubProcesses[],5,FALSE)</f>
        <v>390</v>
      </c>
      <c r="L59" s="3" t="str">
        <f>Overview!$E$6</f>
        <v>---</v>
      </c>
    </row>
    <row r="60" spans="1:12" x14ac:dyDescent="0.55000000000000004">
      <c r="A60" s="3" t="s">
        <v>15</v>
      </c>
      <c r="B60" s="4" t="s">
        <v>108</v>
      </c>
      <c r="C60" s="4" t="s">
        <v>6</v>
      </c>
      <c r="D60" s="3" t="s">
        <v>141</v>
      </c>
      <c r="E60" s="3" t="s">
        <v>32</v>
      </c>
      <c r="F60" s="3" t="s">
        <v>114</v>
      </c>
      <c r="H60" s="5" t="s">
        <v>10</v>
      </c>
      <c r="I60" s="15" t="s">
        <v>53</v>
      </c>
      <c r="J60" s="3">
        <f>VLOOKUP(TableInterfaces[[#This Row],[Process]],TableProcesses[],2,FALSE)</f>
        <v>3</v>
      </c>
      <c r="K60" s="3">
        <f>VLOOKUP(TableInterfaces[[#This Row],[Process]]&amp;TableInterfaces[[#This Row],[Subprocess]],TableSubProcesses[],5,FALSE)</f>
        <v>390</v>
      </c>
      <c r="L60" s="3" t="str">
        <f>Overview!$E$6</f>
        <v>---</v>
      </c>
    </row>
    <row r="61" spans="1:12" x14ac:dyDescent="0.55000000000000004">
      <c r="A61" s="3" t="s">
        <v>15</v>
      </c>
      <c r="B61" s="4" t="s">
        <v>108</v>
      </c>
      <c r="C61" s="4" t="s">
        <v>6</v>
      </c>
      <c r="D61" s="3" t="s">
        <v>142</v>
      </c>
      <c r="E61" s="3" t="s">
        <v>32</v>
      </c>
      <c r="F61" s="3" t="s">
        <v>114</v>
      </c>
      <c r="H61" s="5" t="s">
        <v>10</v>
      </c>
      <c r="I61" s="15" t="s">
        <v>53</v>
      </c>
      <c r="J61" s="3">
        <f>VLOOKUP(TableInterfaces[[#This Row],[Process]],TableProcesses[],2,FALSE)</f>
        <v>3</v>
      </c>
      <c r="K61" s="3">
        <f>VLOOKUP(TableInterfaces[[#This Row],[Process]]&amp;TableInterfaces[[#This Row],[Subprocess]],TableSubProcesses[],5,FALSE)</f>
        <v>390</v>
      </c>
      <c r="L61" s="3" t="str">
        <f>Overview!$E$6</f>
        <v>---</v>
      </c>
    </row>
    <row r="62" spans="1:12" x14ac:dyDescent="0.55000000000000004">
      <c r="A62" s="3" t="s">
        <v>15</v>
      </c>
      <c r="B62" s="4" t="s">
        <v>108</v>
      </c>
      <c r="C62" s="4" t="s">
        <v>6</v>
      </c>
      <c r="D62" s="3" t="s">
        <v>143</v>
      </c>
      <c r="E62" s="3" t="s">
        <v>32</v>
      </c>
      <c r="F62" s="3" t="s">
        <v>114</v>
      </c>
      <c r="H62" s="5" t="s">
        <v>10</v>
      </c>
      <c r="I62" s="15" t="s">
        <v>53</v>
      </c>
      <c r="J62" s="3">
        <f>VLOOKUP(TableInterfaces[[#This Row],[Process]],TableProcesses[],2,FALSE)</f>
        <v>3</v>
      </c>
      <c r="K62" s="3">
        <f>VLOOKUP(TableInterfaces[[#This Row],[Process]]&amp;TableInterfaces[[#This Row],[Subprocess]],TableSubProcesses[],5,FALSE)</f>
        <v>390</v>
      </c>
      <c r="L62" s="3" t="str">
        <f>Overview!$E$6</f>
        <v>---</v>
      </c>
    </row>
    <row r="63" spans="1:12" x14ac:dyDescent="0.55000000000000004">
      <c r="A63" s="3" t="s">
        <v>15</v>
      </c>
      <c r="B63" s="4" t="s">
        <v>94</v>
      </c>
      <c r="C63" s="4" t="s">
        <v>94</v>
      </c>
      <c r="D63" s="3" t="s">
        <v>144</v>
      </c>
      <c r="E63" s="3" t="s">
        <v>41</v>
      </c>
      <c r="F63" s="3" t="s">
        <v>145</v>
      </c>
      <c r="H63" s="5" t="s">
        <v>10</v>
      </c>
      <c r="I63" s="15" t="s">
        <v>35</v>
      </c>
      <c r="J63" s="3">
        <f>VLOOKUP(TableInterfaces[[#This Row],[Process]],TableProcesses[],2,FALSE)</f>
        <v>3</v>
      </c>
      <c r="K63" s="3">
        <f>VLOOKUP(TableInterfaces[[#This Row],[Process]]&amp;TableInterfaces[[#This Row],[Subprocess]],TableSubProcesses[],5,FALSE)</f>
        <v>360</v>
      </c>
      <c r="L63" s="3" t="str">
        <f>Overview!$E$6</f>
        <v>---</v>
      </c>
    </row>
    <row r="64" spans="1:12" x14ac:dyDescent="0.55000000000000004">
      <c r="A64" s="3" t="s">
        <v>15</v>
      </c>
      <c r="B64" s="4" t="s">
        <v>94</v>
      </c>
      <c r="C64" s="4" t="s">
        <v>94</v>
      </c>
      <c r="D64" s="3" t="s">
        <v>146</v>
      </c>
      <c r="E64" s="3" t="s">
        <v>41</v>
      </c>
      <c r="F64" s="3" t="s">
        <v>145</v>
      </c>
      <c r="H64" s="5" t="s">
        <v>10</v>
      </c>
      <c r="I64" s="15" t="s">
        <v>35</v>
      </c>
      <c r="J64" s="3">
        <f>VLOOKUP(TableInterfaces[[#This Row],[Process]],TableProcesses[],2,FALSE)</f>
        <v>3</v>
      </c>
      <c r="K64" s="3">
        <f>VLOOKUP(TableInterfaces[[#This Row],[Process]]&amp;TableInterfaces[[#This Row],[Subprocess]],TableSubProcesses[],5,FALSE)</f>
        <v>360</v>
      </c>
      <c r="L64" s="3" t="str">
        <f>Overview!$E$6</f>
        <v>---</v>
      </c>
    </row>
    <row r="65" spans="1:12" x14ac:dyDescent="0.55000000000000004">
      <c r="A65" s="3" t="s">
        <v>15</v>
      </c>
      <c r="B65" s="4" t="s">
        <v>94</v>
      </c>
      <c r="C65" s="4" t="s">
        <v>94</v>
      </c>
      <c r="D65" s="3" t="s">
        <v>147</v>
      </c>
      <c r="E65" s="3" t="s">
        <v>41</v>
      </c>
      <c r="F65" s="3" t="s">
        <v>145</v>
      </c>
      <c r="H65" s="5" t="s">
        <v>10</v>
      </c>
      <c r="I65" s="15" t="s">
        <v>35</v>
      </c>
      <c r="J65" s="3">
        <f>VLOOKUP(TableInterfaces[[#This Row],[Process]],TableProcesses[],2,FALSE)</f>
        <v>3</v>
      </c>
      <c r="K65" s="3">
        <f>VLOOKUP(TableInterfaces[[#This Row],[Process]]&amp;TableInterfaces[[#This Row],[Subprocess]],TableSubProcesses[],5,FALSE)</f>
        <v>360</v>
      </c>
      <c r="L65" s="3" t="str">
        <f>Overview!$E$6</f>
        <v>---</v>
      </c>
    </row>
    <row r="66" spans="1:12" x14ac:dyDescent="0.55000000000000004">
      <c r="A66" s="3" t="s">
        <v>15</v>
      </c>
      <c r="B66" s="4" t="s">
        <v>94</v>
      </c>
      <c r="C66" s="4" t="s">
        <v>94</v>
      </c>
      <c r="D66" s="3" t="s">
        <v>148</v>
      </c>
      <c r="E66" s="3" t="s">
        <v>41</v>
      </c>
      <c r="F66" s="3" t="s">
        <v>145</v>
      </c>
      <c r="H66" s="5" t="s">
        <v>10</v>
      </c>
      <c r="I66" s="15" t="s">
        <v>35</v>
      </c>
      <c r="J66" s="3">
        <f>VLOOKUP(TableInterfaces[[#This Row],[Process]],TableProcesses[],2,FALSE)</f>
        <v>3</v>
      </c>
      <c r="K66" s="3">
        <f>VLOOKUP(TableInterfaces[[#This Row],[Process]]&amp;TableInterfaces[[#This Row],[Subprocess]],TableSubProcesses[],5,FALSE)</f>
        <v>360</v>
      </c>
      <c r="L66" s="3" t="str">
        <f>Overview!$E$6</f>
        <v>---</v>
      </c>
    </row>
    <row r="67" spans="1:12" x14ac:dyDescent="0.55000000000000004">
      <c r="A67" s="3" t="s">
        <v>15</v>
      </c>
      <c r="B67" s="4" t="s">
        <v>94</v>
      </c>
      <c r="C67" s="4" t="s">
        <v>94</v>
      </c>
      <c r="D67" s="3" t="s">
        <v>149</v>
      </c>
      <c r="E67" s="3" t="s">
        <v>41</v>
      </c>
      <c r="F67" s="3" t="s">
        <v>145</v>
      </c>
      <c r="H67" s="5" t="s">
        <v>10</v>
      </c>
      <c r="I67" s="15" t="s">
        <v>53</v>
      </c>
      <c r="J67" s="3">
        <f>VLOOKUP(TableInterfaces[[#This Row],[Process]],TableProcesses[],2,FALSE)</f>
        <v>3</v>
      </c>
      <c r="K67" s="3">
        <f>VLOOKUP(TableInterfaces[[#This Row],[Process]]&amp;TableInterfaces[[#This Row],[Subprocess]],TableSubProcesses[],5,FALSE)</f>
        <v>360</v>
      </c>
      <c r="L67" s="3" t="str">
        <f>Overview!$E$6</f>
        <v>---</v>
      </c>
    </row>
    <row r="68" spans="1:12" x14ac:dyDescent="0.55000000000000004">
      <c r="A68" s="3" t="s">
        <v>15</v>
      </c>
      <c r="B68" s="4" t="s">
        <v>94</v>
      </c>
      <c r="C68" s="4" t="s">
        <v>94</v>
      </c>
      <c r="D68" s="3" t="s">
        <v>150</v>
      </c>
      <c r="E68" s="3" t="s">
        <v>41</v>
      </c>
      <c r="F68" s="3" t="s">
        <v>145</v>
      </c>
      <c r="H68" s="5" t="s">
        <v>10</v>
      </c>
      <c r="I68" s="15" t="s">
        <v>53</v>
      </c>
      <c r="J68" s="3">
        <f>VLOOKUP(TableInterfaces[[#This Row],[Process]],TableProcesses[],2,FALSE)</f>
        <v>3</v>
      </c>
      <c r="K68" s="3">
        <f>VLOOKUP(TableInterfaces[[#This Row],[Process]]&amp;TableInterfaces[[#This Row],[Subprocess]],TableSubProcesses[],5,FALSE)</f>
        <v>360</v>
      </c>
      <c r="L68" s="3" t="str">
        <f>Overview!$E$6</f>
        <v>---</v>
      </c>
    </row>
    <row r="69" spans="1:12" x14ac:dyDescent="0.55000000000000004">
      <c r="A69" s="3" t="s">
        <v>15</v>
      </c>
      <c r="B69" s="4" t="s">
        <v>94</v>
      </c>
      <c r="C69" s="4" t="s">
        <v>94</v>
      </c>
      <c r="D69" s="3" t="s">
        <v>151</v>
      </c>
      <c r="E69" s="3" t="s">
        <v>41</v>
      </c>
      <c r="F69" s="3" t="s">
        <v>145</v>
      </c>
      <c r="H69" s="5" t="s">
        <v>10</v>
      </c>
      <c r="I69" s="15" t="s">
        <v>53</v>
      </c>
      <c r="J69" s="3">
        <f>VLOOKUP(TableInterfaces[[#This Row],[Process]],TableProcesses[],2,FALSE)</f>
        <v>3</v>
      </c>
      <c r="K69" s="3">
        <f>VLOOKUP(TableInterfaces[[#This Row],[Process]]&amp;TableInterfaces[[#This Row],[Subprocess]],TableSubProcesses[],5,FALSE)</f>
        <v>360</v>
      </c>
      <c r="L69" s="3" t="str">
        <f>Overview!$E$6</f>
        <v>---</v>
      </c>
    </row>
    <row r="70" spans="1:12" x14ac:dyDescent="0.55000000000000004">
      <c r="A70" s="3" t="s">
        <v>15</v>
      </c>
      <c r="B70" s="4" t="s">
        <v>94</v>
      </c>
      <c r="C70" s="4" t="s">
        <v>94</v>
      </c>
      <c r="D70" s="3" t="s">
        <v>152</v>
      </c>
      <c r="E70" s="3" t="s">
        <v>41</v>
      </c>
      <c r="F70" s="3" t="s">
        <v>145</v>
      </c>
      <c r="H70" s="5" t="s">
        <v>10</v>
      </c>
      <c r="I70" s="15" t="s">
        <v>53</v>
      </c>
      <c r="J70" s="3">
        <f>VLOOKUP(TableInterfaces[[#This Row],[Process]],TableProcesses[],2,FALSE)</f>
        <v>3</v>
      </c>
      <c r="K70" s="3">
        <f>VLOOKUP(TableInterfaces[[#This Row],[Process]]&amp;TableInterfaces[[#This Row],[Subprocess]],TableSubProcesses[],5,FALSE)</f>
        <v>360</v>
      </c>
      <c r="L70" s="3" t="str">
        <f>Overview!$E$6</f>
        <v>---</v>
      </c>
    </row>
    <row r="71" spans="1:12" x14ac:dyDescent="0.55000000000000004">
      <c r="A71" s="3" t="s">
        <v>15</v>
      </c>
      <c r="B71" s="4" t="s">
        <v>94</v>
      </c>
      <c r="C71" s="4" t="s">
        <v>94</v>
      </c>
      <c r="D71" s="3" t="s">
        <v>153</v>
      </c>
      <c r="E71" s="3" t="s">
        <v>41</v>
      </c>
      <c r="F71" s="3" t="s">
        <v>145</v>
      </c>
      <c r="H71" s="5" t="s">
        <v>10</v>
      </c>
      <c r="I71" s="15" t="s">
        <v>53</v>
      </c>
      <c r="J71" s="3">
        <f>VLOOKUP(TableInterfaces[[#This Row],[Process]],TableProcesses[],2,FALSE)</f>
        <v>3</v>
      </c>
      <c r="K71" s="3">
        <f>VLOOKUP(TableInterfaces[[#This Row],[Process]]&amp;TableInterfaces[[#This Row],[Subprocess]],TableSubProcesses[],5,FALSE)</f>
        <v>360</v>
      </c>
      <c r="L71" s="3" t="str">
        <f>Overview!$E$6</f>
        <v>---</v>
      </c>
    </row>
    <row r="72" spans="1:12" x14ac:dyDescent="0.55000000000000004">
      <c r="A72" s="3" t="s">
        <v>15</v>
      </c>
      <c r="B72" s="4" t="s">
        <v>94</v>
      </c>
      <c r="C72" s="4" t="s">
        <v>94</v>
      </c>
      <c r="D72" s="3" t="s">
        <v>154</v>
      </c>
      <c r="E72" s="3" t="s">
        <v>41</v>
      </c>
      <c r="F72" s="3" t="s">
        <v>145</v>
      </c>
      <c r="H72" s="5" t="s">
        <v>10</v>
      </c>
      <c r="I72" s="15" t="s">
        <v>53</v>
      </c>
      <c r="J72" s="3">
        <f>VLOOKUP(TableInterfaces[[#This Row],[Process]],TableProcesses[],2,FALSE)</f>
        <v>3</v>
      </c>
      <c r="K72" s="3">
        <f>VLOOKUP(TableInterfaces[[#This Row],[Process]]&amp;TableInterfaces[[#This Row],[Subprocess]],TableSubProcesses[],5,FALSE)</f>
        <v>360</v>
      </c>
      <c r="L72" s="3" t="str">
        <f>Overview!$E$6</f>
        <v>---</v>
      </c>
    </row>
    <row r="73" spans="1:12" x14ac:dyDescent="0.55000000000000004">
      <c r="A73" s="3" t="s">
        <v>15</v>
      </c>
      <c r="B73" s="4" t="s">
        <v>94</v>
      </c>
      <c r="C73" s="4" t="s">
        <v>94</v>
      </c>
      <c r="D73" s="3" t="s">
        <v>155</v>
      </c>
      <c r="E73" s="3" t="s">
        <v>41</v>
      </c>
      <c r="F73" s="3" t="s">
        <v>145</v>
      </c>
      <c r="H73" s="5" t="s">
        <v>10</v>
      </c>
      <c r="I73" s="15" t="s">
        <v>53</v>
      </c>
      <c r="J73" s="3">
        <f>VLOOKUP(TableInterfaces[[#This Row],[Process]],TableProcesses[],2,FALSE)</f>
        <v>3</v>
      </c>
      <c r="K73" s="3">
        <f>VLOOKUP(TableInterfaces[[#This Row],[Process]]&amp;TableInterfaces[[#This Row],[Subprocess]],TableSubProcesses[],5,FALSE)</f>
        <v>360</v>
      </c>
      <c r="L73" s="3" t="str">
        <f>Overview!$E$6</f>
        <v>---</v>
      </c>
    </row>
    <row r="74" spans="1:12" x14ac:dyDescent="0.55000000000000004">
      <c r="A74" s="3" t="s">
        <v>15</v>
      </c>
      <c r="B74" s="4" t="s">
        <v>94</v>
      </c>
      <c r="C74" s="4" t="s">
        <v>94</v>
      </c>
      <c r="D74" s="3" t="s">
        <v>156</v>
      </c>
      <c r="E74" s="3" t="s">
        <v>41</v>
      </c>
      <c r="F74" s="3" t="s">
        <v>145</v>
      </c>
      <c r="H74" s="5" t="s">
        <v>10</v>
      </c>
      <c r="I74" s="15" t="s">
        <v>53</v>
      </c>
      <c r="J74" s="3">
        <f>VLOOKUP(TableInterfaces[[#This Row],[Process]],TableProcesses[],2,FALSE)</f>
        <v>3</v>
      </c>
      <c r="K74" s="3">
        <f>VLOOKUP(TableInterfaces[[#This Row],[Process]]&amp;TableInterfaces[[#This Row],[Subprocess]],TableSubProcesses[],5,FALSE)</f>
        <v>360</v>
      </c>
      <c r="L74" s="3" t="str">
        <f>Overview!$E$6</f>
        <v>---</v>
      </c>
    </row>
    <row r="75" spans="1:12" x14ac:dyDescent="0.55000000000000004">
      <c r="A75" s="3" t="s">
        <v>15</v>
      </c>
      <c r="B75" s="4" t="s">
        <v>94</v>
      </c>
      <c r="C75" s="4" t="s">
        <v>94</v>
      </c>
      <c r="D75" s="3" t="s">
        <v>157</v>
      </c>
      <c r="E75" s="3" t="s">
        <v>41</v>
      </c>
      <c r="F75" s="3" t="s">
        <v>145</v>
      </c>
      <c r="H75" s="5" t="s">
        <v>10</v>
      </c>
      <c r="I75" s="15" t="s">
        <v>53</v>
      </c>
      <c r="J75" s="3">
        <f>VLOOKUP(TableInterfaces[[#This Row],[Process]],TableProcesses[],2,FALSE)</f>
        <v>3</v>
      </c>
      <c r="K75" s="3">
        <f>VLOOKUP(TableInterfaces[[#This Row],[Process]]&amp;TableInterfaces[[#This Row],[Subprocess]],TableSubProcesses[],5,FALSE)</f>
        <v>360</v>
      </c>
      <c r="L75" s="3" t="str">
        <f>Overview!$E$6</f>
        <v>---</v>
      </c>
    </row>
    <row r="76" spans="1:12" x14ac:dyDescent="0.55000000000000004">
      <c r="A76" s="3" t="s">
        <v>15</v>
      </c>
      <c r="B76" s="4" t="s">
        <v>94</v>
      </c>
      <c r="C76" s="4" t="s">
        <v>94</v>
      </c>
      <c r="D76" s="3" t="s">
        <v>158</v>
      </c>
      <c r="E76" s="3" t="s">
        <v>41</v>
      </c>
      <c r="F76" s="3" t="s">
        <v>145</v>
      </c>
      <c r="H76" s="5" t="s">
        <v>10</v>
      </c>
      <c r="I76" s="15" t="s">
        <v>53</v>
      </c>
      <c r="J76" s="3">
        <f>VLOOKUP(TableInterfaces[[#This Row],[Process]],TableProcesses[],2,FALSE)</f>
        <v>3</v>
      </c>
      <c r="K76" s="3">
        <f>VLOOKUP(TableInterfaces[[#This Row],[Process]]&amp;TableInterfaces[[#This Row],[Subprocess]],TableSubProcesses[],5,FALSE)</f>
        <v>360</v>
      </c>
      <c r="L76" s="3" t="str">
        <f>Overview!$E$6</f>
        <v>---</v>
      </c>
    </row>
    <row r="77" spans="1:12" x14ac:dyDescent="0.55000000000000004">
      <c r="A77" s="3" t="s">
        <v>15</v>
      </c>
      <c r="B77" s="4" t="s">
        <v>94</v>
      </c>
      <c r="C77" s="4" t="s">
        <v>94</v>
      </c>
      <c r="D77" s="3" t="s">
        <v>159</v>
      </c>
      <c r="E77" s="3" t="s">
        <v>41</v>
      </c>
      <c r="F77" s="3" t="s">
        <v>145</v>
      </c>
      <c r="H77" s="5" t="s">
        <v>10</v>
      </c>
      <c r="I77" s="15" t="s">
        <v>53</v>
      </c>
      <c r="J77" s="3">
        <f>VLOOKUP(TableInterfaces[[#This Row],[Process]],TableProcesses[],2,FALSE)</f>
        <v>3</v>
      </c>
      <c r="K77" s="3">
        <f>VLOOKUP(TableInterfaces[[#This Row],[Process]]&amp;TableInterfaces[[#This Row],[Subprocess]],TableSubProcesses[],5,FALSE)</f>
        <v>360</v>
      </c>
      <c r="L77" s="3" t="str">
        <f>Overview!$E$6</f>
        <v>---</v>
      </c>
    </row>
    <row r="78" spans="1:12" x14ac:dyDescent="0.55000000000000004">
      <c r="A78" s="3" t="s">
        <v>15</v>
      </c>
      <c r="B78" s="4" t="s">
        <v>94</v>
      </c>
      <c r="C78" s="4" t="s">
        <v>94</v>
      </c>
      <c r="D78" s="3" t="s">
        <v>160</v>
      </c>
      <c r="E78" s="3" t="s">
        <v>41</v>
      </c>
      <c r="F78" s="3" t="s">
        <v>145</v>
      </c>
      <c r="H78" s="5" t="s">
        <v>10</v>
      </c>
      <c r="I78" s="15" t="s">
        <v>53</v>
      </c>
      <c r="J78" s="3">
        <f>VLOOKUP(TableInterfaces[[#This Row],[Process]],TableProcesses[],2,FALSE)</f>
        <v>3</v>
      </c>
      <c r="K78" s="3">
        <f>VLOOKUP(TableInterfaces[[#This Row],[Process]]&amp;TableInterfaces[[#This Row],[Subprocess]],TableSubProcesses[],5,FALSE)</f>
        <v>360</v>
      </c>
      <c r="L78" s="3" t="str">
        <f>Overview!$E$6</f>
        <v>---</v>
      </c>
    </row>
    <row r="79" spans="1:12" x14ac:dyDescent="0.55000000000000004">
      <c r="A79" s="3" t="s">
        <v>15</v>
      </c>
      <c r="B79" s="4" t="s">
        <v>94</v>
      </c>
      <c r="C79" s="4" t="s">
        <v>94</v>
      </c>
      <c r="D79" s="3" t="s">
        <v>161</v>
      </c>
      <c r="E79" s="3" t="s">
        <v>41</v>
      </c>
      <c r="F79" s="3" t="s">
        <v>145</v>
      </c>
      <c r="H79" s="5" t="s">
        <v>10</v>
      </c>
      <c r="I79" s="15" t="s">
        <v>53</v>
      </c>
      <c r="J79" s="3">
        <f>VLOOKUP(TableInterfaces[[#This Row],[Process]],TableProcesses[],2,FALSE)</f>
        <v>3</v>
      </c>
      <c r="K79" s="3">
        <f>VLOOKUP(TableInterfaces[[#This Row],[Process]]&amp;TableInterfaces[[#This Row],[Subprocess]],TableSubProcesses[],5,FALSE)</f>
        <v>360</v>
      </c>
      <c r="L79" s="3" t="str">
        <f>Overview!$E$6</f>
        <v>---</v>
      </c>
    </row>
    <row r="80" spans="1:12" x14ac:dyDescent="0.55000000000000004">
      <c r="A80" s="3" t="s">
        <v>15</v>
      </c>
      <c r="B80" s="4" t="s">
        <v>94</v>
      </c>
      <c r="C80" s="4" t="s">
        <v>94</v>
      </c>
      <c r="D80" s="3" t="s">
        <v>162</v>
      </c>
      <c r="E80" s="3" t="s">
        <v>41</v>
      </c>
      <c r="F80" s="3" t="s">
        <v>145</v>
      </c>
      <c r="H80" s="5" t="s">
        <v>10</v>
      </c>
      <c r="I80" s="15" t="s">
        <v>53</v>
      </c>
      <c r="J80" s="3">
        <f>VLOOKUP(TableInterfaces[[#This Row],[Process]],TableProcesses[],2,FALSE)</f>
        <v>3</v>
      </c>
      <c r="K80" s="3">
        <f>VLOOKUP(TableInterfaces[[#This Row],[Process]]&amp;TableInterfaces[[#This Row],[Subprocess]],TableSubProcesses[],5,FALSE)</f>
        <v>360</v>
      </c>
      <c r="L80" s="3" t="str">
        <f>Overview!$E$6</f>
        <v>---</v>
      </c>
    </row>
    <row r="81" spans="1:12" x14ac:dyDescent="0.55000000000000004">
      <c r="A81" s="3" t="s">
        <v>15</v>
      </c>
      <c r="B81" s="4" t="s">
        <v>94</v>
      </c>
      <c r="C81" s="4" t="s">
        <v>94</v>
      </c>
      <c r="D81" s="3" t="s">
        <v>163</v>
      </c>
      <c r="E81" s="3" t="s">
        <v>41</v>
      </c>
      <c r="F81" s="3" t="s">
        <v>145</v>
      </c>
      <c r="H81" s="5" t="s">
        <v>10</v>
      </c>
      <c r="I81" s="15" t="s">
        <v>53</v>
      </c>
      <c r="J81" s="3">
        <f>VLOOKUP(TableInterfaces[[#This Row],[Process]],TableProcesses[],2,FALSE)</f>
        <v>3</v>
      </c>
      <c r="K81" s="3">
        <f>VLOOKUP(TableInterfaces[[#This Row],[Process]]&amp;TableInterfaces[[#This Row],[Subprocess]],TableSubProcesses[],5,FALSE)</f>
        <v>360</v>
      </c>
      <c r="L81" s="3" t="str">
        <f>Overview!$E$6</f>
        <v>---</v>
      </c>
    </row>
    <row r="82" spans="1:12" x14ac:dyDescent="0.55000000000000004">
      <c r="A82" s="3" t="s">
        <v>15</v>
      </c>
      <c r="B82" s="4" t="s">
        <v>94</v>
      </c>
      <c r="C82" s="4" t="s">
        <v>94</v>
      </c>
      <c r="D82" s="3" t="s">
        <v>164</v>
      </c>
      <c r="E82" s="3" t="s">
        <v>41</v>
      </c>
      <c r="F82" s="3" t="s">
        <v>145</v>
      </c>
      <c r="H82" s="5" t="s">
        <v>10</v>
      </c>
      <c r="I82" s="15" t="s">
        <v>53</v>
      </c>
      <c r="J82" s="3">
        <f>VLOOKUP(TableInterfaces[[#This Row],[Process]],TableProcesses[],2,FALSE)</f>
        <v>3</v>
      </c>
      <c r="K82" s="3">
        <f>VLOOKUP(TableInterfaces[[#This Row],[Process]]&amp;TableInterfaces[[#This Row],[Subprocess]],TableSubProcesses[],5,FALSE)</f>
        <v>360</v>
      </c>
      <c r="L82" s="3" t="str">
        <f>Overview!$E$6</f>
        <v>---</v>
      </c>
    </row>
    <row r="83" spans="1:12" x14ac:dyDescent="0.55000000000000004">
      <c r="A83" s="3" t="s">
        <v>15</v>
      </c>
      <c r="B83" s="4" t="s">
        <v>94</v>
      </c>
      <c r="C83" s="4" t="s">
        <v>94</v>
      </c>
      <c r="D83" s="3" t="s">
        <v>165</v>
      </c>
      <c r="E83" s="3" t="s">
        <v>41</v>
      </c>
      <c r="F83" s="3" t="s">
        <v>145</v>
      </c>
      <c r="H83" s="5" t="s">
        <v>10</v>
      </c>
      <c r="I83" s="15" t="s">
        <v>53</v>
      </c>
      <c r="J83" s="3">
        <f>VLOOKUP(TableInterfaces[[#This Row],[Process]],TableProcesses[],2,FALSE)</f>
        <v>3</v>
      </c>
      <c r="K83" s="3">
        <f>VLOOKUP(TableInterfaces[[#This Row],[Process]]&amp;TableInterfaces[[#This Row],[Subprocess]],TableSubProcesses[],5,FALSE)</f>
        <v>360</v>
      </c>
      <c r="L83" s="3" t="str">
        <f>Overview!$E$6</f>
        <v>---</v>
      </c>
    </row>
    <row r="84" spans="1:12" x14ac:dyDescent="0.55000000000000004">
      <c r="A84" s="3" t="s">
        <v>15</v>
      </c>
      <c r="B84" s="4" t="s">
        <v>94</v>
      </c>
      <c r="C84" s="4" t="s">
        <v>94</v>
      </c>
      <c r="D84" s="3" t="s">
        <v>166</v>
      </c>
      <c r="E84" s="3" t="s">
        <v>41</v>
      </c>
      <c r="F84" s="3" t="s">
        <v>145</v>
      </c>
      <c r="H84" s="5" t="s">
        <v>10</v>
      </c>
      <c r="I84" s="15" t="s">
        <v>53</v>
      </c>
      <c r="J84" s="3">
        <f>VLOOKUP(TableInterfaces[[#This Row],[Process]],TableProcesses[],2,FALSE)</f>
        <v>3</v>
      </c>
      <c r="K84" s="3">
        <f>VLOOKUP(TableInterfaces[[#This Row],[Process]]&amp;TableInterfaces[[#This Row],[Subprocess]],TableSubProcesses[],5,FALSE)</f>
        <v>360</v>
      </c>
      <c r="L84" s="3" t="str">
        <f>Overview!$E$6</f>
        <v>---</v>
      </c>
    </row>
    <row r="85" spans="1:12" x14ac:dyDescent="0.55000000000000004">
      <c r="A85" s="3" t="s">
        <v>15</v>
      </c>
      <c r="B85" s="4" t="s">
        <v>94</v>
      </c>
      <c r="C85" s="4" t="s">
        <v>94</v>
      </c>
      <c r="D85" s="3" t="s">
        <v>167</v>
      </c>
      <c r="E85" s="3" t="s">
        <v>41</v>
      </c>
      <c r="F85" s="3" t="s">
        <v>145</v>
      </c>
      <c r="H85" s="5" t="s">
        <v>10</v>
      </c>
      <c r="I85" s="15" t="s">
        <v>53</v>
      </c>
      <c r="J85" s="3">
        <f>VLOOKUP(TableInterfaces[[#This Row],[Process]],TableProcesses[],2,FALSE)</f>
        <v>3</v>
      </c>
      <c r="K85" s="3">
        <f>VLOOKUP(TableInterfaces[[#This Row],[Process]]&amp;TableInterfaces[[#This Row],[Subprocess]],TableSubProcesses[],5,FALSE)</f>
        <v>360</v>
      </c>
      <c r="L85" s="3" t="str">
        <f>Overview!$E$6</f>
        <v>---</v>
      </c>
    </row>
    <row r="86" spans="1:12" x14ac:dyDescent="0.55000000000000004">
      <c r="A86" s="3" t="s">
        <v>15</v>
      </c>
      <c r="B86" s="4" t="s">
        <v>94</v>
      </c>
      <c r="C86" s="4" t="s">
        <v>94</v>
      </c>
      <c r="D86" s="3" t="s">
        <v>168</v>
      </c>
      <c r="E86" s="3" t="s">
        <v>41</v>
      </c>
      <c r="F86" s="3" t="s">
        <v>145</v>
      </c>
      <c r="H86" s="5" t="s">
        <v>10</v>
      </c>
      <c r="I86" s="15" t="s">
        <v>53</v>
      </c>
      <c r="J86" s="3">
        <f>VLOOKUP(TableInterfaces[[#This Row],[Process]],TableProcesses[],2,FALSE)</f>
        <v>3</v>
      </c>
      <c r="K86" s="3">
        <f>VLOOKUP(TableInterfaces[[#This Row],[Process]]&amp;TableInterfaces[[#This Row],[Subprocess]],TableSubProcesses[],5,FALSE)</f>
        <v>360</v>
      </c>
      <c r="L86" s="3" t="str">
        <f>Overview!$E$6</f>
        <v>---</v>
      </c>
    </row>
    <row r="87" spans="1:12" x14ac:dyDescent="0.55000000000000004">
      <c r="A87" s="3" t="s">
        <v>15</v>
      </c>
      <c r="B87" s="4" t="s">
        <v>94</v>
      </c>
      <c r="C87" s="4" t="s">
        <v>94</v>
      </c>
      <c r="D87" s="3" t="s">
        <v>169</v>
      </c>
      <c r="E87" s="3" t="s">
        <v>41</v>
      </c>
      <c r="F87" s="3" t="s">
        <v>145</v>
      </c>
      <c r="H87" s="5" t="s">
        <v>10</v>
      </c>
      <c r="I87" s="15" t="s">
        <v>53</v>
      </c>
      <c r="J87" s="3">
        <f>VLOOKUP(TableInterfaces[[#This Row],[Process]],TableProcesses[],2,FALSE)</f>
        <v>3</v>
      </c>
      <c r="K87" s="3">
        <f>VLOOKUP(TableInterfaces[[#This Row],[Process]]&amp;TableInterfaces[[#This Row],[Subprocess]],TableSubProcesses[],5,FALSE)</f>
        <v>360</v>
      </c>
      <c r="L87" s="3" t="str">
        <f>Overview!$E$6</f>
        <v>---</v>
      </c>
    </row>
    <row r="88" spans="1:12" x14ac:dyDescent="0.55000000000000004">
      <c r="A88" s="3" t="s">
        <v>15</v>
      </c>
      <c r="B88" s="4" t="s">
        <v>94</v>
      </c>
      <c r="C88" s="4" t="s">
        <v>94</v>
      </c>
      <c r="D88" s="3" t="s">
        <v>170</v>
      </c>
      <c r="E88" s="3" t="s">
        <v>41</v>
      </c>
      <c r="F88" s="3" t="s">
        <v>145</v>
      </c>
      <c r="H88" s="5" t="s">
        <v>10</v>
      </c>
      <c r="I88" s="15" t="s">
        <v>53</v>
      </c>
      <c r="J88" s="3">
        <f>VLOOKUP(TableInterfaces[[#This Row],[Process]],TableProcesses[],2,FALSE)</f>
        <v>3</v>
      </c>
      <c r="K88" s="3">
        <f>VLOOKUP(TableInterfaces[[#This Row],[Process]]&amp;TableInterfaces[[#This Row],[Subprocess]],TableSubProcesses[],5,FALSE)</f>
        <v>360</v>
      </c>
      <c r="L88" s="3" t="str">
        <f>Overview!$E$6</f>
        <v>---</v>
      </c>
    </row>
    <row r="89" spans="1:12" x14ac:dyDescent="0.55000000000000004">
      <c r="A89" s="3" t="s">
        <v>15</v>
      </c>
      <c r="B89" s="4" t="s">
        <v>94</v>
      </c>
      <c r="C89" s="4" t="s">
        <v>94</v>
      </c>
      <c r="D89" s="3" t="s">
        <v>171</v>
      </c>
      <c r="E89" s="3" t="s">
        <v>41</v>
      </c>
      <c r="F89" s="3" t="s">
        <v>145</v>
      </c>
      <c r="H89" s="5" t="s">
        <v>10</v>
      </c>
      <c r="I89" s="15" t="s">
        <v>53</v>
      </c>
      <c r="J89" s="3">
        <f>VLOOKUP(TableInterfaces[[#This Row],[Process]],TableProcesses[],2,FALSE)</f>
        <v>3</v>
      </c>
      <c r="K89" s="3">
        <f>VLOOKUP(TableInterfaces[[#This Row],[Process]]&amp;TableInterfaces[[#This Row],[Subprocess]],TableSubProcesses[],5,FALSE)</f>
        <v>360</v>
      </c>
      <c r="L89" s="3" t="str">
        <f>Overview!$E$6</f>
        <v>---</v>
      </c>
    </row>
    <row r="90" spans="1:12" x14ac:dyDescent="0.55000000000000004">
      <c r="A90" s="3" t="s">
        <v>15</v>
      </c>
      <c r="B90" s="4" t="s">
        <v>94</v>
      </c>
      <c r="C90" s="4" t="s">
        <v>94</v>
      </c>
      <c r="D90" s="3" t="s">
        <v>172</v>
      </c>
      <c r="E90" s="3" t="s">
        <v>41</v>
      </c>
      <c r="F90" s="3" t="s">
        <v>145</v>
      </c>
      <c r="H90" s="5" t="s">
        <v>10</v>
      </c>
      <c r="I90" s="15" t="s">
        <v>53</v>
      </c>
      <c r="J90" s="3">
        <f>VLOOKUP(TableInterfaces[[#This Row],[Process]],TableProcesses[],2,FALSE)</f>
        <v>3</v>
      </c>
      <c r="K90" s="3">
        <f>VLOOKUP(TableInterfaces[[#This Row],[Process]]&amp;TableInterfaces[[#This Row],[Subprocess]],TableSubProcesses[],5,FALSE)</f>
        <v>360</v>
      </c>
      <c r="L90" s="3" t="str">
        <f>Overview!$E$6</f>
        <v>---</v>
      </c>
    </row>
    <row r="91" spans="1:12" x14ac:dyDescent="0.55000000000000004">
      <c r="A91" s="3" t="s">
        <v>15</v>
      </c>
      <c r="B91" s="4" t="s">
        <v>94</v>
      </c>
      <c r="C91" s="4" t="s">
        <v>94</v>
      </c>
      <c r="D91" s="3" t="s">
        <v>173</v>
      </c>
      <c r="E91" s="3" t="s">
        <v>41</v>
      </c>
      <c r="F91" s="3" t="s">
        <v>145</v>
      </c>
      <c r="H91" s="5" t="s">
        <v>10</v>
      </c>
      <c r="I91" s="15" t="s">
        <v>53</v>
      </c>
      <c r="J91" s="3">
        <f>VLOOKUP(TableInterfaces[[#This Row],[Process]],TableProcesses[],2,FALSE)</f>
        <v>3</v>
      </c>
      <c r="K91" s="3">
        <f>VLOOKUP(TableInterfaces[[#This Row],[Process]]&amp;TableInterfaces[[#This Row],[Subprocess]],TableSubProcesses[],5,FALSE)</f>
        <v>360</v>
      </c>
      <c r="L91" s="3" t="str">
        <f>Overview!$E$6</f>
        <v>---</v>
      </c>
    </row>
    <row r="92" spans="1:12" x14ac:dyDescent="0.55000000000000004">
      <c r="A92" s="3" t="s">
        <v>15</v>
      </c>
      <c r="B92" s="4" t="s">
        <v>94</v>
      </c>
      <c r="C92" s="4" t="s">
        <v>94</v>
      </c>
      <c r="D92" s="3" t="s">
        <v>174</v>
      </c>
      <c r="E92" s="3" t="s">
        <v>41</v>
      </c>
      <c r="F92" s="3" t="s">
        <v>145</v>
      </c>
      <c r="H92" s="5" t="s">
        <v>10</v>
      </c>
      <c r="I92" s="15" t="s">
        <v>53</v>
      </c>
      <c r="J92" s="3">
        <f>VLOOKUP(TableInterfaces[[#This Row],[Process]],TableProcesses[],2,FALSE)</f>
        <v>3</v>
      </c>
      <c r="K92" s="3">
        <f>VLOOKUP(TableInterfaces[[#This Row],[Process]]&amp;TableInterfaces[[#This Row],[Subprocess]],TableSubProcesses[],5,FALSE)</f>
        <v>360</v>
      </c>
      <c r="L92" s="3" t="str">
        <f>Overview!$E$6</f>
        <v>---</v>
      </c>
    </row>
    <row r="93" spans="1:12" x14ac:dyDescent="0.55000000000000004">
      <c r="A93" s="3" t="s">
        <v>15</v>
      </c>
      <c r="B93" s="4" t="s">
        <v>94</v>
      </c>
      <c r="C93" s="4" t="s">
        <v>94</v>
      </c>
      <c r="D93" s="3" t="s">
        <v>175</v>
      </c>
      <c r="E93" s="3" t="s">
        <v>41</v>
      </c>
      <c r="F93" s="3" t="s">
        <v>145</v>
      </c>
      <c r="H93" s="5" t="s">
        <v>10</v>
      </c>
      <c r="I93" s="15" t="s">
        <v>53</v>
      </c>
      <c r="J93" s="3">
        <f>VLOOKUP(TableInterfaces[[#This Row],[Process]],TableProcesses[],2,FALSE)</f>
        <v>3</v>
      </c>
      <c r="K93" s="3">
        <f>VLOOKUP(TableInterfaces[[#This Row],[Process]]&amp;TableInterfaces[[#This Row],[Subprocess]],TableSubProcesses[],5,FALSE)</f>
        <v>360</v>
      </c>
      <c r="L93" s="3" t="str">
        <f>Overview!$E$6</f>
        <v>---</v>
      </c>
    </row>
    <row r="94" spans="1:12" x14ac:dyDescent="0.55000000000000004">
      <c r="A94" s="3" t="s">
        <v>15</v>
      </c>
      <c r="B94" s="4" t="s">
        <v>94</v>
      </c>
      <c r="C94" s="4" t="s">
        <v>94</v>
      </c>
      <c r="D94" s="3" t="s">
        <v>176</v>
      </c>
      <c r="E94" s="3" t="s">
        <v>41</v>
      </c>
      <c r="F94" s="3" t="s">
        <v>145</v>
      </c>
      <c r="H94" s="5" t="s">
        <v>10</v>
      </c>
      <c r="I94" s="15" t="s">
        <v>53</v>
      </c>
      <c r="J94" s="3">
        <f>VLOOKUP(TableInterfaces[[#This Row],[Process]],TableProcesses[],2,FALSE)</f>
        <v>3</v>
      </c>
      <c r="K94" s="3">
        <f>VLOOKUP(TableInterfaces[[#This Row],[Process]]&amp;TableInterfaces[[#This Row],[Subprocess]],TableSubProcesses[],5,FALSE)</f>
        <v>360</v>
      </c>
      <c r="L94" s="3" t="str">
        <f>Overview!$E$6</f>
        <v>---</v>
      </c>
    </row>
    <row r="95" spans="1:12" x14ac:dyDescent="0.55000000000000004">
      <c r="A95" s="3" t="s">
        <v>15</v>
      </c>
      <c r="B95" s="4" t="s">
        <v>94</v>
      </c>
      <c r="C95" s="4" t="s">
        <v>94</v>
      </c>
      <c r="D95" s="3" t="s">
        <v>177</v>
      </c>
      <c r="E95" s="3" t="s">
        <v>41</v>
      </c>
      <c r="F95" s="3" t="s">
        <v>145</v>
      </c>
      <c r="H95" s="5" t="s">
        <v>10</v>
      </c>
      <c r="I95" s="15" t="s">
        <v>53</v>
      </c>
      <c r="J95" s="3">
        <f>VLOOKUP(TableInterfaces[[#This Row],[Process]],TableProcesses[],2,FALSE)</f>
        <v>3</v>
      </c>
      <c r="K95" s="3">
        <f>VLOOKUP(TableInterfaces[[#This Row],[Process]]&amp;TableInterfaces[[#This Row],[Subprocess]],TableSubProcesses[],5,FALSE)</f>
        <v>360</v>
      </c>
      <c r="L95" s="3" t="str">
        <f>Overview!$E$6</f>
        <v>---</v>
      </c>
    </row>
    <row r="96" spans="1:12" x14ac:dyDescent="0.55000000000000004">
      <c r="A96" s="3" t="s">
        <v>15</v>
      </c>
      <c r="B96" s="4" t="s">
        <v>94</v>
      </c>
      <c r="C96" s="4" t="s">
        <v>94</v>
      </c>
      <c r="D96" s="3" t="s">
        <v>178</v>
      </c>
      <c r="E96" s="3" t="s">
        <v>41</v>
      </c>
      <c r="F96" s="3" t="s">
        <v>145</v>
      </c>
      <c r="H96" s="5" t="s">
        <v>10</v>
      </c>
      <c r="I96" s="15" t="s">
        <v>53</v>
      </c>
      <c r="J96" s="3">
        <f>VLOOKUP(TableInterfaces[[#This Row],[Process]],TableProcesses[],2,FALSE)</f>
        <v>3</v>
      </c>
      <c r="K96" s="3">
        <f>VLOOKUP(TableInterfaces[[#This Row],[Process]]&amp;TableInterfaces[[#This Row],[Subprocess]],TableSubProcesses[],5,FALSE)</f>
        <v>360</v>
      </c>
      <c r="L96" s="3" t="str">
        <f>Overview!$E$6</f>
        <v>---</v>
      </c>
    </row>
    <row r="97" spans="1:12" x14ac:dyDescent="0.55000000000000004">
      <c r="A97" s="3" t="s">
        <v>15</v>
      </c>
      <c r="B97" s="4" t="s">
        <v>94</v>
      </c>
      <c r="C97" s="4" t="s">
        <v>94</v>
      </c>
      <c r="D97" s="3" t="s">
        <v>179</v>
      </c>
      <c r="E97" s="3" t="s">
        <v>41</v>
      </c>
      <c r="F97" s="3" t="s">
        <v>145</v>
      </c>
      <c r="H97" s="5" t="s">
        <v>10</v>
      </c>
      <c r="I97" s="15" t="s">
        <v>53</v>
      </c>
      <c r="J97" s="3">
        <f>VLOOKUP(TableInterfaces[[#This Row],[Process]],TableProcesses[],2,FALSE)</f>
        <v>3</v>
      </c>
      <c r="K97" s="3">
        <f>VLOOKUP(TableInterfaces[[#This Row],[Process]]&amp;TableInterfaces[[#This Row],[Subprocess]],TableSubProcesses[],5,FALSE)</f>
        <v>360</v>
      </c>
      <c r="L97" s="3" t="str">
        <f>Overview!$E$6</f>
        <v>---</v>
      </c>
    </row>
    <row r="98" spans="1:12" x14ac:dyDescent="0.55000000000000004">
      <c r="A98" s="3" t="s">
        <v>15</v>
      </c>
      <c r="B98" s="4" t="s">
        <v>94</v>
      </c>
      <c r="C98" s="4" t="s">
        <v>94</v>
      </c>
      <c r="D98" s="3" t="s">
        <v>180</v>
      </c>
      <c r="E98" s="3" t="s">
        <v>41</v>
      </c>
      <c r="F98" s="3" t="s">
        <v>145</v>
      </c>
      <c r="H98" s="5" t="s">
        <v>10</v>
      </c>
      <c r="I98" s="15" t="s">
        <v>53</v>
      </c>
      <c r="J98" s="3">
        <f>VLOOKUP(TableInterfaces[[#This Row],[Process]],TableProcesses[],2,FALSE)</f>
        <v>3</v>
      </c>
      <c r="K98" s="3">
        <f>VLOOKUP(TableInterfaces[[#This Row],[Process]]&amp;TableInterfaces[[#This Row],[Subprocess]],TableSubProcesses[],5,FALSE)</f>
        <v>360</v>
      </c>
      <c r="L98" s="3" t="str">
        <f>Overview!$E$6</f>
        <v>---</v>
      </c>
    </row>
    <row r="99" spans="1:12" x14ac:dyDescent="0.55000000000000004">
      <c r="A99" s="3" t="s">
        <v>15</v>
      </c>
      <c r="B99" s="4" t="s">
        <v>94</v>
      </c>
      <c r="C99" s="4" t="s">
        <v>94</v>
      </c>
      <c r="D99" s="3" t="s">
        <v>181</v>
      </c>
      <c r="E99" s="3" t="s">
        <v>41</v>
      </c>
      <c r="F99" s="3" t="s">
        <v>145</v>
      </c>
      <c r="H99" s="5" t="s">
        <v>10</v>
      </c>
      <c r="I99" s="15" t="s">
        <v>53</v>
      </c>
      <c r="J99" s="3">
        <f>VLOOKUP(TableInterfaces[[#This Row],[Process]],TableProcesses[],2,FALSE)</f>
        <v>3</v>
      </c>
      <c r="K99" s="3">
        <f>VLOOKUP(TableInterfaces[[#This Row],[Process]]&amp;TableInterfaces[[#This Row],[Subprocess]],TableSubProcesses[],5,FALSE)</f>
        <v>360</v>
      </c>
      <c r="L99" s="3" t="str">
        <f>Overview!$E$6</f>
        <v>---</v>
      </c>
    </row>
    <row r="100" spans="1:12" x14ac:dyDescent="0.55000000000000004">
      <c r="A100" s="3" t="s">
        <v>15</v>
      </c>
      <c r="B100" s="4" t="s">
        <v>94</v>
      </c>
      <c r="C100" s="4" t="s">
        <v>94</v>
      </c>
      <c r="D100" s="3" t="s">
        <v>182</v>
      </c>
      <c r="E100" s="3" t="s">
        <v>41</v>
      </c>
      <c r="F100" s="3" t="s">
        <v>145</v>
      </c>
      <c r="H100" s="5" t="s">
        <v>10</v>
      </c>
      <c r="I100" s="15" t="s">
        <v>53</v>
      </c>
      <c r="J100" s="3">
        <f>VLOOKUP(TableInterfaces[[#This Row],[Process]],TableProcesses[],2,FALSE)</f>
        <v>3</v>
      </c>
      <c r="K100" s="3">
        <f>VLOOKUP(TableInterfaces[[#This Row],[Process]]&amp;TableInterfaces[[#This Row],[Subprocess]],TableSubProcesses[],5,FALSE)</f>
        <v>360</v>
      </c>
      <c r="L100" s="3" t="str">
        <f>Overview!$E$6</f>
        <v>---</v>
      </c>
    </row>
    <row r="101" spans="1:12" x14ac:dyDescent="0.55000000000000004">
      <c r="A101" s="3" t="s">
        <v>15</v>
      </c>
      <c r="B101" s="4" t="s">
        <v>94</v>
      </c>
      <c r="C101" s="4" t="s">
        <v>94</v>
      </c>
      <c r="D101" s="3" t="s">
        <v>183</v>
      </c>
      <c r="E101" s="3" t="s">
        <v>41</v>
      </c>
      <c r="F101" s="3" t="s">
        <v>145</v>
      </c>
      <c r="H101" s="5" t="s">
        <v>10</v>
      </c>
      <c r="I101" s="15" t="s">
        <v>53</v>
      </c>
      <c r="J101" s="3">
        <f>VLOOKUP(TableInterfaces[[#This Row],[Process]],TableProcesses[],2,FALSE)</f>
        <v>3</v>
      </c>
      <c r="K101" s="3">
        <f>VLOOKUP(TableInterfaces[[#This Row],[Process]]&amp;TableInterfaces[[#This Row],[Subprocess]],TableSubProcesses[],5,FALSE)</f>
        <v>360</v>
      </c>
      <c r="L101" s="3" t="str">
        <f>Overview!$E$6</f>
        <v>---</v>
      </c>
    </row>
    <row r="102" spans="1:12" x14ac:dyDescent="0.55000000000000004">
      <c r="A102" s="3" t="s">
        <v>15</v>
      </c>
      <c r="B102" s="4" t="s">
        <v>94</v>
      </c>
      <c r="C102" s="4" t="s">
        <v>94</v>
      </c>
      <c r="D102" s="3" t="s">
        <v>184</v>
      </c>
      <c r="E102" s="3" t="s">
        <v>41</v>
      </c>
      <c r="F102" s="3" t="s">
        <v>145</v>
      </c>
      <c r="H102" s="5" t="s">
        <v>10</v>
      </c>
      <c r="I102" s="15" t="s">
        <v>37</v>
      </c>
      <c r="J102" s="3">
        <f>VLOOKUP(TableInterfaces[[#This Row],[Process]],TableProcesses[],2,FALSE)</f>
        <v>3</v>
      </c>
      <c r="K102" s="3">
        <f>VLOOKUP(TableInterfaces[[#This Row],[Process]]&amp;TableInterfaces[[#This Row],[Subprocess]],TableSubProcesses[],5,FALSE)</f>
        <v>360</v>
      </c>
      <c r="L102" s="3" t="str">
        <f>Overview!$E$6</f>
        <v>---</v>
      </c>
    </row>
    <row r="103" spans="1:12" x14ac:dyDescent="0.55000000000000004">
      <c r="A103" s="3" t="s">
        <v>15</v>
      </c>
      <c r="B103" s="4" t="s">
        <v>94</v>
      </c>
      <c r="C103" s="4" t="s">
        <v>94</v>
      </c>
      <c r="D103" s="3" t="s">
        <v>185</v>
      </c>
      <c r="E103" s="3" t="s">
        <v>41</v>
      </c>
      <c r="F103" s="3" t="s">
        <v>145</v>
      </c>
      <c r="H103" s="5" t="s">
        <v>10</v>
      </c>
      <c r="I103" s="15" t="s">
        <v>37</v>
      </c>
      <c r="J103" s="3">
        <f>VLOOKUP(TableInterfaces[[#This Row],[Process]],TableProcesses[],2,FALSE)</f>
        <v>3</v>
      </c>
      <c r="K103" s="3">
        <f>VLOOKUP(TableInterfaces[[#This Row],[Process]]&amp;TableInterfaces[[#This Row],[Subprocess]],TableSubProcesses[],5,FALSE)</f>
        <v>360</v>
      </c>
      <c r="L103" s="3" t="str">
        <f>Overview!$E$6</f>
        <v>---</v>
      </c>
    </row>
    <row r="104" spans="1:12" x14ac:dyDescent="0.55000000000000004">
      <c r="A104" s="3" t="s">
        <v>15</v>
      </c>
      <c r="B104" s="4" t="s">
        <v>104</v>
      </c>
      <c r="C104" s="4" t="s">
        <v>186</v>
      </c>
      <c r="D104" s="3" t="s">
        <v>187</v>
      </c>
      <c r="E104" s="3" t="s">
        <v>32</v>
      </c>
      <c r="F104" s="3" t="s">
        <v>188</v>
      </c>
      <c r="H104" s="5" t="s">
        <v>10</v>
      </c>
      <c r="I104" s="15" t="s">
        <v>35</v>
      </c>
      <c r="J104" s="3">
        <f>VLOOKUP(TableInterfaces[[#This Row],[Process]],TableProcesses[],2,FALSE)</f>
        <v>3</v>
      </c>
      <c r="K104" s="3">
        <f>VLOOKUP(TableInterfaces[[#This Row],[Process]]&amp;TableInterfaces[[#This Row],[Subprocess]],TableSubProcesses[],5,FALSE)</f>
        <v>350</v>
      </c>
      <c r="L104" s="3" t="str">
        <f>Overview!$E$6</f>
        <v>---</v>
      </c>
    </row>
    <row r="105" spans="1:12" x14ac:dyDescent="0.55000000000000004">
      <c r="A105" s="3" t="s">
        <v>15</v>
      </c>
      <c r="B105" s="4" t="s">
        <v>104</v>
      </c>
      <c r="C105" s="4" t="s">
        <v>186</v>
      </c>
      <c r="D105" s="3" t="s">
        <v>189</v>
      </c>
      <c r="E105" s="3" t="s">
        <v>32</v>
      </c>
      <c r="F105" s="3" t="s">
        <v>188</v>
      </c>
      <c r="H105" s="5" t="s">
        <v>10</v>
      </c>
      <c r="I105" s="15" t="s">
        <v>35</v>
      </c>
      <c r="J105" s="3">
        <f>VLOOKUP(TableInterfaces[[#This Row],[Process]],TableProcesses[],2,FALSE)</f>
        <v>3</v>
      </c>
      <c r="K105" s="3">
        <f>VLOOKUP(TableInterfaces[[#This Row],[Process]]&amp;TableInterfaces[[#This Row],[Subprocess]],TableSubProcesses[],5,FALSE)</f>
        <v>350</v>
      </c>
      <c r="L105" s="3" t="str">
        <f>Overview!$E$6</f>
        <v>---</v>
      </c>
    </row>
    <row r="106" spans="1:12" x14ac:dyDescent="0.55000000000000004">
      <c r="A106" s="3" t="s">
        <v>15</v>
      </c>
      <c r="B106" s="4" t="s">
        <v>104</v>
      </c>
      <c r="C106" s="4" t="s">
        <v>186</v>
      </c>
      <c r="D106" s="3" t="s">
        <v>190</v>
      </c>
      <c r="E106" s="3" t="s">
        <v>32</v>
      </c>
      <c r="F106" s="3" t="s">
        <v>188</v>
      </c>
      <c r="H106" s="5" t="s">
        <v>10</v>
      </c>
      <c r="I106" s="15" t="s">
        <v>35</v>
      </c>
      <c r="J106" s="3">
        <f>VLOOKUP(TableInterfaces[[#This Row],[Process]],TableProcesses[],2,FALSE)</f>
        <v>3</v>
      </c>
      <c r="K106" s="3">
        <f>VLOOKUP(TableInterfaces[[#This Row],[Process]]&amp;TableInterfaces[[#This Row],[Subprocess]],TableSubProcesses[],5,FALSE)</f>
        <v>350</v>
      </c>
      <c r="L106" s="3" t="str">
        <f>Overview!$E$6</f>
        <v>---</v>
      </c>
    </row>
    <row r="107" spans="1:12" x14ac:dyDescent="0.55000000000000004">
      <c r="A107" s="3" t="s">
        <v>15</v>
      </c>
      <c r="B107" s="4" t="s">
        <v>104</v>
      </c>
      <c r="C107" s="4" t="s">
        <v>186</v>
      </c>
      <c r="D107" s="3" t="s">
        <v>191</v>
      </c>
      <c r="E107" s="3" t="s">
        <v>32</v>
      </c>
      <c r="F107" s="3" t="s">
        <v>188</v>
      </c>
      <c r="H107" s="5" t="s">
        <v>10</v>
      </c>
      <c r="I107" s="15" t="s">
        <v>35</v>
      </c>
      <c r="J107" s="3">
        <f>VLOOKUP(TableInterfaces[[#This Row],[Process]],TableProcesses[],2,FALSE)</f>
        <v>3</v>
      </c>
      <c r="K107" s="3">
        <f>VLOOKUP(TableInterfaces[[#This Row],[Process]]&amp;TableInterfaces[[#This Row],[Subprocess]],TableSubProcesses[],5,FALSE)</f>
        <v>350</v>
      </c>
      <c r="L107" s="3" t="str">
        <f>Overview!$E$6</f>
        <v>---</v>
      </c>
    </row>
    <row r="108" spans="1:12" x14ac:dyDescent="0.55000000000000004">
      <c r="A108" s="3" t="s">
        <v>15</v>
      </c>
      <c r="B108" s="4" t="s">
        <v>108</v>
      </c>
      <c r="C108" s="4" t="s">
        <v>186</v>
      </c>
      <c r="D108" s="3" t="s">
        <v>192</v>
      </c>
      <c r="E108" s="3" t="s">
        <v>32</v>
      </c>
      <c r="F108" s="3" t="s">
        <v>188</v>
      </c>
      <c r="H108" s="5" t="s">
        <v>10</v>
      </c>
      <c r="I108" s="15" t="s">
        <v>35</v>
      </c>
      <c r="J108" s="3">
        <f>VLOOKUP(TableInterfaces[[#This Row],[Process]],TableProcesses[],2,FALSE)</f>
        <v>3</v>
      </c>
      <c r="K108" s="3">
        <f>VLOOKUP(TableInterfaces[[#This Row],[Process]]&amp;TableInterfaces[[#This Row],[Subprocess]],TableSubProcesses[],5,FALSE)</f>
        <v>390</v>
      </c>
      <c r="L108" s="3" t="str">
        <f>Overview!$E$6</f>
        <v>---</v>
      </c>
    </row>
    <row r="109" spans="1:12" x14ac:dyDescent="0.55000000000000004">
      <c r="A109" s="3" t="s">
        <v>15</v>
      </c>
      <c r="B109" s="4" t="s">
        <v>104</v>
      </c>
      <c r="C109" s="4" t="s">
        <v>186</v>
      </c>
      <c r="D109" s="3" t="s">
        <v>193</v>
      </c>
      <c r="E109" s="3" t="s">
        <v>32</v>
      </c>
      <c r="F109" s="3" t="s">
        <v>188</v>
      </c>
      <c r="H109" s="5" t="s">
        <v>10</v>
      </c>
      <c r="I109" s="15" t="s">
        <v>35</v>
      </c>
      <c r="J109" s="3">
        <f>VLOOKUP(TableInterfaces[[#This Row],[Process]],TableProcesses[],2,FALSE)</f>
        <v>3</v>
      </c>
      <c r="K109" s="3">
        <f>VLOOKUP(TableInterfaces[[#This Row],[Process]]&amp;TableInterfaces[[#This Row],[Subprocess]],TableSubProcesses[],5,FALSE)</f>
        <v>350</v>
      </c>
      <c r="L109" s="3" t="str">
        <f>Overview!$E$6</f>
        <v>---</v>
      </c>
    </row>
    <row r="110" spans="1:12" x14ac:dyDescent="0.55000000000000004">
      <c r="A110" s="3" t="s">
        <v>15</v>
      </c>
      <c r="B110" s="4" t="s">
        <v>95</v>
      </c>
      <c r="C110" s="4" t="s">
        <v>186</v>
      </c>
      <c r="D110" s="3" t="s">
        <v>194</v>
      </c>
      <c r="E110" s="3" t="s">
        <v>32</v>
      </c>
      <c r="F110" s="3" t="s">
        <v>43</v>
      </c>
      <c r="H110" s="5" t="s">
        <v>10</v>
      </c>
      <c r="I110" s="15" t="s">
        <v>35</v>
      </c>
      <c r="J110" s="3">
        <f>VLOOKUP(TableInterfaces[[#This Row],[Process]],TableProcesses[],2,FALSE)</f>
        <v>3</v>
      </c>
      <c r="K110" s="3">
        <f>VLOOKUP(TableInterfaces[[#This Row],[Process]]&amp;TableInterfaces[[#This Row],[Subprocess]],TableSubProcesses[],5,FALSE)</f>
        <v>310</v>
      </c>
      <c r="L110" s="3" t="str">
        <f>Overview!$E$6</f>
        <v>---</v>
      </c>
    </row>
    <row r="111" spans="1:12" x14ac:dyDescent="0.55000000000000004">
      <c r="A111" s="3" t="s">
        <v>15</v>
      </c>
      <c r="B111" s="4" t="s">
        <v>195</v>
      </c>
      <c r="C111" s="4" t="s">
        <v>186</v>
      </c>
      <c r="D111" s="3" t="s">
        <v>196</v>
      </c>
      <c r="E111" s="3" t="s">
        <v>32</v>
      </c>
      <c r="F111" s="3" t="s">
        <v>43</v>
      </c>
      <c r="H111" s="5" t="s">
        <v>10</v>
      </c>
      <c r="I111" s="15" t="s">
        <v>35</v>
      </c>
      <c r="J111" s="3">
        <f>VLOOKUP(TableInterfaces[[#This Row],[Process]],TableProcesses[],2,FALSE)</f>
        <v>3</v>
      </c>
      <c r="K111" s="3">
        <f>VLOOKUP(TableInterfaces[[#This Row],[Process]]&amp;TableInterfaces[[#This Row],[Subprocess]],TableSubProcesses[],5,FALSE)</f>
        <v>370</v>
      </c>
      <c r="L111" s="3" t="str">
        <f>Overview!$E$6</f>
        <v>---</v>
      </c>
    </row>
    <row r="112" spans="1:12" x14ac:dyDescent="0.55000000000000004">
      <c r="A112" s="3" t="s">
        <v>15</v>
      </c>
      <c r="B112" s="4" t="s">
        <v>197</v>
      </c>
      <c r="C112" s="4" t="s">
        <v>186</v>
      </c>
      <c r="D112" s="3" t="s">
        <v>198</v>
      </c>
      <c r="E112" s="3" t="s">
        <v>32</v>
      </c>
      <c r="F112" s="3" t="s">
        <v>43</v>
      </c>
      <c r="H112" s="5" t="s">
        <v>10</v>
      </c>
      <c r="I112" s="15" t="s">
        <v>35</v>
      </c>
      <c r="J112" s="3">
        <f>VLOOKUP(TableInterfaces[[#This Row],[Process]],TableProcesses[],2,FALSE)</f>
        <v>3</v>
      </c>
      <c r="K112" s="3">
        <f>VLOOKUP(TableInterfaces[[#This Row],[Process]]&amp;TableInterfaces[[#This Row],[Subprocess]],TableSubProcesses[],5,FALSE)</f>
        <v>380</v>
      </c>
      <c r="L112" s="3" t="str">
        <f>Overview!$E$6</f>
        <v>---</v>
      </c>
    </row>
    <row r="113" spans="1:13" x14ac:dyDescent="0.55000000000000004">
      <c r="A113" s="3" t="s">
        <v>15</v>
      </c>
      <c r="B113" s="4" t="s">
        <v>108</v>
      </c>
      <c r="C113" s="4" t="s">
        <v>186</v>
      </c>
      <c r="D113" s="3" t="s">
        <v>199</v>
      </c>
      <c r="E113" s="3" t="s">
        <v>32</v>
      </c>
      <c r="F113" s="3" t="s">
        <v>43</v>
      </c>
      <c r="H113" s="5" t="s">
        <v>10</v>
      </c>
      <c r="I113" s="15" t="s">
        <v>35</v>
      </c>
      <c r="J113" s="3">
        <f>VLOOKUP(TableInterfaces[[#This Row],[Process]],TableProcesses[],2,FALSE)</f>
        <v>3</v>
      </c>
      <c r="K113" s="3">
        <f>VLOOKUP(TableInterfaces[[#This Row],[Process]]&amp;TableInterfaces[[#This Row],[Subprocess]],TableSubProcesses[],5,FALSE)</f>
        <v>390</v>
      </c>
      <c r="L113" s="3" t="str">
        <f>Overview!$E$6</f>
        <v>---</v>
      </c>
    </row>
    <row r="114" spans="1:13" x14ac:dyDescent="0.55000000000000004">
      <c r="A114" s="3" t="s">
        <v>15</v>
      </c>
      <c r="B114" s="4" t="s">
        <v>95</v>
      </c>
      <c r="C114" s="4" t="s">
        <v>186</v>
      </c>
      <c r="D114" s="3" t="s">
        <v>200</v>
      </c>
      <c r="E114" s="3" t="s">
        <v>43</v>
      </c>
      <c r="F114" s="3" t="s">
        <v>32</v>
      </c>
      <c r="H114" s="5" t="s">
        <v>10</v>
      </c>
      <c r="I114" s="15" t="s">
        <v>35</v>
      </c>
      <c r="J114" s="3">
        <f>VLOOKUP(TableInterfaces[[#This Row],[Process]],TableProcesses[],2,FALSE)</f>
        <v>3</v>
      </c>
      <c r="K114" s="3">
        <f>VLOOKUP(TableInterfaces[[#This Row],[Process]]&amp;TableInterfaces[[#This Row],[Subprocess]],TableSubProcesses[],5,FALSE)</f>
        <v>310</v>
      </c>
      <c r="L114" s="3" t="str">
        <f>Overview!$E$6</f>
        <v>---</v>
      </c>
    </row>
    <row r="115" spans="1:13" x14ac:dyDescent="0.55000000000000004">
      <c r="A115" s="3" t="s">
        <v>15</v>
      </c>
      <c r="B115" s="4" t="s">
        <v>201</v>
      </c>
      <c r="C115" s="4" t="s">
        <v>186</v>
      </c>
      <c r="D115" s="3" t="s">
        <v>202</v>
      </c>
      <c r="E115" s="3" t="s">
        <v>32</v>
      </c>
      <c r="F115" s="3" t="s">
        <v>203</v>
      </c>
      <c r="H115" s="5" t="s">
        <v>10</v>
      </c>
      <c r="I115" s="15" t="s">
        <v>35</v>
      </c>
      <c r="J115" s="3">
        <f>VLOOKUP(TableInterfaces[[#This Row],[Process]],TableProcesses[],2,FALSE)</f>
        <v>3</v>
      </c>
      <c r="K115" s="3">
        <f>VLOOKUP(TableInterfaces[[#This Row],[Process]]&amp;TableInterfaces[[#This Row],[Subprocess]],TableSubProcesses[],5,FALSE)</f>
        <v>399</v>
      </c>
      <c r="L115" s="3" t="str">
        <f>Overview!$E$6</f>
        <v>---</v>
      </c>
    </row>
    <row r="116" spans="1:13" x14ac:dyDescent="0.55000000000000004">
      <c r="A116" s="3" t="s">
        <v>15</v>
      </c>
      <c r="B116" s="4" t="s">
        <v>204</v>
      </c>
      <c r="C116" s="4" t="s">
        <v>186</v>
      </c>
      <c r="D116" s="3" t="s">
        <v>205</v>
      </c>
      <c r="E116" s="3" t="s">
        <v>32</v>
      </c>
      <c r="F116" s="3" t="s">
        <v>206</v>
      </c>
      <c r="H116" s="5" t="s">
        <v>10</v>
      </c>
      <c r="I116" s="15" t="s">
        <v>35</v>
      </c>
      <c r="J116" s="3">
        <f>VLOOKUP(TableInterfaces[[#This Row],[Process]],TableProcesses[],2,FALSE)</f>
        <v>3</v>
      </c>
      <c r="K116" s="3">
        <f>VLOOKUP(TableInterfaces[[#This Row],[Process]]&amp;TableInterfaces[[#This Row],[Subprocess]],TableSubProcesses[],5,FALSE)</f>
        <v>398</v>
      </c>
      <c r="L116" s="3" t="str">
        <f>Overview!$E$6</f>
        <v>---</v>
      </c>
    </row>
    <row r="117" spans="1:13" x14ac:dyDescent="0.55000000000000004">
      <c r="A117" s="3" t="s">
        <v>13</v>
      </c>
      <c r="B117" s="9" t="s">
        <v>207</v>
      </c>
      <c r="C117" s="9" t="s">
        <v>186</v>
      </c>
      <c r="D117" s="1" t="s">
        <v>208</v>
      </c>
      <c r="E117" s="1" t="s">
        <v>32</v>
      </c>
      <c r="F117" s="1" t="s">
        <v>209</v>
      </c>
      <c r="G117" s="1"/>
      <c r="H117" s="5" t="s">
        <v>10</v>
      </c>
      <c r="I117" s="15" t="s">
        <v>35</v>
      </c>
      <c r="J117" s="3">
        <f>VLOOKUP(TableInterfaces[[#This Row],[Process]],TableProcesses[],2,FALSE)</f>
        <v>1</v>
      </c>
      <c r="K117" s="3">
        <f>VLOOKUP(TableInterfaces[[#This Row],[Process]]&amp;TableInterfaces[[#This Row],[Subprocess]],TableSubProcesses[],5,FALSE)</f>
        <v>199</v>
      </c>
      <c r="L117" s="3" t="str">
        <f>Overview!$E$6</f>
        <v>---</v>
      </c>
    </row>
    <row r="118" spans="1:13" x14ac:dyDescent="0.55000000000000004">
      <c r="A118" s="3" t="s">
        <v>14</v>
      </c>
      <c r="B118" s="9" t="s">
        <v>210</v>
      </c>
      <c r="C118" s="9" t="s">
        <v>186</v>
      </c>
      <c r="D118" s="1" t="s">
        <v>211</v>
      </c>
      <c r="E118" s="1" t="s">
        <v>32</v>
      </c>
      <c r="F118" s="1" t="s">
        <v>209</v>
      </c>
      <c r="G118" s="1"/>
      <c r="H118" s="5" t="s">
        <v>10</v>
      </c>
      <c r="I118" s="15" t="s">
        <v>35</v>
      </c>
      <c r="J118" s="3">
        <f>VLOOKUP(TableInterfaces[[#This Row],[Process]],TableProcesses[],2,FALSE)</f>
        <v>2</v>
      </c>
      <c r="K118" s="3">
        <f>VLOOKUP(TableInterfaces[[#This Row],[Process]]&amp;TableInterfaces[[#This Row],[Subprocess]],TableSubProcesses[],5,FALSE)</f>
        <v>218</v>
      </c>
      <c r="L118" s="3" t="str">
        <f>Overview!$E$6</f>
        <v>---</v>
      </c>
    </row>
    <row r="119" spans="1:13" x14ac:dyDescent="0.55000000000000004">
      <c r="A119" s="3" t="s">
        <v>15</v>
      </c>
      <c r="B119" s="9" t="s">
        <v>212</v>
      </c>
      <c r="C119" s="9" t="s">
        <v>186</v>
      </c>
      <c r="D119" s="1" t="s">
        <v>213</v>
      </c>
      <c r="E119" s="1" t="s">
        <v>32</v>
      </c>
      <c r="F119" s="1" t="s">
        <v>209</v>
      </c>
      <c r="G119" s="1"/>
      <c r="H119" s="5" t="s">
        <v>10</v>
      </c>
      <c r="I119" s="15" t="s">
        <v>35</v>
      </c>
      <c r="J119" s="3">
        <f>VLOOKUP(TableInterfaces[[#This Row],[Process]],TableProcesses[],2,FALSE)</f>
        <v>3</v>
      </c>
      <c r="K119" s="3">
        <f>VLOOKUP(TableInterfaces[[#This Row],[Process]]&amp;TableInterfaces[[#This Row],[Subprocess]],TableSubProcesses[],5,FALSE)</f>
        <v>387</v>
      </c>
      <c r="L119" s="3" t="str">
        <f>Overview!$E$6</f>
        <v>---</v>
      </c>
    </row>
    <row r="120" spans="1:13" x14ac:dyDescent="0.55000000000000004">
      <c r="A120" s="1" t="s">
        <v>15</v>
      </c>
      <c r="B120" s="9" t="s">
        <v>88</v>
      </c>
      <c r="C120" s="9" t="s">
        <v>55</v>
      </c>
      <c r="D120" s="1" t="s">
        <v>214</v>
      </c>
      <c r="E120" s="1" t="s">
        <v>32</v>
      </c>
      <c r="F120" s="1" t="s">
        <v>56</v>
      </c>
      <c r="G120" s="1"/>
      <c r="H120" s="5" t="s">
        <v>10</v>
      </c>
      <c r="I120" s="15" t="s">
        <v>37</v>
      </c>
      <c r="J120" s="1">
        <f>VLOOKUP(TableInterfaces[[#This Row],[Process]],TableProcesses[],2,FALSE)</f>
        <v>3</v>
      </c>
      <c r="K120" s="1">
        <f>VLOOKUP(TableInterfaces[[#This Row],[Process]]&amp;TableInterfaces[[#This Row],[Subprocess]],TableSubProcesses[],5,FALSE)</f>
        <v>300</v>
      </c>
      <c r="L120" s="3" t="str">
        <f>Overview!$E$6</f>
        <v>---</v>
      </c>
      <c r="M120" s="1"/>
    </row>
  </sheetData>
  <conditionalFormatting sqref="H2:H120">
    <cfRule type="cellIs" dxfId="23" priority="9" operator="equal">
      <formula>"TBD"</formula>
    </cfRule>
    <cfRule type="cellIs" dxfId="22" priority="10"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E7996FC9-B6F9-44A3-9CE0-10FE837EF223}">
          <x14:formula1>
            <xm:f>Notes!$Z$3:$Z$6</xm:f>
          </x14:formula1>
          <xm:sqref>H2:H48 H50:H120</xm:sqref>
        </x14:dataValidation>
        <x14:dataValidation type="list" allowBlank="1" showInputMessage="1" showErrorMessage="1" xr:uid="{401CBFB6-FF09-4648-9DDE-D581C68FA628}">
          <x14:formula1>
            <xm:f>Notes!$AA$3:$AA$8</xm:f>
          </x14:formula1>
          <xm:sqref>I2:I120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08C38-3D33-4A55-8AA7-B896943EBC05}">
  <dimension ref="A1:L44"/>
  <sheetViews>
    <sheetView zoomScale="70" zoomScaleNormal="70" workbookViewId="0">
      <selection activeCell="D3" sqref="D3"/>
    </sheetView>
  </sheetViews>
  <sheetFormatPr defaultColWidth="8.734375" defaultRowHeight="14.4" x14ac:dyDescent="0.55000000000000004"/>
  <cols>
    <col min="1" max="1" width="19.5234375" style="3" customWidth="1"/>
    <col min="2" max="3" width="18.578125" style="3" bestFit="1" customWidth="1"/>
    <col min="4" max="4" width="42.15625" style="3" bestFit="1" customWidth="1"/>
    <col min="5" max="5" width="8.734375" style="3"/>
    <col min="6" max="6" width="11.26171875" style="3" bestFit="1" customWidth="1"/>
    <col min="7" max="7" width="7.05078125" style="3" bestFit="1" customWidth="1"/>
    <col min="8" max="16384" width="8.734375" style="3"/>
  </cols>
  <sheetData>
    <row r="1" spans="1:12" x14ac:dyDescent="0.55000000000000004">
      <c r="A1" s="49" t="s">
        <v>66</v>
      </c>
      <c r="B1" s="49" t="s">
        <v>67</v>
      </c>
      <c r="C1" s="49" t="s">
        <v>215</v>
      </c>
      <c r="D1" s="49" t="s">
        <v>667</v>
      </c>
      <c r="E1" s="56" t="s">
        <v>28</v>
      </c>
      <c r="F1" s="19" t="s">
        <v>29</v>
      </c>
      <c r="G1" s="36" t="s">
        <v>30</v>
      </c>
      <c r="H1" s="107" t="s">
        <v>70</v>
      </c>
      <c r="I1" s="107" t="s">
        <v>71</v>
      </c>
      <c r="J1" s="107" t="s">
        <v>677</v>
      </c>
      <c r="K1" s="71" t="s">
        <v>6</v>
      </c>
      <c r="L1" s="71" t="s">
        <v>31</v>
      </c>
    </row>
    <row r="2" spans="1:12" x14ac:dyDescent="0.55000000000000004">
      <c r="A2" s="3" t="s">
        <v>18</v>
      </c>
      <c r="B2" s="108" t="s">
        <v>6</v>
      </c>
      <c r="C2" s="108" t="s">
        <v>6</v>
      </c>
      <c r="D2" s="110" t="str">
        <f>Overview!E6</f>
        <v>---</v>
      </c>
      <c r="E2" s="110"/>
      <c r="F2" s="5" t="s">
        <v>10</v>
      </c>
      <c r="G2" s="70" t="s">
        <v>35</v>
      </c>
      <c r="H2" s="7">
        <f>VLOOKUP(TableWarehouse[[#This Row],[Process]],TableProcesses[],2,FALSE)</f>
        <v>0</v>
      </c>
      <c r="I2" s="64">
        <f>VLOOKUP(TableWarehouse[[#This Row],[Process]]&amp;TableWarehouse[[#This Row],[Subprocess]],TableSubProcesses[],5,FALSE)</f>
        <v>40</v>
      </c>
      <c r="J2" s="64">
        <f>VLOOKUP(TableWarehouse[[#This Row],[Process]]&amp;TableWarehouse[[#This Row],[Subprocess]]&amp;TableWarehouse[[#This Row],[Detail]],TableDetails[],7,FALSE)</f>
        <v>40</v>
      </c>
      <c r="K2" s="79" t="str">
        <f>Overview!$E$6</f>
        <v>---</v>
      </c>
      <c r="L2" s="79"/>
    </row>
    <row r="3" spans="1:12" x14ac:dyDescent="0.55000000000000004">
      <c r="A3" s="3" t="s">
        <v>18</v>
      </c>
      <c r="B3" s="109" t="s">
        <v>12</v>
      </c>
      <c r="C3" s="109" t="s">
        <v>12</v>
      </c>
      <c r="D3" s="3" t="str">
        <f>Overview!E8</f>
        <v>TBD</v>
      </c>
      <c r="E3" s="111"/>
      <c r="F3" s="5" t="s">
        <v>10</v>
      </c>
      <c r="G3" s="70" t="s">
        <v>35</v>
      </c>
      <c r="H3" s="2">
        <f>VLOOKUP(TableWarehouse[[#This Row],[Process]],TableProcesses[],2,FALSE)</f>
        <v>0</v>
      </c>
      <c r="I3" s="3">
        <f>VLOOKUP(TableWarehouse[[#This Row],[Process]]&amp;TableWarehouse[[#This Row],[Subprocess]],TableSubProcesses[],5,FALSE)</f>
        <v>70</v>
      </c>
      <c r="J3" s="3">
        <f>VLOOKUP(TableWarehouse[[#This Row],[Process]]&amp;TableWarehouse[[#This Row],[Subprocess]]&amp;TableWarehouse[[#This Row],[Detail]],TableDetails[],7,FALSE)</f>
        <v>70</v>
      </c>
      <c r="K3" s="79" t="str">
        <f>Overview!$E$6</f>
        <v>---</v>
      </c>
      <c r="L3" s="89"/>
    </row>
    <row r="4" spans="1:12" x14ac:dyDescent="0.55000000000000004">
      <c r="A4" s="3" t="s">
        <v>18</v>
      </c>
      <c r="B4" s="109" t="s">
        <v>502</v>
      </c>
      <c r="C4" s="109" t="s">
        <v>502</v>
      </c>
      <c r="D4" s="3" t="s">
        <v>19</v>
      </c>
      <c r="E4" s="111" t="s">
        <v>503</v>
      </c>
      <c r="F4" s="5" t="str">
        <f>Overview!E13</f>
        <v>TBD</v>
      </c>
      <c r="G4" s="70" t="s">
        <v>35</v>
      </c>
      <c r="H4" s="2">
        <f>VLOOKUP(TableWarehouse[[#This Row],[Process]],TableProcesses[],2,FALSE)</f>
        <v>0</v>
      </c>
      <c r="I4" s="3">
        <f>VLOOKUP(TableWarehouse[[#This Row],[Process]]&amp;TableWarehouse[[#This Row],[Subprocess]],TableSubProcesses[],5,FALSE)</f>
        <v>30</v>
      </c>
      <c r="J4" s="3">
        <f>VLOOKUP(TableWarehouse[[#This Row],[Process]]&amp;TableWarehouse[[#This Row],[Subprocess]]&amp;TableWarehouse[[#This Row],[Detail]],TableDetails[],7,FALSE)</f>
        <v>30</v>
      </c>
      <c r="K4" s="79" t="str">
        <f>Overview!$E$6</f>
        <v>---</v>
      </c>
      <c r="L4" s="89"/>
    </row>
    <row r="5" spans="1:12" x14ac:dyDescent="0.55000000000000004">
      <c r="A5" s="3" t="s">
        <v>18</v>
      </c>
      <c r="B5" s="109" t="s">
        <v>502</v>
      </c>
      <c r="C5" s="109" t="s">
        <v>502</v>
      </c>
      <c r="D5" s="3" t="s">
        <v>21</v>
      </c>
      <c r="E5" s="111" t="s">
        <v>503</v>
      </c>
      <c r="F5" s="5" t="str">
        <f>Overview!E14</f>
        <v>TBD</v>
      </c>
      <c r="G5" s="70" t="s">
        <v>35</v>
      </c>
      <c r="H5" s="2">
        <f>VLOOKUP(TableWarehouse[[#This Row],[Process]],TableProcesses[],2,FALSE)</f>
        <v>0</v>
      </c>
      <c r="I5" s="3">
        <f>VLOOKUP(TableWarehouse[[#This Row],[Process]]&amp;TableWarehouse[[#This Row],[Subprocess]],TableSubProcesses[],5,FALSE)</f>
        <v>30</v>
      </c>
      <c r="J5" s="3">
        <f>VLOOKUP(TableWarehouse[[#This Row],[Process]]&amp;TableWarehouse[[#This Row],[Subprocess]]&amp;TableWarehouse[[#This Row],[Detail]],TableDetails[],7,FALSE)</f>
        <v>30</v>
      </c>
      <c r="K5" s="79" t="str">
        <f>Overview!$E$6</f>
        <v>---</v>
      </c>
      <c r="L5" s="89"/>
    </row>
    <row r="6" spans="1:12" x14ac:dyDescent="0.55000000000000004">
      <c r="A6" s="3" t="s">
        <v>18</v>
      </c>
      <c r="B6" s="109" t="s">
        <v>502</v>
      </c>
      <c r="C6" s="109" t="s">
        <v>502</v>
      </c>
      <c r="D6" s="3" t="s">
        <v>23</v>
      </c>
      <c r="E6" s="111" t="s">
        <v>503</v>
      </c>
      <c r="F6" s="5" t="str">
        <f>Overview!E15</f>
        <v>TBD</v>
      </c>
      <c r="G6" s="70" t="s">
        <v>35</v>
      </c>
      <c r="H6" s="2">
        <f>VLOOKUP(TableWarehouse[[#This Row],[Process]],TableProcesses[],2,FALSE)</f>
        <v>0</v>
      </c>
      <c r="I6" s="3">
        <f>VLOOKUP(TableWarehouse[[#This Row],[Process]]&amp;TableWarehouse[[#This Row],[Subprocess]],TableSubProcesses[],5,FALSE)</f>
        <v>30</v>
      </c>
      <c r="J6" s="3">
        <f>VLOOKUP(TableWarehouse[[#This Row],[Process]]&amp;TableWarehouse[[#This Row],[Subprocess]]&amp;TableWarehouse[[#This Row],[Detail]],TableDetails[],7,FALSE)</f>
        <v>30</v>
      </c>
      <c r="K6" s="79" t="str">
        <f>Overview!$E$6</f>
        <v>---</v>
      </c>
      <c r="L6" s="89"/>
    </row>
    <row r="7" spans="1:12" x14ac:dyDescent="0.55000000000000004">
      <c r="A7" s="3" t="s">
        <v>18</v>
      </c>
      <c r="B7" s="109" t="s">
        <v>502</v>
      </c>
      <c r="C7" s="109" t="s">
        <v>502</v>
      </c>
      <c r="D7" s="3" t="s">
        <v>24</v>
      </c>
      <c r="E7" s="111" t="s">
        <v>503</v>
      </c>
      <c r="F7" s="5" t="str">
        <f>Overview!E16</f>
        <v>TBD</v>
      </c>
      <c r="G7" s="70" t="s">
        <v>35</v>
      </c>
      <c r="H7" s="2">
        <f>VLOOKUP(TableWarehouse[[#This Row],[Process]],TableProcesses[],2,FALSE)</f>
        <v>0</v>
      </c>
      <c r="I7" s="3">
        <f>VLOOKUP(TableWarehouse[[#This Row],[Process]]&amp;TableWarehouse[[#This Row],[Subprocess]],TableSubProcesses[],5,FALSE)</f>
        <v>30</v>
      </c>
      <c r="J7" s="3">
        <f>VLOOKUP(TableWarehouse[[#This Row],[Process]]&amp;TableWarehouse[[#This Row],[Subprocess]]&amp;TableWarehouse[[#This Row],[Detail]],TableDetails[],7,FALSE)</f>
        <v>30</v>
      </c>
      <c r="K7" s="79" t="str">
        <f>Overview!$E$6</f>
        <v>---</v>
      </c>
      <c r="L7" s="89"/>
    </row>
    <row r="8" spans="1:12" x14ac:dyDescent="0.55000000000000004">
      <c r="A8" s="3" t="s">
        <v>18</v>
      </c>
      <c r="B8" s="109" t="s">
        <v>755</v>
      </c>
      <c r="C8" s="109" t="s">
        <v>755</v>
      </c>
      <c r="E8" s="111"/>
      <c r="F8" s="5" t="s">
        <v>10</v>
      </c>
      <c r="G8" s="70" t="s">
        <v>35</v>
      </c>
      <c r="H8" s="2">
        <f>VLOOKUP(TableWarehouse[[#This Row],[Process]],TableProcesses[],2,FALSE)</f>
        <v>0</v>
      </c>
      <c r="I8" s="3">
        <f>VLOOKUP(TableWarehouse[[#This Row],[Process]]&amp;TableWarehouse[[#This Row],[Subprocess]],TableSubProcesses[],5,FALSE)</f>
        <v>90</v>
      </c>
      <c r="J8" s="3">
        <f>VLOOKUP(TableWarehouse[[#This Row],[Process]]&amp;TableWarehouse[[#This Row],[Subprocess]]&amp;TableWarehouse[[#This Row],[Detail]],TableDetails[],7,FALSE)</f>
        <v>90</v>
      </c>
      <c r="K8" s="79" t="str">
        <f>Overview!$E$6</f>
        <v>---</v>
      </c>
      <c r="L8" s="89"/>
    </row>
    <row r="9" spans="1:12" x14ac:dyDescent="0.55000000000000004">
      <c r="A9" s="3" t="s">
        <v>18</v>
      </c>
      <c r="B9" s="109" t="s">
        <v>504</v>
      </c>
      <c r="C9" s="109" t="s">
        <v>504</v>
      </c>
      <c r="E9" s="111"/>
      <c r="F9" s="5" t="s">
        <v>10</v>
      </c>
      <c r="G9" s="70" t="s">
        <v>35</v>
      </c>
      <c r="H9" s="2">
        <f>VLOOKUP(TableWarehouse[[#This Row],[Process]],TableProcesses[],2,FALSE)</f>
        <v>0</v>
      </c>
      <c r="I9" s="3">
        <f>VLOOKUP(TableWarehouse[[#This Row],[Process]]&amp;TableWarehouse[[#This Row],[Subprocess]],TableSubProcesses[],5,FALSE)</f>
        <v>80</v>
      </c>
      <c r="J9" s="3">
        <f>VLOOKUP(TableWarehouse[[#This Row],[Process]]&amp;TableWarehouse[[#This Row],[Subprocess]]&amp;TableWarehouse[[#This Row],[Detail]],TableDetails[],7,FALSE)</f>
        <v>80</v>
      </c>
      <c r="K9" s="79" t="str">
        <f>Overview!$E$6</f>
        <v>---</v>
      </c>
      <c r="L9" s="89"/>
    </row>
    <row r="10" spans="1:12" x14ac:dyDescent="0.55000000000000004">
      <c r="A10" s="3" t="s">
        <v>18</v>
      </c>
      <c r="B10" s="109" t="s">
        <v>505</v>
      </c>
      <c r="C10" s="109" t="s">
        <v>505</v>
      </c>
      <c r="D10" s="3" t="s">
        <v>506</v>
      </c>
      <c r="E10" s="111"/>
      <c r="F10" s="5" t="s">
        <v>10</v>
      </c>
      <c r="G10" s="70" t="s">
        <v>35</v>
      </c>
      <c r="H10" s="2">
        <f>VLOOKUP(TableWarehouse[[#This Row],[Process]],TableProcesses[],2,FALSE)</f>
        <v>0</v>
      </c>
      <c r="I10" s="3">
        <f>VLOOKUP(TableWarehouse[[#This Row],[Process]]&amp;TableWarehouse[[#This Row],[Subprocess]],TableSubProcesses[],5,FALSE)</f>
        <v>20</v>
      </c>
      <c r="J10" s="3">
        <f>VLOOKUP(TableWarehouse[[#This Row],[Process]]&amp;TableWarehouse[[#This Row],[Subprocess]]&amp;TableWarehouse[[#This Row],[Detail]],TableDetails[],7,FALSE)</f>
        <v>20</v>
      </c>
      <c r="K10" s="79" t="str">
        <f>Overview!$E$6</f>
        <v>---</v>
      </c>
      <c r="L10" s="89"/>
    </row>
    <row r="11" spans="1:12" x14ac:dyDescent="0.55000000000000004">
      <c r="A11" s="3" t="s">
        <v>18</v>
      </c>
      <c r="B11" s="109" t="s">
        <v>505</v>
      </c>
      <c r="C11" s="109" t="s">
        <v>505</v>
      </c>
      <c r="D11" s="3" t="s">
        <v>507</v>
      </c>
      <c r="E11" s="111"/>
      <c r="F11" s="5" t="s">
        <v>10</v>
      </c>
      <c r="G11" s="70" t="s">
        <v>53</v>
      </c>
      <c r="H11" s="2">
        <f>VLOOKUP(TableWarehouse[[#This Row],[Process]],TableProcesses[],2,FALSE)</f>
        <v>0</v>
      </c>
      <c r="I11" s="3">
        <f>VLOOKUP(TableWarehouse[[#This Row],[Process]]&amp;TableWarehouse[[#This Row],[Subprocess]],TableSubProcesses[],5,FALSE)</f>
        <v>20</v>
      </c>
      <c r="J11" s="3">
        <f>VLOOKUP(TableWarehouse[[#This Row],[Process]]&amp;TableWarehouse[[#This Row],[Subprocess]]&amp;TableWarehouse[[#This Row],[Detail]],TableDetails[],7,FALSE)</f>
        <v>20</v>
      </c>
      <c r="K11" s="79" t="str">
        <f>Overview!$E$6</f>
        <v>---</v>
      </c>
      <c r="L11" s="89"/>
    </row>
    <row r="12" spans="1:12" x14ac:dyDescent="0.55000000000000004">
      <c r="A12" s="3" t="s">
        <v>18</v>
      </c>
      <c r="B12" s="109" t="s">
        <v>508</v>
      </c>
      <c r="C12" s="109" t="s">
        <v>508</v>
      </c>
      <c r="D12" s="3" t="s">
        <v>509</v>
      </c>
      <c r="E12" s="111"/>
      <c r="F12" s="5" t="s">
        <v>10</v>
      </c>
      <c r="G12" s="70" t="s">
        <v>35</v>
      </c>
      <c r="H12" s="2">
        <f>VLOOKUP(TableWarehouse[[#This Row],[Process]],TableProcesses[],2,FALSE)</f>
        <v>0</v>
      </c>
      <c r="I12" s="3">
        <f>VLOOKUP(TableWarehouse[[#This Row],[Process]]&amp;TableWarehouse[[#This Row],[Subprocess]],TableSubProcesses[],5,FALSE)</f>
        <v>10</v>
      </c>
      <c r="J12" s="3">
        <f>VLOOKUP(TableWarehouse[[#This Row],[Process]]&amp;TableWarehouse[[#This Row],[Subprocess]]&amp;TableWarehouse[[#This Row],[Detail]],TableDetails[],7,FALSE)</f>
        <v>10</v>
      </c>
      <c r="K12" s="79" t="str">
        <f>Overview!$E$6</f>
        <v>---</v>
      </c>
      <c r="L12" s="89"/>
    </row>
    <row r="13" spans="1:12" x14ac:dyDescent="0.55000000000000004">
      <c r="A13" s="3" t="s">
        <v>18</v>
      </c>
      <c r="B13" s="109" t="s">
        <v>508</v>
      </c>
      <c r="C13" s="109" t="s">
        <v>508</v>
      </c>
      <c r="D13" s="3" t="s">
        <v>510</v>
      </c>
      <c r="E13" s="111"/>
      <c r="F13" s="5" t="s">
        <v>10</v>
      </c>
      <c r="G13" s="70" t="s">
        <v>37</v>
      </c>
      <c r="H13" s="2">
        <f>VLOOKUP(TableWarehouse[[#This Row],[Process]],TableProcesses[],2,FALSE)</f>
        <v>0</v>
      </c>
      <c r="I13" s="3">
        <f>VLOOKUP(TableWarehouse[[#This Row],[Process]]&amp;TableWarehouse[[#This Row],[Subprocess]],TableSubProcesses[],5,FALSE)</f>
        <v>10</v>
      </c>
      <c r="J13" s="3">
        <f>VLOOKUP(TableWarehouse[[#This Row],[Process]]&amp;TableWarehouse[[#This Row],[Subprocess]]&amp;TableWarehouse[[#This Row],[Detail]],TableDetails[],7,FALSE)</f>
        <v>10</v>
      </c>
      <c r="K13" s="79" t="str">
        <f>Overview!$E$6</f>
        <v>---</v>
      </c>
      <c r="L13" s="89"/>
    </row>
    <row r="14" spans="1:12" x14ac:dyDescent="0.55000000000000004">
      <c r="A14" s="3" t="s">
        <v>18</v>
      </c>
      <c r="B14" s="109" t="s">
        <v>508</v>
      </c>
      <c r="C14" s="109" t="s">
        <v>508</v>
      </c>
      <c r="D14" s="3" t="s">
        <v>511</v>
      </c>
      <c r="E14" s="111"/>
      <c r="F14" s="5" t="s">
        <v>10</v>
      </c>
      <c r="G14" s="70" t="s">
        <v>35</v>
      </c>
      <c r="H14" s="2">
        <f>VLOOKUP(TableWarehouse[[#This Row],[Process]],TableProcesses[],2,FALSE)</f>
        <v>0</v>
      </c>
      <c r="I14" s="3">
        <f>VLOOKUP(TableWarehouse[[#This Row],[Process]]&amp;TableWarehouse[[#This Row],[Subprocess]],TableSubProcesses[],5,FALSE)</f>
        <v>10</v>
      </c>
      <c r="J14" s="3">
        <f>VLOOKUP(TableWarehouse[[#This Row],[Process]]&amp;TableWarehouse[[#This Row],[Subprocess]]&amp;TableWarehouse[[#This Row],[Detail]],TableDetails[],7,FALSE)</f>
        <v>10</v>
      </c>
      <c r="K14" s="79" t="str">
        <f>Overview!$E$6</f>
        <v>---</v>
      </c>
      <c r="L14" s="89"/>
    </row>
    <row r="15" spans="1:12" x14ac:dyDescent="0.55000000000000004">
      <c r="A15" s="3" t="s">
        <v>18</v>
      </c>
      <c r="B15" s="109" t="s">
        <v>508</v>
      </c>
      <c r="C15" s="109" t="s">
        <v>508</v>
      </c>
      <c r="D15" s="3" t="s">
        <v>512</v>
      </c>
      <c r="E15" s="111"/>
      <c r="F15" s="5" t="s">
        <v>10</v>
      </c>
      <c r="G15" s="70" t="s">
        <v>35</v>
      </c>
      <c r="H15" s="2">
        <f>VLOOKUP(TableWarehouse[[#This Row],[Process]],TableProcesses[],2,FALSE)</f>
        <v>0</v>
      </c>
      <c r="I15" s="3">
        <f>VLOOKUP(TableWarehouse[[#This Row],[Process]]&amp;TableWarehouse[[#This Row],[Subprocess]],TableSubProcesses[],5,FALSE)</f>
        <v>10</v>
      </c>
      <c r="J15" s="3">
        <f>VLOOKUP(TableWarehouse[[#This Row],[Process]]&amp;TableWarehouse[[#This Row],[Subprocess]]&amp;TableWarehouse[[#This Row],[Detail]],TableDetails[],7,FALSE)</f>
        <v>10</v>
      </c>
      <c r="K15" s="79" t="str">
        <f>Overview!$E$6</f>
        <v>---</v>
      </c>
      <c r="L15" s="89"/>
    </row>
    <row r="16" spans="1:12" x14ac:dyDescent="0.55000000000000004">
      <c r="A16" s="3" t="s">
        <v>18</v>
      </c>
      <c r="B16" s="109" t="s">
        <v>508</v>
      </c>
      <c r="C16" s="109" t="s">
        <v>508</v>
      </c>
      <c r="D16" s="3" t="s">
        <v>513</v>
      </c>
      <c r="E16" s="111"/>
      <c r="F16" s="5" t="s">
        <v>10</v>
      </c>
      <c r="G16" s="70" t="s">
        <v>53</v>
      </c>
      <c r="H16" s="2">
        <f>VLOOKUP(TableWarehouse[[#This Row],[Process]],TableProcesses[],2,FALSE)</f>
        <v>0</v>
      </c>
      <c r="I16" s="3">
        <f>VLOOKUP(TableWarehouse[[#This Row],[Process]]&amp;TableWarehouse[[#This Row],[Subprocess]],TableSubProcesses[],5,FALSE)</f>
        <v>10</v>
      </c>
      <c r="J16" s="3">
        <f>VLOOKUP(TableWarehouse[[#This Row],[Process]]&amp;TableWarehouse[[#This Row],[Subprocess]]&amp;TableWarehouse[[#This Row],[Detail]],TableDetails[],7,FALSE)</f>
        <v>10</v>
      </c>
      <c r="K16" s="79" t="str">
        <f>Overview!$E$6</f>
        <v>---</v>
      </c>
      <c r="L16" s="89"/>
    </row>
    <row r="17" spans="1:12" x14ac:dyDescent="0.55000000000000004">
      <c r="A17" s="3" t="s">
        <v>18</v>
      </c>
      <c r="B17" s="109" t="s">
        <v>508</v>
      </c>
      <c r="C17" s="109" t="s">
        <v>508</v>
      </c>
      <c r="D17" s="3" t="s">
        <v>514</v>
      </c>
      <c r="E17" s="111"/>
      <c r="F17" s="5" t="s">
        <v>10</v>
      </c>
      <c r="G17" s="70" t="s">
        <v>35</v>
      </c>
      <c r="H17" s="2">
        <f>VLOOKUP(TableWarehouse[[#This Row],[Process]],TableProcesses[],2,FALSE)</f>
        <v>0</v>
      </c>
      <c r="I17" s="3">
        <f>VLOOKUP(TableWarehouse[[#This Row],[Process]]&amp;TableWarehouse[[#This Row],[Subprocess]],TableSubProcesses[],5,FALSE)</f>
        <v>10</v>
      </c>
      <c r="J17" s="3">
        <f>VLOOKUP(TableWarehouse[[#This Row],[Process]]&amp;TableWarehouse[[#This Row],[Subprocess]]&amp;TableWarehouse[[#This Row],[Detail]],TableDetails[],7,FALSE)</f>
        <v>10</v>
      </c>
      <c r="K17" s="79" t="str">
        <f>Overview!$E$6</f>
        <v>---</v>
      </c>
      <c r="L17" s="89"/>
    </row>
    <row r="18" spans="1:12" x14ac:dyDescent="0.55000000000000004">
      <c r="A18" s="3" t="s">
        <v>18</v>
      </c>
      <c r="B18" s="109" t="s">
        <v>508</v>
      </c>
      <c r="C18" s="109" t="s">
        <v>508</v>
      </c>
      <c r="D18" s="3" t="s">
        <v>515</v>
      </c>
      <c r="E18" s="111"/>
      <c r="F18" s="5" t="s">
        <v>10</v>
      </c>
      <c r="G18" s="70" t="s">
        <v>35</v>
      </c>
      <c r="H18" s="2">
        <f>VLOOKUP(TableWarehouse[[#This Row],[Process]],TableProcesses[],2,FALSE)</f>
        <v>0</v>
      </c>
      <c r="I18" s="3">
        <f>VLOOKUP(TableWarehouse[[#This Row],[Process]]&amp;TableWarehouse[[#This Row],[Subprocess]],TableSubProcesses[],5,FALSE)</f>
        <v>10</v>
      </c>
      <c r="J18" s="3">
        <f>VLOOKUP(TableWarehouse[[#This Row],[Process]]&amp;TableWarehouse[[#This Row],[Subprocess]]&amp;TableWarehouse[[#This Row],[Detail]],TableDetails[],7,FALSE)</f>
        <v>10</v>
      </c>
      <c r="K18" s="79" t="str">
        <f>Overview!$E$6</f>
        <v>---</v>
      </c>
      <c r="L18" s="89"/>
    </row>
    <row r="19" spans="1:12" x14ac:dyDescent="0.55000000000000004">
      <c r="A19" s="3" t="s">
        <v>18</v>
      </c>
      <c r="B19" s="109" t="s">
        <v>508</v>
      </c>
      <c r="C19" s="109" t="s">
        <v>508</v>
      </c>
      <c r="D19" s="3" t="s">
        <v>516</v>
      </c>
      <c r="E19" s="111"/>
      <c r="F19" s="5" t="s">
        <v>10</v>
      </c>
      <c r="G19" s="70" t="s">
        <v>35</v>
      </c>
      <c r="H19" s="2">
        <f>VLOOKUP(TableWarehouse[[#This Row],[Process]],TableProcesses[],2,FALSE)</f>
        <v>0</v>
      </c>
      <c r="I19" s="3">
        <f>VLOOKUP(TableWarehouse[[#This Row],[Process]]&amp;TableWarehouse[[#This Row],[Subprocess]],TableSubProcesses[],5,FALSE)</f>
        <v>10</v>
      </c>
      <c r="J19" s="3">
        <f>VLOOKUP(TableWarehouse[[#This Row],[Process]]&amp;TableWarehouse[[#This Row],[Subprocess]]&amp;TableWarehouse[[#This Row],[Detail]],TableDetails[],7,FALSE)</f>
        <v>10</v>
      </c>
      <c r="K19" s="79" t="str">
        <f>Overview!$E$6</f>
        <v>---</v>
      </c>
      <c r="L19" s="89"/>
    </row>
    <row r="20" spans="1:12" x14ac:dyDescent="0.55000000000000004">
      <c r="A20" s="3" t="s">
        <v>18</v>
      </c>
      <c r="B20" s="109" t="s">
        <v>508</v>
      </c>
      <c r="C20" s="109" t="s">
        <v>508</v>
      </c>
      <c r="D20" s="3" t="s">
        <v>517</v>
      </c>
      <c r="E20" s="111"/>
      <c r="F20" s="5" t="s">
        <v>10</v>
      </c>
      <c r="G20" s="70" t="s">
        <v>35</v>
      </c>
      <c r="H20" s="2">
        <f>VLOOKUP(TableWarehouse[[#This Row],[Process]],TableProcesses[],2,FALSE)</f>
        <v>0</v>
      </c>
      <c r="I20" s="3">
        <f>VLOOKUP(TableWarehouse[[#This Row],[Process]]&amp;TableWarehouse[[#This Row],[Subprocess]],TableSubProcesses[],5,FALSE)</f>
        <v>10</v>
      </c>
      <c r="J20" s="3">
        <f>VLOOKUP(TableWarehouse[[#This Row],[Process]]&amp;TableWarehouse[[#This Row],[Subprocess]]&amp;TableWarehouse[[#This Row],[Detail]],TableDetails[],7,FALSE)</f>
        <v>10</v>
      </c>
      <c r="K20" s="79" t="str">
        <f>Overview!$E$6</f>
        <v>---</v>
      </c>
      <c r="L20" s="89"/>
    </row>
    <row r="21" spans="1:12" x14ac:dyDescent="0.55000000000000004">
      <c r="A21" s="3" t="s">
        <v>18</v>
      </c>
      <c r="B21" s="109" t="s">
        <v>508</v>
      </c>
      <c r="C21" s="109" t="s">
        <v>508</v>
      </c>
      <c r="D21" s="3" t="s">
        <v>518</v>
      </c>
      <c r="E21" s="111"/>
      <c r="F21" s="5" t="s">
        <v>10</v>
      </c>
      <c r="G21" s="70" t="s">
        <v>35</v>
      </c>
      <c r="H21" s="2">
        <f>VLOOKUP(TableWarehouse[[#This Row],[Process]],TableProcesses[],2,FALSE)</f>
        <v>0</v>
      </c>
      <c r="I21" s="3">
        <f>VLOOKUP(TableWarehouse[[#This Row],[Process]]&amp;TableWarehouse[[#This Row],[Subprocess]],TableSubProcesses[],5,FALSE)</f>
        <v>10</v>
      </c>
      <c r="J21" s="3">
        <f>VLOOKUP(TableWarehouse[[#This Row],[Process]]&amp;TableWarehouse[[#This Row],[Subprocess]]&amp;TableWarehouse[[#This Row],[Detail]],TableDetails[],7,FALSE)</f>
        <v>10</v>
      </c>
      <c r="K21" s="79" t="str">
        <f>Overview!$E$6</f>
        <v>---</v>
      </c>
      <c r="L21" s="89"/>
    </row>
    <row r="22" spans="1:12" x14ac:dyDescent="0.55000000000000004">
      <c r="A22" s="3" t="s">
        <v>18</v>
      </c>
      <c r="B22" s="109" t="s">
        <v>508</v>
      </c>
      <c r="C22" s="109" t="s">
        <v>508</v>
      </c>
      <c r="D22" s="3" t="s">
        <v>519</v>
      </c>
      <c r="E22" s="111"/>
      <c r="F22" s="5" t="s">
        <v>10</v>
      </c>
      <c r="G22" s="70" t="s">
        <v>35</v>
      </c>
      <c r="H22" s="2">
        <f>VLOOKUP(TableWarehouse[[#This Row],[Process]],TableProcesses[],2,FALSE)</f>
        <v>0</v>
      </c>
      <c r="I22" s="3">
        <f>VLOOKUP(TableWarehouse[[#This Row],[Process]]&amp;TableWarehouse[[#This Row],[Subprocess]],TableSubProcesses[],5,FALSE)</f>
        <v>10</v>
      </c>
      <c r="J22" s="3">
        <f>VLOOKUP(TableWarehouse[[#This Row],[Process]]&amp;TableWarehouse[[#This Row],[Subprocess]]&amp;TableWarehouse[[#This Row],[Detail]],TableDetails[],7,FALSE)</f>
        <v>10</v>
      </c>
      <c r="K22" s="79" t="str">
        <f>Overview!$E$6</f>
        <v>---</v>
      </c>
      <c r="L22" s="89"/>
    </row>
    <row r="23" spans="1:12" x14ac:dyDescent="0.55000000000000004">
      <c r="A23" s="3" t="s">
        <v>18</v>
      </c>
      <c r="B23" s="109" t="s">
        <v>508</v>
      </c>
      <c r="C23" s="109" t="s">
        <v>508</v>
      </c>
      <c r="D23" s="3" t="s">
        <v>520</v>
      </c>
      <c r="E23" s="111"/>
      <c r="F23" s="5" t="s">
        <v>10</v>
      </c>
      <c r="G23" s="70" t="s">
        <v>35</v>
      </c>
      <c r="H23" s="2">
        <f>VLOOKUP(TableWarehouse[[#This Row],[Process]],TableProcesses[],2,FALSE)</f>
        <v>0</v>
      </c>
      <c r="I23" s="3">
        <f>VLOOKUP(TableWarehouse[[#This Row],[Process]]&amp;TableWarehouse[[#This Row],[Subprocess]],TableSubProcesses[],5,FALSE)</f>
        <v>10</v>
      </c>
      <c r="J23" s="3">
        <f>VLOOKUP(TableWarehouse[[#This Row],[Process]]&amp;TableWarehouse[[#This Row],[Subprocess]]&amp;TableWarehouse[[#This Row],[Detail]],TableDetails[],7,FALSE)</f>
        <v>10</v>
      </c>
      <c r="K23" s="79" t="str">
        <f>Overview!$E$6</f>
        <v>---</v>
      </c>
      <c r="L23" s="89"/>
    </row>
    <row r="24" spans="1:12" x14ac:dyDescent="0.55000000000000004">
      <c r="A24" s="3" t="s">
        <v>18</v>
      </c>
      <c r="B24" s="109" t="s">
        <v>508</v>
      </c>
      <c r="C24" s="109" t="s">
        <v>508</v>
      </c>
      <c r="D24" s="3" t="s">
        <v>521</v>
      </c>
      <c r="E24" s="111"/>
      <c r="F24" s="5" t="s">
        <v>10</v>
      </c>
      <c r="G24" s="70" t="s">
        <v>35</v>
      </c>
      <c r="H24" s="2">
        <f>VLOOKUP(TableWarehouse[[#This Row],[Process]],TableProcesses[],2,FALSE)</f>
        <v>0</v>
      </c>
      <c r="I24" s="3">
        <f>VLOOKUP(TableWarehouse[[#This Row],[Process]]&amp;TableWarehouse[[#This Row],[Subprocess]],TableSubProcesses[],5,FALSE)</f>
        <v>10</v>
      </c>
      <c r="J24" s="3">
        <f>VLOOKUP(TableWarehouse[[#This Row],[Process]]&amp;TableWarehouse[[#This Row],[Subprocess]]&amp;TableWarehouse[[#This Row],[Detail]],TableDetails[],7,FALSE)</f>
        <v>10</v>
      </c>
      <c r="K24" s="79" t="str">
        <f>Overview!$E$6</f>
        <v>---</v>
      </c>
      <c r="L24" s="89"/>
    </row>
    <row r="25" spans="1:12" x14ac:dyDescent="0.55000000000000004">
      <c r="A25" s="3" t="s">
        <v>18</v>
      </c>
      <c r="B25" s="109" t="s">
        <v>508</v>
      </c>
      <c r="C25" s="109" t="s">
        <v>508</v>
      </c>
      <c r="D25" s="3" t="s">
        <v>747</v>
      </c>
      <c r="E25" s="111"/>
      <c r="F25" s="5" t="s">
        <v>10</v>
      </c>
      <c r="G25" s="70" t="s">
        <v>53</v>
      </c>
      <c r="H25" s="2">
        <f>VLOOKUP(TableWarehouse[[#This Row],[Process]],TableProcesses[],2,FALSE)</f>
        <v>0</v>
      </c>
      <c r="I25" s="3">
        <f>VLOOKUP(TableWarehouse[[#This Row],[Process]]&amp;TableWarehouse[[#This Row],[Subprocess]],TableSubProcesses[],5,FALSE)</f>
        <v>10</v>
      </c>
      <c r="J25" s="3">
        <f>VLOOKUP(TableWarehouse[[#This Row],[Process]]&amp;TableWarehouse[[#This Row],[Subprocess]]&amp;TableWarehouse[[#This Row],[Detail]],TableDetails[],7,FALSE)</f>
        <v>10</v>
      </c>
      <c r="K25" s="79" t="str">
        <f>Overview!$E$6</f>
        <v>---</v>
      </c>
      <c r="L25" s="89"/>
    </row>
    <row r="26" spans="1:12" x14ac:dyDescent="0.55000000000000004">
      <c r="A26" s="3" t="s">
        <v>18</v>
      </c>
      <c r="B26" s="109" t="s">
        <v>508</v>
      </c>
      <c r="C26" s="109" t="s">
        <v>508</v>
      </c>
      <c r="D26" s="3" t="s">
        <v>748</v>
      </c>
      <c r="E26" s="111"/>
      <c r="F26" s="5" t="s">
        <v>10</v>
      </c>
      <c r="G26" s="70" t="s">
        <v>53</v>
      </c>
      <c r="H26" s="2">
        <f>VLOOKUP(TableWarehouse[[#This Row],[Process]],TableProcesses[],2,FALSE)</f>
        <v>0</v>
      </c>
      <c r="I26" s="3">
        <f>VLOOKUP(TableWarehouse[[#This Row],[Process]]&amp;TableWarehouse[[#This Row],[Subprocess]],TableSubProcesses[],5,FALSE)</f>
        <v>10</v>
      </c>
      <c r="J26" s="3">
        <f>VLOOKUP(TableWarehouse[[#This Row],[Process]]&amp;TableWarehouse[[#This Row],[Subprocess]]&amp;TableWarehouse[[#This Row],[Detail]],TableDetails[],7,FALSE)</f>
        <v>10</v>
      </c>
      <c r="K26" s="79" t="str">
        <f>Overview!$E$6</f>
        <v>---</v>
      </c>
      <c r="L26" s="89"/>
    </row>
    <row r="27" spans="1:12" x14ac:dyDescent="0.55000000000000004">
      <c r="A27" s="3" t="s">
        <v>18</v>
      </c>
      <c r="B27" s="109" t="s">
        <v>508</v>
      </c>
      <c r="C27" s="109" t="s">
        <v>508</v>
      </c>
      <c r="D27" s="3" t="s">
        <v>749</v>
      </c>
      <c r="E27" s="111"/>
      <c r="F27" s="5" t="s">
        <v>10</v>
      </c>
      <c r="G27" s="70" t="s">
        <v>53</v>
      </c>
      <c r="H27" s="2">
        <f>VLOOKUP(TableWarehouse[[#This Row],[Process]],TableProcesses[],2,FALSE)</f>
        <v>0</v>
      </c>
      <c r="I27" s="3">
        <f>VLOOKUP(TableWarehouse[[#This Row],[Process]]&amp;TableWarehouse[[#This Row],[Subprocess]],TableSubProcesses[],5,FALSE)</f>
        <v>10</v>
      </c>
      <c r="J27" s="3">
        <f>VLOOKUP(TableWarehouse[[#This Row],[Process]]&amp;TableWarehouse[[#This Row],[Subprocess]]&amp;TableWarehouse[[#This Row],[Detail]],TableDetails[],7,FALSE)</f>
        <v>10</v>
      </c>
      <c r="K27" s="79" t="str">
        <f>Overview!$E$6</f>
        <v>---</v>
      </c>
      <c r="L27" s="89"/>
    </row>
    <row r="28" spans="1:12" x14ac:dyDescent="0.55000000000000004">
      <c r="A28" s="3" t="s">
        <v>18</v>
      </c>
      <c r="B28" s="109" t="s">
        <v>508</v>
      </c>
      <c r="C28" s="109" t="s">
        <v>508</v>
      </c>
      <c r="D28" s="3" t="s">
        <v>522</v>
      </c>
      <c r="E28" s="111"/>
      <c r="F28" s="5" t="s">
        <v>10</v>
      </c>
      <c r="G28" s="70" t="s">
        <v>35</v>
      </c>
      <c r="H28" s="2">
        <f>VLOOKUP(TableWarehouse[[#This Row],[Process]],TableProcesses[],2,FALSE)</f>
        <v>0</v>
      </c>
      <c r="I28" s="3">
        <f>VLOOKUP(TableWarehouse[[#This Row],[Process]]&amp;TableWarehouse[[#This Row],[Subprocess]],TableSubProcesses[],5,FALSE)</f>
        <v>10</v>
      </c>
      <c r="J28" s="3">
        <f>VLOOKUP(TableWarehouse[[#This Row],[Process]]&amp;TableWarehouse[[#This Row],[Subprocess]]&amp;TableWarehouse[[#This Row],[Detail]],TableDetails[],7,FALSE)</f>
        <v>10</v>
      </c>
      <c r="K28" s="79" t="str">
        <f>Overview!$E$6</f>
        <v>---</v>
      </c>
      <c r="L28" s="89"/>
    </row>
    <row r="29" spans="1:12" x14ac:dyDescent="0.55000000000000004">
      <c r="A29" s="3" t="s">
        <v>18</v>
      </c>
      <c r="B29" s="109" t="s">
        <v>508</v>
      </c>
      <c r="C29" s="109" t="s">
        <v>508</v>
      </c>
      <c r="D29" s="3" t="s">
        <v>523</v>
      </c>
      <c r="E29" s="111"/>
      <c r="F29" s="5" t="s">
        <v>10</v>
      </c>
      <c r="G29" s="70" t="s">
        <v>35</v>
      </c>
      <c r="H29" s="2">
        <f>VLOOKUP(TableWarehouse[[#This Row],[Process]],TableProcesses[],2,FALSE)</f>
        <v>0</v>
      </c>
      <c r="I29" s="3">
        <f>VLOOKUP(TableWarehouse[[#This Row],[Process]]&amp;TableWarehouse[[#This Row],[Subprocess]],TableSubProcesses[],5,FALSE)</f>
        <v>10</v>
      </c>
      <c r="J29" s="3">
        <f>VLOOKUP(TableWarehouse[[#This Row],[Process]]&amp;TableWarehouse[[#This Row],[Subprocess]]&amp;TableWarehouse[[#This Row],[Detail]],TableDetails[],7,FALSE)</f>
        <v>10</v>
      </c>
      <c r="K29" s="79" t="str">
        <f>Overview!$E$6</f>
        <v>---</v>
      </c>
      <c r="L29" s="89"/>
    </row>
    <row r="30" spans="1:12" x14ac:dyDescent="0.55000000000000004">
      <c r="A30" s="3" t="s">
        <v>18</v>
      </c>
      <c r="B30" s="109" t="s">
        <v>508</v>
      </c>
      <c r="C30" s="109" t="s">
        <v>508</v>
      </c>
      <c r="D30" s="3" t="s">
        <v>524</v>
      </c>
      <c r="E30" s="111"/>
      <c r="F30" s="5" t="s">
        <v>10</v>
      </c>
      <c r="G30" s="70" t="s">
        <v>35</v>
      </c>
      <c r="H30" s="2">
        <f>VLOOKUP(TableWarehouse[[#This Row],[Process]],TableProcesses[],2,FALSE)</f>
        <v>0</v>
      </c>
      <c r="I30" s="3">
        <f>VLOOKUP(TableWarehouse[[#This Row],[Process]]&amp;TableWarehouse[[#This Row],[Subprocess]],TableSubProcesses[],5,FALSE)</f>
        <v>10</v>
      </c>
      <c r="J30" s="3">
        <f>VLOOKUP(TableWarehouse[[#This Row],[Process]]&amp;TableWarehouse[[#This Row],[Subprocess]]&amp;TableWarehouse[[#This Row],[Detail]],TableDetails[],7,FALSE)</f>
        <v>10</v>
      </c>
      <c r="K30" s="79" t="str">
        <f>Overview!$E$6</f>
        <v>---</v>
      </c>
      <c r="L30" s="89"/>
    </row>
    <row r="31" spans="1:12" x14ac:dyDescent="0.55000000000000004">
      <c r="A31" s="3" t="s">
        <v>18</v>
      </c>
      <c r="B31" s="109" t="s">
        <v>525</v>
      </c>
      <c r="C31" s="109" t="s">
        <v>525</v>
      </c>
      <c r="D31" s="3" t="s">
        <v>526</v>
      </c>
      <c r="E31" s="111"/>
      <c r="F31" s="5" t="s">
        <v>10</v>
      </c>
      <c r="G31" s="70" t="s">
        <v>35</v>
      </c>
      <c r="H31" s="2">
        <f>VLOOKUP(TableWarehouse[[#This Row],[Process]],TableProcesses[],2,FALSE)</f>
        <v>0</v>
      </c>
      <c r="I31" s="3">
        <f>VLOOKUP(TableWarehouse[[#This Row],[Process]]&amp;TableWarehouse[[#This Row],[Subprocess]],TableSubProcesses[],5,FALSE)</f>
        <v>50</v>
      </c>
      <c r="J31" s="3">
        <f>VLOOKUP(TableWarehouse[[#This Row],[Process]]&amp;TableWarehouse[[#This Row],[Subprocess]]&amp;TableWarehouse[[#This Row],[Detail]],TableDetails[],7,FALSE)</f>
        <v>50</v>
      </c>
      <c r="K31" s="79" t="str">
        <f>Overview!$E$6</f>
        <v>---</v>
      </c>
      <c r="L31" s="89"/>
    </row>
    <row r="32" spans="1:12" x14ac:dyDescent="0.55000000000000004">
      <c r="A32" s="3" t="s">
        <v>18</v>
      </c>
      <c r="B32" s="109" t="s">
        <v>525</v>
      </c>
      <c r="C32" s="109" t="s">
        <v>525</v>
      </c>
      <c r="D32" s="3" t="s">
        <v>527</v>
      </c>
      <c r="E32" s="111"/>
      <c r="F32" s="5" t="s">
        <v>10</v>
      </c>
      <c r="G32" s="70" t="s">
        <v>35</v>
      </c>
      <c r="H32" s="2">
        <f>VLOOKUP(TableWarehouse[[#This Row],[Process]],TableProcesses[],2,FALSE)</f>
        <v>0</v>
      </c>
      <c r="I32" s="3">
        <f>VLOOKUP(TableWarehouse[[#This Row],[Process]]&amp;TableWarehouse[[#This Row],[Subprocess]],TableSubProcesses[],5,FALSE)</f>
        <v>50</v>
      </c>
      <c r="J32" s="3">
        <f>VLOOKUP(TableWarehouse[[#This Row],[Process]]&amp;TableWarehouse[[#This Row],[Subprocess]]&amp;TableWarehouse[[#This Row],[Detail]],TableDetails[],7,FALSE)</f>
        <v>50</v>
      </c>
      <c r="K32" s="79" t="str">
        <f>Overview!$E$6</f>
        <v>---</v>
      </c>
      <c r="L32" s="89"/>
    </row>
    <row r="33" spans="1:12" x14ac:dyDescent="0.55000000000000004">
      <c r="A33" s="3" t="s">
        <v>18</v>
      </c>
      <c r="B33" s="109" t="s">
        <v>525</v>
      </c>
      <c r="C33" s="109" t="s">
        <v>525</v>
      </c>
      <c r="D33" s="3" t="s">
        <v>528</v>
      </c>
      <c r="E33" s="111"/>
      <c r="F33" s="5" t="s">
        <v>10</v>
      </c>
      <c r="G33" s="70" t="s">
        <v>35</v>
      </c>
      <c r="H33" s="2">
        <f>VLOOKUP(TableWarehouse[[#This Row],[Process]],TableProcesses[],2,FALSE)</f>
        <v>0</v>
      </c>
      <c r="I33" s="3">
        <f>VLOOKUP(TableWarehouse[[#This Row],[Process]]&amp;TableWarehouse[[#This Row],[Subprocess]],TableSubProcesses[],5,FALSE)</f>
        <v>50</v>
      </c>
      <c r="J33" s="3">
        <f>VLOOKUP(TableWarehouse[[#This Row],[Process]]&amp;TableWarehouse[[#This Row],[Subprocess]]&amp;TableWarehouse[[#This Row],[Detail]],TableDetails[],7,FALSE)</f>
        <v>50</v>
      </c>
      <c r="K33" s="79" t="str">
        <f>Overview!$E$6</f>
        <v>---</v>
      </c>
      <c r="L33" s="89"/>
    </row>
    <row r="34" spans="1:12" x14ac:dyDescent="0.55000000000000004">
      <c r="A34" s="3" t="s">
        <v>18</v>
      </c>
      <c r="B34" s="109" t="s">
        <v>525</v>
      </c>
      <c r="C34" s="109" t="s">
        <v>525</v>
      </c>
      <c r="D34" s="3" t="s">
        <v>529</v>
      </c>
      <c r="E34" s="111"/>
      <c r="F34" s="5" t="s">
        <v>10</v>
      </c>
      <c r="G34" s="70" t="s">
        <v>35</v>
      </c>
      <c r="H34" s="2">
        <f>VLOOKUP(TableWarehouse[[#This Row],[Process]],TableProcesses[],2,FALSE)</f>
        <v>0</v>
      </c>
      <c r="I34" s="3">
        <f>VLOOKUP(TableWarehouse[[#This Row],[Process]]&amp;TableWarehouse[[#This Row],[Subprocess]],TableSubProcesses[],5,FALSE)</f>
        <v>50</v>
      </c>
      <c r="J34" s="3">
        <f>VLOOKUP(TableWarehouse[[#This Row],[Process]]&amp;TableWarehouse[[#This Row],[Subprocess]]&amp;TableWarehouse[[#This Row],[Detail]],TableDetails[],7,FALSE)</f>
        <v>50</v>
      </c>
      <c r="K34" s="79" t="str">
        <f>Overview!$E$6</f>
        <v>---</v>
      </c>
      <c r="L34" s="89"/>
    </row>
    <row r="35" spans="1:12" x14ac:dyDescent="0.55000000000000004">
      <c r="A35" s="3" t="s">
        <v>18</v>
      </c>
      <c r="B35" s="109" t="s">
        <v>525</v>
      </c>
      <c r="C35" s="109" t="s">
        <v>525</v>
      </c>
      <c r="D35" s="3" t="s">
        <v>530</v>
      </c>
      <c r="E35" s="111"/>
      <c r="F35" s="5" t="s">
        <v>10</v>
      </c>
      <c r="G35" s="70" t="s">
        <v>35</v>
      </c>
      <c r="H35" s="2">
        <f>VLOOKUP(TableWarehouse[[#This Row],[Process]],TableProcesses[],2,FALSE)</f>
        <v>0</v>
      </c>
      <c r="I35" s="3">
        <f>VLOOKUP(TableWarehouse[[#This Row],[Process]]&amp;TableWarehouse[[#This Row],[Subprocess]],TableSubProcesses[],5,FALSE)</f>
        <v>50</v>
      </c>
      <c r="J35" s="3">
        <f>VLOOKUP(TableWarehouse[[#This Row],[Process]]&amp;TableWarehouse[[#This Row],[Subprocess]]&amp;TableWarehouse[[#This Row],[Detail]],TableDetails[],7,FALSE)</f>
        <v>50</v>
      </c>
      <c r="K35" s="79" t="str">
        <f>Overview!$E$6</f>
        <v>---</v>
      </c>
      <c r="L35" s="89"/>
    </row>
    <row r="36" spans="1:12" x14ac:dyDescent="0.55000000000000004">
      <c r="A36" s="3" t="s">
        <v>18</v>
      </c>
      <c r="B36" s="109" t="s">
        <v>531</v>
      </c>
      <c r="C36" s="109" t="s">
        <v>531</v>
      </c>
      <c r="D36" s="3" t="s">
        <v>532</v>
      </c>
      <c r="E36" s="111"/>
      <c r="F36" s="5" t="s">
        <v>10</v>
      </c>
      <c r="G36" s="70" t="s">
        <v>53</v>
      </c>
      <c r="H36" s="2">
        <f>VLOOKUP(TableWarehouse[[#This Row],[Process]],TableProcesses[],2,FALSE)</f>
        <v>0</v>
      </c>
      <c r="I36" s="3">
        <f>VLOOKUP(TableWarehouse[[#This Row],[Process]]&amp;TableWarehouse[[#This Row],[Subprocess]],TableSubProcesses[],5,FALSE)</f>
        <v>60</v>
      </c>
      <c r="J36" s="3">
        <f>VLOOKUP(TableWarehouse[[#This Row],[Process]]&amp;TableWarehouse[[#This Row],[Subprocess]]&amp;TableWarehouse[[#This Row],[Detail]],TableDetails[],7,FALSE)</f>
        <v>60</v>
      </c>
      <c r="K36" s="79" t="str">
        <f>Overview!$E$6</f>
        <v>---</v>
      </c>
      <c r="L36" s="89"/>
    </row>
    <row r="37" spans="1:12" x14ac:dyDescent="0.55000000000000004">
      <c r="A37" s="3" t="s">
        <v>18</v>
      </c>
      <c r="B37" s="109" t="s">
        <v>531</v>
      </c>
      <c r="C37" s="109" t="s">
        <v>531</v>
      </c>
      <c r="D37" s="3" t="s">
        <v>533</v>
      </c>
      <c r="E37" s="111"/>
      <c r="F37" s="5" t="s">
        <v>10</v>
      </c>
      <c r="G37" s="70" t="s">
        <v>53</v>
      </c>
      <c r="H37" s="2">
        <f>VLOOKUP(TableWarehouse[[#This Row],[Process]],TableProcesses[],2,FALSE)</f>
        <v>0</v>
      </c>
      <c r="I37" s="3">
        <f>VLOOKUP(TableWarehouse[[#This Row],[Process]]&amp;TableWarehouse[[#This Row],[Subprocess]],TableSubProcesses[],5,FALSE)</f>
        <v>60</v>
      </c>
      <c r="J37" s="3">
        <f>VLOOKUP(TableWarehouse[[#This Row],[Process]]&amp;TableWarehouse[[#This Row],[Subprocess]]&amp;TableWarehouse[[#This Row],[Detail]],TableDetails[],7,FALSE)</f>
        <v>60</v>
      </c>
      <c r="K37" s="79" t="str">
        <f>Overview!$E$6</f>
        <v>---</v>
      </c>
      <c r="L37" s="89"/>
    </row>
    <row r="38" spans="1:12" x14ac:dyDescent="0.55000000000000004">
      <c r="A38" s="3" t="s">
        <v>18</v>
      </c>
      <c r="B38" s="109" t="s">
        <v>531</v>
      </c>
      <c r="C38" s="109" t="s">
        <v>531</v>
      </c>
      <c r="D38" s="3" t="s">
        <v>534</v>
      </c>
      <c r="E38" s="111"/>
      <c r="F38" s="5" t="s">
        <v>10</v>
      </c>
      <c r="G38" s="70" t="s">
        <v>53</v>
      </c>
      <c r="H38" s="2">
        <f>VLOOKUP(TableWarehouse[[#This Row],[Process]],TableProcesses[],2,FALSE)</f>
        <v>0</v>
      </c>
      <c r="I38" s="3">
        <f>VLOOKUP(TableWarehouse[[#This Row],[Process]]&amp;TableWarehouse[[#This Row],[Subprocess]],TableSubProcesses[],5,FALSE)</f>
        <v>60</v>
      </c>
      <c r="J38" s="3">
        <f>VLOOKUP(TableWarehouse[[#This Row],[Process]]&amp;TableWarehouse[[#This Row],[Subprocess]]&amp;TableWarehouse[[#This Row],[Detail]],TableDetails[],7,FALSE)</f>
        <v>60</v>
      </c>
      <c r="K38" s="79" t="str">
        <f>Overview!$E$6</f>
        <v>---</v>
      </c>
      <c r="L38" s="89"/>
    </row>
    <row r="39" spans="1:12" x14ac:dyDescent="0.55000000000000004">
      <c r="A39" s="3" t="s">
        <v>18</v>
      </c>
      <c r="B39" s="109" t="s">
        <v>531</v>
      </c>
      <c r="C39" s="109" t="s">
        <v>531</v>
      </c>
      <c r="D39" s="3" t="s">
        <v>535</v>
      </c>
      <c r="E39" s="111"/>
      <c r="F39" s="5" t="s">
        <v>10</v>
      </c>
      <c r="G39" s="70" t="s">
        <v>53</v>
      </c>
      <c r="H39" s="2">
        <f>VLOOKUP(TableWarehouse[[#This Row],[Process]],TableProcesses[],2,FALSE)</f>
        <v>0</v>
      </c>
      <c r="I39" s="3">
        <f>VLOOKUP(TableWarehouse[[#This Row],[Process]]&amp;TableWarehouse[[#This Row],[Subprocess]],TableSubProcesses[],5,FALSE)</f>
        <v>60</v>
      </c>
      <c r="J39" s="3">
        <f>VLOOKUP(TableWarehouse[[#This Row],[Process]]&amp;TableWarehouse[[#This Row],[Subprocess]]&amp;TableWarehouse[[#This Row],[Detail]],TableDetails[],7,FALSE)</f>
        <v>60</v>
      </c>
      <c r="K39" s="79" t="str">
        <f>Overview!$E$6</f>
        <v>---</v>
      </c>
      <c r="L39" s="89"/>
    </row>
    <row r="40" spans="1:12" x14ac:dyDescent="0.55000000000000004">
      <c r="A40" s="3" t="s">
        <v>18</v>
      </c>
      <c r="B40" s="109" t="s">
        <v>531</v>
      </c>
      <c r="C40" s="109" t="s">
        <v>531</v>
      </c>
      <c r="D40" s="3" t="s">
        <v>536</v>
      </c>
      <c r="E40" s="111"/>
      <c r="F40" s="5" t="s">
        <v>10</v>
      </c>
      <c r="G40" s="70" t="s">
        <v>53</v>
      </c>
      <c r="H40" s="2">
        <f>VLOOKUP(TableWarehouse[[#This Row],[Process]],TableProcesses[],2,FALSE)</f>
        <v>0</v>
      </c>
      <c r="I40" s="3">
        <f>VLOOKUP(TableWarehouse[[#This Row],[Process]]&amp;TableWarehouse[[#This Row],[Subprocess]],TableSubProcesses[],5,FALSE)</f>
        <v>60</v>
      </c>
      <c r="J40" s="3">
        <f>VLOOKUP(TableWarehouse[[#This Row],[Process]]&amp;TableWarehouse[[#This Row],[Subprocess]]&amp;TableWarehouse[[#This Row],[Detail]],TableDetails[],7,FALSE)</f>
        <v>60</v>
      </c>
      <c r="K40" s="79" t="str">
        <f>Overview!$E$6</f>
        <v>---</v>
      </c>
      <c r="L40" s="89"/>
    </row>
    <row r="41" spans="1:12" x14ac:dyDescent="0.55000000000000004">
      <c r="A41" s="3" t="s">
        <v>18</v>
      </c>
      <c r="B41" s="109" t="s">
        <v>531</v>
      </c>
      <c r="C41" s="109" t="s">
        <v>531</v>
      </c>
      <c r="D41" s="3" t="s">
        <v>537</v>
      </c>
      <c r="E41" s="111"/>
      <c r="F41" s="5" t="s">
        <v>10</v>
      </c>
      <c r="G41" s="70" t="s">
        <v>35</v>
      </c>
      <c r="H41" s="2">
        <f>VLOOKUP(TableWarehouse[[#This Row],[Process]],TableProcesses[],2,FALSE)</f>
        <v>0</v>
      </c>
      <c r="I41" s="3">
        <f>VLOOKUP(TableWarehouse[[#This Row],[Process]]&amp;TableWarehouse[[#This Row],[Subprocess]],TableSubProcesses[],5,FALSE)</f>
        <v>60</v>
      </c>
      <c r="J41" s="3">
        <f>VLOOKUP(TableWarehouse[[#This Row],[Process]]&amp;TableWarehouse[[#This Row],[Subprocess]]&amp;TableWarehouse[[#This Row],[Detail]],TableDetails[],7,FALSE)</f>
        <v>60</v>
      </c>
      <c r="K41" s="79" t="str">
        <f>Overview!$E$6</f>
        <v>---</v>
      </c>
      <c r="L41" s="89"/>
    </row>
    <row r="42" spans="1:12" x14ac:dyDescent="0.55000000000000004">
      <c r="A42" s="3" t="s">
        <v>18</v>
      </c>
      <c r="B42" s="109" t="s">
        <v>531</v>
      </c>
      <c r="C42" s="109" t="s">
        <v>531</v>
      </c>
      <c r="D42" s="3" t="s">
        <v>538</v>
      </c>
      <c r="E42" s="111"/>
      <c r="F42" s="5" t="s">
        <v>10</v>
      </c>
      <c r="G42" s="70" t="s">
        <v>35</v>
      </c>
      <c r="H42" s="2">
        <f>VLOOKUP(TableWarehouse[[#This Row],[Process]],TableProcesses[],2,FALSE)</f>
        <v>0</v>
      </c>
      <c r="I42" s="3">
        <f>VLOOKUP(TableWarehouse[[#This Row],[Process]]&amp;TableWarehouse[[#This Row],[Subprocess]],TableSubProcesses[],5,FALSE)</f>
        <v>60</v>
      </c>
      <c r="J42" s="3">
        <f>VLOOKUP(TableWarehouse[[#This Row],[Process]]&amp;TableWarehouse[[#This Row],[Subprocess]]&amp;TableWarehouse[[#This Row],[Detail]],TableDetails[],7,FALSE)</f>
        <v>60</v>
      </c>
      <c r="K42" s="79" t="str">
        <f>Overview!$E$6</f>
        <v>---</v>
      </c>
      <c r="L42" s="89"/>
    </row>
    <row r="43" spans="1:12" x14ac:dyDescent="0.55000000000000004">
      <c r="A43" s="3" t="s">
        <v>18</v>
      </c>
      <c r="B43" s="109" t="s">
        <v>531</v>
      </c>
      <c r="C43" s="109" t="s">
        <v>531</v>
      </c>
      <c r="D43" s="3" t="s">
        <v>539</v>
      </c>
      <c r="E43" s="111"/>
      <c r="F43" s="5" t="s">
        <v>10</v>
      </c>
      <c r="G43" s="70" t="s">
        <v>35</v>
      </c>
      <c r="H43" s="2">
        <f>VLOOKUP(TableWarehouse[[#This Row],[Process]],TableProcesses[],2,FALSE)</f>
        <v>0</v>
      </c>
      <c r="I43" s="3">
        <f>VLOOKUP(TableWarehouse[[#This Row],[Process]]&amp;TableWarehouse[[#This Row],[Subprocess]],TableSubProcesses[],5,FALSE)</f>
        <v>60</v>
      </c>
      <c r="J43" s="3">
        <f>VLOOKUP(TableWarehouse[[#This Row],[Process]]&amp;TableWarehouse[[#This Row],[Subprocess]]&amp;TableWarehouse[[#This Row],[Detail]],TableDetails[],7,FALSE)</f>
        <v>60</v>
      </c>
      <c r="K43" s="79" t="str">
        <f>Overview!$E$6</f>
        <v>---</v>
      </c>
      <c r="L43" s="89"/>
    </row>
    <row r="44" spans="1:12" x14ac:dyDescent="0.55000000000000004">
      <c r="A44" s="3" t="s">
        <v>18</v>
      </c>
      <c r="B44" s="109" t="s">
        <v>531</v>
      </c>
      <c r="C44" s="109" t="s">
        <v>531</v>
      </c>
      <c r="D44" s="3" t="s">
        <v>540</v>
      </c>
      <c r="E44" s="111"/>
      <c r="F44" s="5" t="s">
        <v>10</v>
      </c>
      <c r="G44" s="70" t="s">
        <v>35</v>
      </c>
      <c r="H44" s="2">
        <f>VLOOKUP(TableWarehouse[[#This Row],[Process]],TableProcesses[],2,FALSE)</f>
        <v>0</v>
      </c>
      <c r="I44" s="3">
        <f>VLOOKUP(TableWarehouse[[#This Row],[Process]]&amp;TableWarehouse[[#This Row],[Subprocess]],TableSubProcesses[],5,FALSE)</f>
        <v>60</v>
      </c>
      <c r="J44" s="3">
        <f>VLOOKUP(TableWarehouse[[#This Row],[Process]]&amp;TableWarehouse[[#This Row],[Subprocess]]&amp;TableWarehouse[[#This Row],[Detail]],TableDetails[],7,FALSE)</f>
        <v>60</v>
      </c>
      <c r="K44" s="79" t="str">
        <f>Overview!$E$6</f>
        <v>---</v>
      </c>
      <c r="L44" s="89"/>
    </row>
  </sheetData>
  <conditionalFormatting sqref="F2:G44">
    <cfRule type="cellIs" dxfId="21" priority="3" operator="equal">
      <formula>"TBD"</formula>
    </cfRule>
    <cfRule type="cellIs" dxfId="20" priority="4" operator="equal">
      <formula>"Yes"</formula>
    </cfRule>
  </conditionalFormatting>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BE16FF5D-4CB4-489B-A669-AA5DEBC6DF8A}">
          <x14:formula1>
            <xm:f>Notes!$AB$3:$AB$9</xm:f>
          </x14:formula1>
          <xm:sqref>D3</xm:sqref>
        </x14:dataValidation>
        <x14:dataValidation type="list" allowBlank="1" showInputMessage="1" showErrorMessage="1" xr:uid="{9FB88E3E-9C61-4D9A-918D-301DCFCF5D65}">
          <x14:formula1>
            <xm:f>Notes!$Z$3:$Z$6</xm:f>
          </x14:formula1>
          <xm:sqref>F2:G44</xm:sqref>
        </x14:dataValidation>
        <x14:dataValidation type="list" allowBlank="1" showInputMessage="1" showErrorMessage="1" xr:uid="{E599EE1B-884C-4B73-922E-57397359B46B}">
          <x14:formula1>
            <xm:f>Notes!$AA$3:$AA$8</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93542-BAE0-45B7-92DB-90B8DF33ECB1}">
  <dimension ref="A1:L71"/>
  <sheetViews>
    <sheetView zoomScale="70" zoomScaleNormal="70" workbookViewId="0">
      <pane ySplit="1" topLeftCell="A2" activePane="bottomLeft" state="frozen"/>
      <selection pane="bottomLeft" sqref="A1:L2"/>
    </sheetView>
  </sheetViews>
  <sheetFormatPr defaultColWidth="8.734375" defaultRowHeight="14.4" x14ac:dyDescent="0.55000000000000004"/>
  <cols>
    <col min="1" max="1" width="11.15625" style="15" customWidth="1"/>
    <col min="2" max="2" width="25.734375" style="15" customWidth="1"/>
    <col min="3" max="3" width="28.5234375" style="15" customWidth="1"/>
    <col min="4" max="4" width="49.3671875" style="15" customWidth="1"/>
    <col min="5" max="5" width="27.89453125" style="15" customWidth="1"/>
    <col min="6" max="6" width="8.734375" style="15"/>
    <col min="7" max="7" width="12.26171875" style="15" bestFit="1" customWidth="1"/>
    <col min="8" max="8" width="16.47265625" style="15" bestFit="1" customWidth="1"/>
    <col min="9" max="9" width="10.7890625" style="15" customWidth="1"/>
    <col min="10" max="16384" width="8.734375" style="15"/>
  </cols>
  <sheetData>
    <row r="1" spans="1:12" x14ac:dyDescent="0.55000000000000004">
      <c r="A1" s="18" t="s">
        <v>66</v>
      </c>
      <c r="B1" s="19" t="s">
        <v>67</v>
      </c>
      <c r="C1" s="19" t="s">
        <v>215</v>
      </c>
      <c r="D1" s="19" t="s">
        <v>667</v>
      </c>
      <c r="E1" s="19" t="s">
        <v>28</v>
      </c>
      <c r="F1" s="20" t="s">
        <v>29</v>
      </c>
      <c r="G1" s="71" t="s">
        <v>30</v>
      </c>
      <c r="H1" s="19" t="s">
        <v>70</v>
      </c>
      <c r="I1" s="19" t="s">
        <v>71</v>
      </c>
      <c r="J1" s="19" t="s">
        <v>677</v>
      </c>
      <c r="K1" s="71" t="s">
        <v>6</v>
      </c>
      <c r="L1" s="71" t="s">
        <v>31</v>
      </c>
    </row>
    <row r="2" spans="1:12" x14ac:dyDescent="0.55000000000000004">
      <c r="A2" s="17" t="s">
        <v>13</v>
      </c>
      <c r="B2" s="15" t="s">
        <v>72</v>
      </c>
      <c r="C2" s="15" t="s">
        <v>72</v>
      </c>
      <c r="D2" s="15" t="s">
        <v>72</v>
      </c>
      <c r="F2" s="89" t="s">
        <v>10</v>
      </c>
      <c r="G2" s="63" t="s">
        <v>35</v>
      </c>
      <c r="H2" s="15">
        <f>VLOOKUP(TableInventory[[#This Row],[Process]],TableProcesses[],2,FALSE)</f>
        <v>1</v>
      </c>
      <c r="I2" s="15">
        <f>VLOOKUP(TableInventory[[#This Row],[Process]]&amp;TableInventory[[#This Row],[Subprocess]],TableSubProcesses[],5,FALSE)</f>
        <v>100</v>
      </c>
      <c r="J2" s="63">
        <f>VLOOKUP(TableInventory[[#This Row],[Process]]&amp;TableInventory[[#This Row],[Subprocess]]&amp;TableInventory[[#This Row],[Detail]],TableDetails[],7,FALSE)</f>
        <v>1300</v>
      </c>
      <c r="K2" s="63" t="str">
        <f>Overview!$E$6</f>
        <v>---</v>
      </c>
      <c r="L2" s="63"/>
    </row>
    <row r="3" spans="1:12" x14ac:dyDescent="0.55000000000000004">
      <c r="A3" s="17" t="s">
        <v>13</v>
      </c>
      <c r="B3" s="15" t="s">
        <v>72</v>
      </c>
      <c r="C3" s="15" t="s">
        <v>216</v>
      </c>
      <c r="D3" s="15" t="s">
        <v>216</v>
      </c>
      <c r="F3" s="89" t="s">
        <v>10</v>
      </c>
      <c r="G3" s="15" t="s">
        <v>35</v>
      </c>
      <c r="H3" s="15">
        <f>VLOOKUP(TableInventory[[#This Row],[Process]],TableProcesses[],2,FALSE)</f>
        <v>1</v>
      </c>
      <c r="I3" s="15">
        <f>VLOOKUP(TableInventory[[#This Row],[Process]]&amp;TableInventory[[#This Row],[Subprocess]],TableSubProcesses[],5,FALSE)</f>
        <v>100</v>
      </c>
      <c r="J3" s="63">
        <f>VLOOKUP(TableInventory[[#This Row],[Process]]&amp;TableInventory[[#This Row],[Subprocess]]&amp;TableInventory[[#This Row],[Detail]],TableDetails[],7,FALSE)</f>
        <v>1200</v>
      </c>
      <c r="K3" s="63" t="str">
        <f>Overview!$E$6</f>
        <v>---</v>
      </c>
    </row>
    <row r="4" spans="1:12" x14ac:dyDescent="0.55000000000000004">
      <c r="A4" s="17" t="s">
        <v>13</v>
      </c>
      <c r="B4" s="15" t="s">
        <v>72</v>
      </c>
      <c r="C4" s="15" t="s">
        <v>216</v>
      </c>
      <c r="D4" s="15" t="s">
        <v>217</v>
      </c>
      <c r="F4" s="89" t="s">
        <v>10</v>
      </c>
      <c r="G4" s="15" t="s">
        <v>35</v>
      </c>
      <c r="H4" s="15">
        <f>VLOOKUP(TableInventory[[#This Row],[Process]],TableProcesses[],2,FALSE)</f>
        <v>1</v>
      </c>
      <c r="I4" s="15">
        <f>VLOOKUP(TableInventory[[#This Row],[Process]]&amp;TableInventory[[#This Row],[Subprocess]],TableSubProcesses[],5,FALSE)</f>
        <v>100</v>
      </c>
      <c r="J4" s="63">
        <f>VLOOKUP(TableInventory[[#This Row],[Process]]&amp;TableInventory[[#This Row],[Subprocess]]&amp;TableInventory[[#This Row],[Detail]],TableDetails[],7,FALSE)</f>
        <v>1200</v>
      </c>
      <c r="K4" s="63" t="str">
        <f>Overview!$E$6</f>
        <v>---</v>
      </c>
    </row>
    <row r="5" spans="1:12" x14ac:dyDescent="0.55000000000000004">
      <c r="A5" s="17" t="s">
        <v>13</v>
      </c>
      <c r="B5" s="15" t="s">
        <v>72</v>
      </c>
      <c r="C5" s="15" t="s">
        <v>216</v>
      </c>
      <c r="D5" s="15" t="s">
        <v>218</v>
      </c>
      <c r="F5" s="89" t="s">
        <v>10</v>
      </c>
      <c r="G5" s="15" t="s">
        <v>53</v>
      </c>
      <c r="H5" s="15">
        <f>VLOOKUP(TableInventory[[#This Row],[Process]],TableProcesses[],2,FALSE)</f>
        <v>1</v>
      </c>
      <c r="I5" s="15">
        <f>VLOOKUP(TableInventory[[#This Row],[Process]]&amp;TableInventory[[#This Row],[Subprocess]],TableSubProcesses[],5,FALSE)</f>
        <v>100</v>
      </c>
      <c r="J5" s="15">
        <f>VLOOKUP(TableInventory[[#This Row],[Process]]&amp;TableInventory[[#This Row],[Subprocess]]&amp;TableInventory[[#This Row],[Detail]],TableDetails[],7,FALSE)</f>
        <v>1200</v>
      </c>
      <c r="K5" s="15" t="str">
        <f>Overview!$E$6</f>
        <v>---</v>
      </c>
    </row>
    <row r="6" spans="1:12" x14ac:dyDescent="0.55000000000000004">
      <c r="A6" s="17" t="s">
        <v>13</v>
      </c>
      <c r="B6" s="15" t="s">
        <v>72</v>
      </c>
      <c r="C6" s="15" t="s">
        <v>216</v>
      </c>
      <c r="D6" s="15" t="s">
        <v>219</v>
      </c>
      <c r="F6" s="89" t="s">
        <v>10</v>
      </c>
      <c r="G6" s="15" t="s">
        <v>35</v>
      </c>
      <c r="H6" s="15">
        <f>VLOOKUP(TableInventory[[#This Row],[Process]],TableProcesses[],2,FALSE)</f>
        <v>1</v>
      </c>
      <c r="I6" s="15">
        <f>VLOOKUP(TableInventory[[#This Row],[Process]]&amp;TableInventory[[#This Row],[Subprocess]],TableSubProcesses[],5,FALSE)</f>
        <v>100</v>
      </c>
      <c r="J6" s="15">
        <f>VLOOKUP(TableInventory[[#This Row],[Process]]&amp;TableInventory[[#This Row],[Subprocess]]&amp;TableInventory[[#This Row],[Detail]],TableDetails[],7,FALSE)</f>
        <v>1200</v>
      </c>
      <c r="K6" s="15" t="str">
        <f>Overview!$E$6</f>
        <v>---</v>
      </c>
    </row>
    <row r="7" spans="1:12" x14ac:dyDescent="0.55000000000000004">
      <c r="A7" s="17" t="s">
        <v>13</v>
      </c>
      <c r="B7" s="15" t="s">
        <v>72</v>
      </c>
      <c r="C7" s="15" t="s">
        <v>216</v>
      </c>
      <c r="D7" s="15" t="s">
        <v>220</v>
      </c>
      <c r="F7" s="89" t="s">
        <v>10</v>
      </c>
      <c r="G7" s="15" t="s">
        <v>53</v>
      </c>
      <c r="H7" s="15">
        <f>VLOOKUP(TableInventory[[#This Row],[Process]],TableProcesses[],2,FALSE)</f>
        <v>1</v>
      </c>
      <c r="I7" s="15">
        <f>VLOOKUP(TableInventory[[#This Row],[Process]]&amp;TableInventory[[#This Row],[Subprocess]],TableSubProcesses[],5,FALSE)</f>
        <v>100</v>
      </c>
      <c r="J7" s="15">
        <f>VLOOKUP(TableInventory[[#This Row],[Process]]&amp;TableInventory[[#This Row],[Subprocess]]&amp;TableInventory[[#This Row],[Detail]],TableDetails[],7,FALSE)</f>
        <v>1200</v>
      </c>
      <c r="K7" s="15" t="str">
        <f>Overview!$E$6</f>
        <v>---</v>
      </c>
    </row>
    <row r="8" spans="1:12" x14ac:dyDescent="0.55000000000000004">
      <c r="A8" s="17" t="s">
        <v>13</v>
      </c>
      <c r="B8" s="15" t="s">
        <v>72</v>
      </c>
      <c r="C8" s="15" t="s">
        <v>216</v>
      </c>
      <c r="D8" s="15" t="s">
        <v>221</v>
      </c>
      <c r="F8" s="89" t="s">
        <v>10</v>
      </c>
      <c r="G8" s="15" t="s">
        <v>35</v>
      </c>
      <c r="H8" s="15">
        <f>VLOOKUP(TableInventory[[#This Row],[Process]],TableProcesses[],2,FALSE)</f>
        <v>1</v>
      </c>
      <c r="I8" s="15">
        <f>VLOOKUP(TableInventory[[#This Row],[Process]]&amp;TableInventory[[#This Row],[Subprocess]],TableSubProcesses[],5,FALSE)</f>
        <v>100</v>
      </c>
      <c r="J8" s="15">
        <f>VLOOKUP(TableInventory[[#This Row],[Process]]&amp;TableInventory[[#This Row],[Subprocess]]&amp;TableInventory[[#This Row],[Detail]],TableDetails[],7,FALSE)</f>
        <v>1200</v>
      </c>
      <c r="K8" s="15" t="str">
        <f>Overview!$E$6</f>
        <v>---</v>
      </c>
    </row>
    <row r="9" spans="1:12" x14ac:dyDescent="0.55000000000000004">
      <c r="A9" s="17" t="s">
        <v>13</v>
      </c>
      <c r="B9" s="15" t="s">
        <v>72</v>
      </c>
      <c r="C9" s="15" t="s">
        <v>216</v>
      </c>
      <c r="D9" s="15" t="s">
        <v>222</v>
      </c>
      <c r="F9" s="89" t="s">
        <v>10</v>
      </c>
      <c r="G9" s="15" t="s">
        <v>37</v>
      </c>
      <c r="H9" s="15">
        <f>VLOOKUP(TableInventory[[#This Row],[Process]],TableProcesses[],2,FALSE)</f>
        <v>1</v>
      </c>
      <c r="I9" s="15">
        <f>VLOOKUP(TableInventory[[#This Row],[Process]]&amp;TableInventory[[#This Row],[Subprocess]],TableSubProcesses[],5,FALSE)</f>
        <v>100</v>
      </c>
      <c r="J9" s="15">
        <f>VLOOKUP(TableInventory[[#This Row],[Process]]&amp;TableInventory[[#This Row],[Subprocess]]&amp;TableInventory[[#This Row],[Detail]],TableDetails[],7,FALSE)</f>
        <v>1200</v>
      </c>
      <c r="K9" s="15" t="str">
        <f>Overview!$E$6</f>
        <v>---</v>
      </c>
    </row>
    <row r="10" spans="1:12" x14ac:dyDescent="0.55000000000000004">
      <c r="A10" s="17" t="s">
        <v>13</v>
      </c>
      <c r="B10" s="15" t="s">
        <v>72</v>
      </c>
      <c r="C10" s="15" t="s">
        <v>72</v>
      </c>
      <c r="D10" s="15" t="s">
        <v>223</v>
      </c>
      <c r="F10" s="89" t="s">
        <v>10</v>
      </c>
      <c r="G10" s="15" t="s">
        <v>53</v>
      </c>
      <c r="H10" s="15">
        <f>VLOOKUP(TableInventory[[#This Row],[Process]],TableProcesses[],2,FALSE)</f>
        <v>1</v>
      </c>
      <c r="I10" s="15">
        <f>VLOOKUP(TableInventory[[#This Row],[Process]]&amp;TableInventory[[#This Row],[Subprocess]],TableSubProcesses[],5,FALSE)</f>
        <v>100</v>
      </c>
      <c r="J10" s="15">
        <f>VLOOKUP(TableInventory[[#This Row],[Process]]&amp;TableInventory[[#This Row],[Subprocess]]&amp;TableInventory[[#This Row],[Detail]],TableDetails[],7,FALSE)</f>
        <v>1300</v>
      </c>
      <c r="K10" s="15" t="str">
        <f>Overview!$E$6</f>
        <v>---</v>
      </c>
    </row>
    <row r="11" spans="1:12" x14ac:dyDescent="0.55000000000000004">
      <c r="A11" s="17" t="s">
        <v>13</v>
      </c>
      <c r="B11" s="15" t="s">
        <v>72</v>
      </c>
      <c r="C11" s="15" t="s">
        <v>72</v>
      </c>
      <c r="D11" s="15" t="s">
        <v>224</v>
      </c>
      <c r="F11" s="89" t="s">
        <v>10</v>
      </c>
      <c r="G11" s="15" t="s">
        <v>53</v>
      </c>
      <c r="H11" s="15">
        <f>VLOOKUP(TableInventory[[#This Row],[Process]],TableProcesses[],2,FALSE)</f>
        <v>1</v>
      </c>
      <c r="I11" s="15">
        <f>VLOOKUP(TableInventory[[#This Row],[Process]]&amp;TableInventory[[#This Row],[Subprocess]],TableSubProcesses[],5,FALSE)</f>
        <v>100</v>
      </c>
      <c r="J11" s="15">
        <f>VLOOKUP(TableInventory[[#This Row],[Process]]&amp;TableInventory[[#This Row],[Subprocess]]&amp;TableInventory[[#This Row],[Detail]],TableDetails[],7,FALSE)</f>
        <v>1300</v>
      </c>
      <c r="K11" s="15" t="str">
        <f>Overview!$E$6</f>
        <v>---</v>
      </c>
    </row>
    <row r="12" spans="1:12" x14ac:dyDescent="0.55000000000000004">
      <c r="A12" s="17" t="s">
        <v>13</v>
      </c>
      <c r="B12" s="15" t="s">
        <v>72</v>
      </c>
      <c r="C12" s="15" t="s">
        <v>72</v>
      </c>
      <c r="D12" s="15" t="s">
        <v>225</v>
      </c>
      <c r="F12" s="89" t="s">
        <v>10</v>
      </c>
      <c r="G12" s="15" t="s">
        <v>53</v>
      </c>
      <c r="H12" s="15">
        <f>VLOOKUP(TableInventory[[#This Row],[Process]],TableProcesses[],2,FALSE)</f>
        <v>1</v>
      </c>
      <c r="I12" s="15">
        <f>VLOOKUP(TableInventory[[#This Row],[Process]]&amp;TableInventory[[#This Row],[Subprocess]],TableSubProcesses[],5,FALSE)</f>
        <v>100</v>
      </c>
      <c r="J12" s="15">
        <f>VLOOKUP(TableInventory[[#This Row],[Process]]&amp;TableInventory[[#This Row],[Subprocess]]&amp;TableInventory[[#This Row],[Detail]],TableDetails[],7,FALSE)</f>
        <v>1300</v>
      </c>
      <c r="K12" s="15" t="str">
        <f>Overview!$E$6</f>
        <v>---</v>
      </c>
    </row>
    <row r="13" spans="1:12" x14ac:dyDescent="0.55000000000000004">
      <c r="A13" s="17" t="s">
        <v>13</v>
      </c>
      <c r="B13" s="15" t="s">
        <v>72</v>
      </c>
      <c r="C13" s="16" t="s">
        <v>226</v>
      </c>
      <c r="D13" s="16" t="s">
        <v>226</v>
      </c>
      <c r="F13" s="89" t="s">
        <v>10</v>
      </c>
      <c r="G13" s="15" t="s">
        <v>53</v>
      </c>
      <c r="H13" s="15">
        <f>VLOOKUP(TableInventory[[#This Row],[Process]],TableProcesses[],2,FALSE)</f>
        <v>1</v>
      </c>
      <c r="I13" s="15">
        <f>VLOOKUP(TableInventory[[#This Row],[Process]]&amp;TableInventory[[#This Row],[Subprocess]],TableSubProcesses[],5,FALSE)</f>
        <v>100</v>
      </c>
      <c r="J13" s="15">
        <f>VLOOKUP(TableInventory[[#This Row],[Process]]&amp;TableInventory[[#This Row],[Subprocess]]&amp;TableInventory[[#This Row],[Detail]],TableDetails[],7,FALSE)</f>
        <v>1400</v>
      </c>
      <c r="K13" s="15" t="str">
        <f>Overview!$E$6</f>
        <v>---</v>
      </c>
    </row>
    <row r="14" spans="1:12" x14ac:dyDescent="0.55000000000000004">
      <c r="A14" s="17" t="s">
        <v>13</v>
      </c>
      <c r="B14" s="15" t="s">
        <v>72</v>
      </c>
      <c r="C14" s="16" t="s">
        <v>226</v>
      </c>
      <c r="D14" s="16" t="s">
        <v>734</v>
      </c>
      <c r="F14" s="89" t="s">
        <v>10</v>
      </c>
      <c r="G14" s="15" t="s">
        <v>53</v>
      </c>
      <c r="H14" s="15">
        <f>VLOOKUP(TableInventory[[#This Row],[Process]],TableProcesses[],2,FALSE)</f>
        <v>1</v>
      </c>
      <c r="I14" s="15">
        <f>VLOOKUP(TableInventory[[#This Row],[Process]]&amp;TableInventory[[#This Row],[Subprocess]],TableSubProcesses[],5,FALSE)</f>
        <v>100</v>
      </c>
      <c r="J14" s="15">
        <f>VLOOKUP(TableInventory[[#This Row],[Process]]&amp;TableInventory[[#This Row],[Subprocess]]&amp;TableInventory[[#This Row],[Detail]],TableDetails[],7,FALSE)</f>
        <v>1400</v>
      </c>
      <c r="K14" s="15" t="str">
        <f>Overview!$E$6</f>
        <v>---</v>
      </c>
    </row>
    <row r="15" spans="1:12" x14ac:dyDescent="0.55000000000000004">
      <c r="A15" s="17" t="s">
        <v>13</v>
      </c>
      <c r="B15" s="15" t="s">
        <v>72</v>
      </c>
      <c r="C15" s="16" t="s">
        <v>226</v>
      </c>
      <c r="D15" s="16" t="s">
        <v>668</v>
      </c>
      <c r="F15" s="89" t="s">
        <v>10</v>
      </c>
      <c r="G15" s="15" t="s">
        <v>107</v>
      </c>
      <c r="H15" s="15">
        <f>VLOOKUP(TableInventory[[#This Row],[Process]],TableProcesses[],2,FALSE)</f>
        <v>1</v>
      </c>
      <c r="I15" s="15">
        <f>VLOOKUP(TableInventory[[#This Row],[Process]]&amp;TableInventory[[#This Row],[Subprocess]],TableSubProcesses[],5,FALSE)</f>
        <v>100</v>
      </c>
      <c r="J15" s="15">
        <f>VLOOKUP(TableInventory[[#This Row],[Process]]&amp;TableInventory[[#This Row],[Subprocess]]&amp;TableInventory[[#This Row],[Detail]],TableDetails[],7,FALSE)</f>
        <v>1400</v>
      </c>
      <c r="K15" s="15" t="str">
        <f>Overview!$E$6</f>
        <v>---</v>
      </c>
    </row>
    <row r="16" spans="1:12" x14ac:dyDescent="0.55000000000000004">
      <c r="A16" s="17" t="s">
        <v>13</v>
      </c>
      <c r="B16" s="15" t="s">
        <v>72</v>
      </c>
      <c r="C16" s="15" t="s">
        <v>669</v>
      </c>
      <c r="D16" s="15" t="s">
        <v>227</v>
      </c>
      <c r="F16" s="89" t="s">
        <v>10</v>
      </c>
      <c r="G16" s="15" t="s">
        <v>35</v>
      </c>
      <c r="H16" s="15">
        <f>VLOOKUP(TableInventory[[#This Row],[Process]],TableProcesses[],2,FALSE)</f>
        <v>1</v>
      </c>
      <c r="I16" s="15">
        <f>VLOOKUP(TableInventory[[#This Row],[Process]]&amp;TableInventory[[#This Row],[Subprocess]],TableSubProcesses[],5,FALSE)</f>
        <v>100</v>
      </c>
      <c r="J16" s="15">
        <f>VLOOKUP(TableInventory[[#This Row],[Process]]&amp;TableInventory[[#This Row],[Subprocess]]&amp;TableInventory[[#This Row],[Detail]],TableDetails[],7,FALSE)</f>
        <v>1500</v>
      </c>
      <c r="K16" s="15" t="str">
        <f>Overview!$E$6</f>
        <v>---</v>
      </c>
    </row>
    <row r="17" spans="1:11" x14ac:dyDescent="0.55000000000000004">
      <c r="A17" s="17" t="s">
        <v>13</v>
      </c>
      <c r="B17" s="15" t="s">
        <v>72</v>
      </c>
      <c r="C17" s="15" t="s">
        <v>669</v>
      </c>
      <c r="D17" s="15" t="s">
        <v>228</v>
      </c>
      <c r="F17" s="89" t="s">
        <v>10</v>
      </c>
      <c r="G17" s="15" t="s">
        <v>53</v>
      </c>
      <c r="H17" s="15">
        <f>VLOOKUP(TableInventory[[#This Row],[Process]],TableProcesses[],2,FALSE)</f>
        <v>1</v>
      </c>
      <c r="I17" s="15">
        <f>VLOOKUP(TableInventory[[#This Row],[Process]]&amp;TableInventory[[#This Row],[Subprocess]],TableSubProcesses[],5,FALSE)</f>
        <v>100</v>
      </c>
      <c r="J17" s="15">
        <f>VLOOKUP(TableInventory[[#This Row],[Process]]&amp;TableInventory[[#This Row],[Subprocess]]&amp;TableInventory[[#This Row],[Detail]],TableDetails[],7,FALSE)</f>
        <v>1500</v>
      </c>
      <c r="K17" s="15" t="str">
        <f>Overview!$E$6</f>
        <v>---</v>
      </c>
    </row>
    <row r="18" spans="1:11" x14ac:dyDescent="0.55000000000000004">
      <c r="A18" s="17" t="s">
        <v>13</v>
      </c>
      <c r="B18" s="15" t="s">
        <v>72</v>
      </c>
      <c r="C18" s="15" t="s">
        <v>669</v>
      </c>
      <c r="D18" s="15" t="s">
        <v>229</v>
      </c>
      <c r="F18" s="89" t="s">
        <v>10</v>
      </c>
      <c r="G18" s="15" t="s">
        <v>35</v>
      </c>
      <c r="H18" s="15">
        <f>VLOOKUP(TableInventory[[#This Row],[Process]],TableProcesses[],2,FALSE)</f>
        <v>1</v>
      </c>
      <c r="I18" s="15">
        <f>VLOOKUP(TableInventory[[#This Row],[Process]]&amp;TableInventory[[#This Row],[Subprocess]],TableSubProcesses[],5,FALSE)</f>
        <v>100</v>
      </c>
      <c r="J18" s="15">
        <f>VLOOKUP(TableInventory[[#This Row],[Process]]&amp;TableInventory[[#This Row],[Subprocess]]&amp;TableInventory[[#This Row],[Detail]],TableDetails[],7,FALSE)</f>
        <v>1500</v>
      </c>
      <c r="K18" s="15" t="str">
        <f>Overview!$E$6</f>
        <v>---</v>
      </c>
    </row>
    <row r="19" spans="1:11" x14ac:dyDescent="0.55000000000000004">
      <c r="A19" s="17" t="s">
        <v>13</v>
      </c>
      <c r="B19" s="15" t="s">
        <v>72</v>
      </c>
      <c r="C19" s="15" t="s">
        <v>230</v>
      </c>
      <c r="D19" s="15" t="s">
        <v>230</v>
      </c>
      <c r="F19" s="89" t="s">
        <v>10</v>
      </c>
      <c r="G19" s="15" t="s">
        <v>35</v>
      </c>
      <c r="H19" s="15">
        <f>VLOOKUP(TableInventory[[#This Row],[Process]],TableProcesses[],2,FALSE)</f>
        <v>1</v>
      </c>
      <c r="I19" s="15">
        <f>VLOOKUP(TableInventory[[#This Row],[Process]]&amp;TableInventory[[#This Row],[Subprocess]],TableSubProcesses[],5,FALSE)</f>
        <v>100</v>
      </c>
      <c r="J19" s="15">
        <f>VLOOKUP(TableInventory[[#This Row],[Process]]&amp;TableInventory[[#This Row],[Subprocess]]&amp;TableInventory[[#This Row],[Detail]],TableDetails[],7,FALSE)</f>
        <v>1600</v>
      </c>
      <c r="K19" s="15" t="str">
        <f>Overview!$E$6</f>
        <v>---</v>
      </c>
    </row>
    <row r="20" spans="1:11" x14ac:dyDescent="0.55000000000000004">
      <c r="A20" s="17" t="s">
        <v>13</v>
      </c>
      <c r="B20" s="15" t="s">
        <v>72</v>
      </c>
      <c r="C20" s="15" t="s">
        <v>72</v>
      </c>
      <c r="D20" s="15" t="s">
        <v>231</v>
      </c>
      <c r="F20" s="89" t="s">
        <v>10</v>
      </c>
      <c r="G20" s="15" t="s">
        <v>53</v>
      </c>
      <c r="H20" s="15">
        <f>VLOOKUP(TableInventory[[#This Row],[Process]],TableProcesses[],2,FALSE)</f>
        <v>1</v>
      </c>
      <c r="I20" s="15">
        <f>VLOOKUP(TableInventory[[#This Row],[Process]]&amp;TableInventory[[#This Row],[Subprocess]],TableSubProcesses[],5,FALSE)</f>
        <v>100</v>
      </c>
      <c r="J20" s="15">
        <f>VLOOKUP(TableInventory[[#This Row],[Process]]&amp;TableInventory[[#This Row],[Subprocess]]&amp;TableInventory[[#This Row],[Detail]],TableDetails[],7,FALSE)</f>
        <v>1300</v>
      </c>
      <c r="K20" s="15" t="str">
        <f>Overview!$E$6</f>
        <v>---</v>
      </c>
    </row>
    <row r="21" spans="1:11" x14ac:dyDescent="0.55000000000000004">
      <c r="A21" s="17" t="s">
        <v>13</v>
      </c>
      <c r="B21" s="15" t="s">
        <v>72</v>
      </c>
      <c r="C21" s="15" t="s">
        <v>72</v>
      </c>
      <c r="D21" s="15" t="s">
        <v>232</v>
      </c>
      <c r="F21" s="89" t="s">
        <v>10</v>
      </c>
      <c r="G21" s="15" t="s">
        <v>53</v>
      </c>
      <c r="H21" s="15">
        <f>VLOOKUP(TableInventory[[#This Row],[Process]],TableProcesses[],2,FALSE)</f>
        <v>1</v>
      </c>
      <c r="I21" s="15">
        <f>VLOOKUP(TableInventory[[#This Row],[Process]]&amp;TableInventory[[#This Row],[Subprocess]],TableSubProcesses[],5,FALSE)</f>
        <v>100</v>
      </c>
      <c r="J21" s="15">
        <f>VLOOKUP(TableInventory[[#This Row],[Process]]&amp;TableInventory[[#This Row],[Subprocess]]&amp;TableInventory[[#This Row],[Detail]],TableDetails[],7,FALSE)</f>
        <v>1300</v>
      </c>
      <c r="K21" s="15" t="str">
        <f>Overview!$E$6</f>
        <v>---</v>
      </c>
    </row>
    <row r="22" spans="1:11" x14ac:dyDescent="0.55000000000000004">
      <c r="A22" s="17" t="s">
        <v>13</v>
      </c>
      <c r="B22" s="15" t="s">
        <v>72</v>
      </c>
      <c r="C22" s="15" t="s">
        <v>72</v>
      </c>
      <c r="D22" s="15" t="s">
        <v>233</v>
      </c>
      <c r="F22" s="89" t="s">
        <v>10</v>
      </c>
      <c r="G22" s="15" t="s">
        <v>35</v>
      </c>
      <c r="H22" s="15">
        <f>VLOOKUP(TableInventory[[#This Row],[Process]],TableProcesses[],2,FALSE)</f>
        <v>1</v>
      </c>
      <c r="I22" s="15">
        <f>VLOOKUP(TableInventory[[#This Row],[Process]]&amp;TableInventory[[#This Row],[Subprocess]],TableSubProcesses[],5,FALSE)</f>
        <v>100</v>
      </c>
      <c r="J22" s="15">
        <f>VLOOKUP(TableInventory[[#This Row],[Process]]&amp;TableInventory[[#This Row],[Subprocess]]&amp;TableInventory[[#This Row],[Detail]],TableDetails[],7,FALSE)</f>
        <v>1300</v>
      </c>
      <c r="K22" s="15" t="str">
        <f>Overview!$E$6</f>
        <v>---</v>
      </c>
    </row>
    <row r="23" spans="1:11" x14ac:dyDescent="0.55000000000000004">
      <c r="A23" s="17" t="s">
        <v>13</v>
      </c>
      <c r="B23" s="15" t="s">
        <v>72</v>
      </c>
      <c r="C23" s="15" t="s">
        <v>234</v>
      </c>
      <c r="D23" s="15" t="s">
        <v>234</v>
      </c>
      <c r="F23" s="89" t="s">
        <v>10</v>
      </c>
      <c r="G23" s="15" t="s">
        <v>35</v>
      </c>
      <c r="H23" s="15">
        <f>VLOOKUP(TableInventory[[#This Row],[Process]],TableProcesses[],2,FALSE)</f>
        <v>1</v>
      </c>
      <c r="I23" s="15">
        <f>VLOOKUP(TableInventory[[#This Row],[Process]]&amp;TableInventory[[#This Row],[Subprocess]],TableSubProcesses[],5,FALSE)</f>
        <v>100</v>
      </c>
      <c r="J23" s="15">
        <f>VLOOKUP(TableInventory[[#This Row],[Process]]&amp;TableInventory[[#This Row],[Subprocess]]&amp;TableInventory[[#This Row],[Detail]],TableDetails[],7,FALSE)</f>
        <v>1100</v>
      </c>
      <c r="K23" s="15" t="str">
        <f>Overview!$E$6</f>
        <v>---</v>
      </c>
    </row>
    <row r="24" spans="1:11" x14ac:dyDescent="0.55000000000000004">
      <c r="A24" s="17" t="s">
        <v>13</v>
      </c>
      <c r="B24" s="15" t="s">
        <v>72</v>
      </c>
      <c r="C24" s="15" t="s">
        <v>72</v>
      </c>
      <c r="D24" s="15" t="s">
        <v>235</v>
      </c>
      <c r="F24" s="89" t="s">
        <v>10</v>
      </c>
      <c r="G24" s="15" t="s">
        <v>53</v>
      </c>
      <c r="H24" s="15">
        <f>VLOOKUP(TableInventory[[#This Row],[Process]],TableProcesses[],2,FALSE)</f>
        <v>1</v>
      </c>
      <c r="I24" s="15">
        <f>VLOOKUP(TableInventory[[#This Row],[Process]]&amp;TableInventory[[#This Row],[Subprocess]],TableSubProcesses[],5,FALSE)</f>
        <v>100</v>
      </c>
      <c r="J24" s="15">
        <f>VLOOKUP(TableInventory[[#This Row],[Process]]&amp;TableInventory[[#This Row],[Subprocess]]&amp;TableInventory[[#This Row],[Detail]],TableDetails[],7,FALSE)</f>
        <v>1300</v>
      </c>
      <c r="K24" s="15" t="str">
        <f>Overview!$E$6</f>
        <v>---</v>
      </c>
    </row>
    <row r="25" spans="1:11" x14ac:dyDescent="0.55000000000000004">
      <c r="A25" s="17" t="s">
        <v>13</v>
      </c>
      <c r="B25" s="15" t="s">
        <v>72</v>
      </c>
      <c r="C25" s="15" t="s">
        <v>72</v>
      </c>
      <c r="D25" s="15" t="s">
        <v>236</v>
      </c>
      <c r="F25" s="89" t="s">
        <v>10</v>
      </c>
      <c r="G25" s="15" t="s">
        <v>53</v>
      </c>
      <c r="H25" s="15">
        <f>VLOOKUP(TableInventory[[#This Row],[Process]],TableProcesses[],2,FALSE)</f>
        <v>1</v>
      </c>
      <c r="I25" s="15">
        <f>VLOOKUP(TableInventory[[#This Row],[Process]]&amp;TableInventory[[#This Row],[Subprocess]],TableSubProcesses[],5,FALSE)</f>
        <v>100</v>
      </c>
      <c r="J25" s="15">
        <f>VLOOKUP(TableInventory[[#This Row],[Process]]&amp;TableInventory[[#This Row],[Subprocess]]&amp;TableInventory[[#This Row],[Detail]],TableDetails[],7,FALSE)</f>
        <v>1300</v>
      </c>
      <c r="K25" s="15" t="str">
        <f>Overview!$E$6</f>
        <v>---</v>
      </c>
    </row>
    <row r="26" spans="1:11" x14ac:dyDescent="0.55000000000000004">
      <c r="A26" s="17" t="s">
        <v>13</v>
      </c>
      <c r="B26" s="15" t="s">
        <v>237</v>
      </c>
      <c r="C26" s="15" t="s">
        <v>237</v>
      </c>
      <c r="D26" s="15" t="s">
        <v>238</v>
      </c>
      <c r="F26" s="89" t="s">
        <v>10</v>
      </c>
      <c r="G26" s="15" t="s">
        <v>35</v>
      </c>
      <c r="H26" s="15">
        <f>VLOOKUP(TableInventory[[#This Row],[Process]],TableProcesses[],2,FALSE)</f>
        <v>1</v>
      </c>
      <c r="I26" s="15">
        <f>VLOOKUP(TableInventory[[#This Row],[Process]]&amp;TableInventory[[#This Row],[Subprocess]],TableSubProcesses[],5,FALSE)</f>
        <v>110</v>
      </c>
      <c r="J26" s="15">
        <f>VLOOKUP(TableInventory[[#This Row],[Process]]&amp;TableInventory[[#This Row],[Subprocess]]&amp;TableInventory[[#This Row],[Detail]],TableDetails[],7,FALSE)</f>
        <v>2100</v>
      </c>
      <c r="K26" s="15" t="str">
        <f>Overview!$E$6</f>
        <v>---</v>
      </c>
    </row>
    <row r="27" spans="1:11" x14ac:dyDescent="0.55000000000000004">
      <c r="A27" s="17" t="s">
        <v>13</v>
      </c>
      <c r="B27" s="15" t="s">
        <v>237</v>
      </c>
      <c r="C27" s="15" t="s">
        <v>237</v>
      </c>
      <c r="D27" s="15" t="s">
        <v>239</v>
      </c>
      <c r="F27" s="89" t="s">
        <v>10</v>
      </c>
      <c r="G27" s="15" t="s">
        <v>35</v>
      </c>
      <c r="H27" s="15">
        <f>VLOOKUP(TableInventory[[#This Row],[Process]],TableProcesses[],2,FALSE)</f>
        <v>1</v>
      </c>
      <c r="I27" s="15">
        <f>VLOOKUP(TableInventory[[#This Row],[Process]]&amp;TableInventory[[#This Row],[Subprocess]],TableSubProcesses[],5,FALSE)</f>
        <v>110</v>
      </c>
      <c r="J27" s="15">
        <f>VLOOKUP(TableInventory[[#This Row],[Process]]&amp;TableInventory[[#This Row],[Subprocess]]&amp;TableInventory[[#This Row],[Detail]],TableDetails[],7,FALSE)</f>
        <v>2100</v>
      </c>
      <c r="K27" s="15" t="str">
        <f>Overview!$E$6</f>
        <v>---</v>
      </c>
    </row>
    <row r="28" spans="1:11" x14ac:dyDescent="0.55000000000000004">
      <c r="A28" s="17" t="s">
        <v>13</v>
      </c>
      <c r="B28" s="15" t="s">
        <v>237</v>
      </c>
      <c r="C28" s="15" t="s">
        <v>237</v>
      </c>
      <c r="D28" s="15" t="s">
        <v>240</v>
      </c>
      <c r="F28" s="89" t="s">
        <v>10</v>
      </c>
      <c r="G28" s="15" t="s">
        <v>35</v>
      </c>
      <c r="H28" s="15">
        <f>VLOOKUP(TableInventory[[#This Row],[Process]],TableProcesses[],2,FALSE)</f>
        <v>1</v>
      </c>
      <c r="I28" s="15">
        <f>VLOOKUP(TableInventory[[#This Row],[Process]]&amp;TableInventory[[#This Row],[Subprocess]],TableSubProcesses[],5,FALSE)</f>
        <v>110</v>
      </c>
      <c r="J28" s="15">
        <f>VLOOKUP(TableInventory[[#This Row],[Process]]&amp;TableInventory[[#This Row],[Subprocess]]&amp;TableInventory[[#This Row],[Detail]],TableDetails[],7,FALSE)</f>
        <v>2100</v>
      </c>
      <c r="K28" s="15" t="str">
        <f>Overview!$E$6</f>
        <v>---</v>
      </c>
    </row>
    <row r="29" spans="1:11" x14ac:dyDescent="0.55000000000000004">
      <c r="A29" s="17" t="s">
        <v>13</v>
      </c>
      <c r="B29" s="15" t="s">
        <v>237</v>
      </c>
      <c r="C29" s="15" t="s">
        <v>237</v>
      </c>
      <c r="D29" s="15" t="s">
        <v>241</v>
      </c>
      <c r="F29" s="89" t="s">
        <v>10</v>
      </c>
      <c r="G29" s="15" t="s">
        <v>35</v>
      </c>
      <c r="H29" s="15">
        <f>VLOOKUP(TableInventory[[#This Row],[Process]],TableProcesses[],2,FALSE)</f>
        <v>1</v>
      </c>
      <c r="I29" s="15">
        <f>VLOOKUP(TableInventory[[#This Row],[Process]]&amp;TableInventory[[#This Row],[Subprocess]],TableSubProcesses[],5,FALSE)</f>
        <v>110</v>
      </c>
      <c r="J29" s="15">
        <f>VLOOKUP(TableInventory[[#This Row],[Process]]&amp;TableInventory[[#This Row],[Subprocess]]&amp;TableInventory[[#This Row],[Detail]],TableDetails[],7,FALSE)</f>
        <v>2100</v>
      </c>
      <c r="K29" s="15" t="str">
        <f>Overview!$E$6</f>
        <v>---</v>
      </c>
    </row>
    <row r="30" spans="1:11" x14ac:dyDescent="0.55000000000000004">
      <c r="A30" s="17" t="s">
        <v>13</v>
      </c>
      <c r="B30" s="15" t="s">
        <v>237</v>
      </c>
      <c r="C30" s="15" t="s">
        <v>237</v>
      </c>
      <c r="D30" s="15" t="s">
        <v>242</v>
      </c>
      <c r="F30" s="89" t="s">
        <v>10</v>
      </c>
      <c r="G30" s="15" t="s">
        <v>35</v>
      </c>
      <c r="H30" s="15">
        <f>VLOOKUP(TableInventory[[#This Row],[Process]],TableProcesses[],2,FALSE)</f>
        <v>1</v>
      </c>
      <c r="I30" s="15">
        <f>VLOOKUP(TableInventory[[#This Row],[Process]]&amp;TableInventory[[#This Row],[Subprocess]],TableSubProcesses[],5,FALSE)</f>
        <v>110</v>
      </c>
      <c r="J30" s="15">
        <f>VLOOKUP(TableInventory[[#This Row],[Process]]&amp;TableInventory[[#This Row],[Subprocess]]&amp;TableInventory[[#This Row],[Detail]],TableDetails[],7,FALSE)</f>
        <v>2100</v>
      </c>
      <c r="K30" s="15" t="str">
        <f>Overview!$E$6</f>
        <v>---</v>
      </c>
    </row>
    <row r="31" spans="1:11" x14ac:dyDescent="0.55000000000000004">
      <c r="A31" s="17" t="s">
        <v>13</v>
      </c>
      <c r="B31" s="15" t="s">
        <v>237</v>
      </c>
      <c r="C31" s="15" t="s">
        <v>237</v>
      </c>
      <c r="D31" s="15" t="s">
        <v>243</v>
      </c>
      <c r="F31" s="89" t="s">
        <v>10</v>
      </c>
      <c r="G31" s="15" t="s">
        <v>35</v>
      </c>
      <c r="H31" s="15">
        <f>VLOOKUP(TableInventory[[#This Row],[Process]],TableProcesses[],2,FALSE)</f>
        <v>1</v>
      </c>
      <c r="I31" s="15">
        <f>VLOOKUP(TableInventory[[#This Row],[Process]]&amp;TableInventory[[#This Row],[Subprocess]],TableSubProcesses[],5,FALSE)</f>
        <v>110</v>
      </c>
      <c r="J31" s="15">
        <f>VLOOKUP(TableInventory[[#This Row],[Process]]&amp;TableInventory[[#This Row],[Subprocess]]&amp;TableInventory[[#This Row],[Detail]],TableDetails[],7,FALSE)</f>
        <v>2100</v>
      </c>
      <c r="K31" s="15" t="str">
        <f>Overview!$E$6</f>
        <v>---</v>
      </c>
    </row>
    <row r="32" spans="1:11" x14ac:dyDescent="0.55000000000000004">
      <c r="A32" s="17" t="s">
        <v>13</v>
      </c>
      <c r="B32" s="15" t="s">
        <v>237</v>
      </c>
      <c r="C32" s="15" t="s">
        <v>237</v>
      </c>
      <c r="D32" s="15" t="s">
        <v>244</v>
      </c>
      <c r="F32" s="89" t="s">
        <v>10</v>
      </c>
      <c r="G32" s="15" t="s">
        <v>35</v>
      </c>
      <c r="H32" s="15">
        <f>VLOOKUP(TableInventory[[#This Row],[Process]],TableProcesses[],2,FALSE)</f>
        <v>1</v>
      </c>
      <c r="I32" s="15">
        <f>VLOOKUP(TableInventory[[#This Row],[Process]]&amp;TableInventory[[#This Row],[Subprocess]],TableSubProcesses[],5,FALSE)</f>
        <v>110</v>
      </c>
      <c r="J32" s="15">
        <f>VLOOKUP(TableInventory[[#This Row],[Process]]&amp;TableInventory[[#This Row],[Subprocess]]&amp;TableInventory[[#This Row],[Detail]],TableDetails[],7,FALSE)</f>
        <v>2100</v>
      </c>
      <c r="K32" s="15" t="str">
        <f>Overview!$E$6</f>
        <v>---</v>
      </c>
    </row>
    <row r="33" spans="1:11" x14ac:dyDescent="0.55000000000000004">
      <c r="A33" s="17" t="s">
        <v>13</v>
      </c>
      <c r="B33" s="15" t="s">
        <v>237</v>
      </c>
      <c r="C33" s="15" t="s">
        <v>237</v>
      </c>
      <c r="D33" s="15" t="s">
        <v>245</v>
      </c>
      <c r="F33" s="89" t="s">
        <v>10</v>
      </c>
      <c r="G33" s="15" t="s">
        <v>35</v>
      </c>
      <c r="H33" s="15">
        <f>VLOOKUP(TableInventory[[#This Row],[Process]],TableProcesses[],2,FALSE)</f>
        <v>1</v>
      </c>
      <c r="I33" s="15">
        <f>VLOOKUP(TableInventory[[#This Row],[Process]]&amp;TableInventory[[#This Row],[Subprocess]],TableSubProcesses[],5,FALSE)</f>
        <v>110</v>
      </c>
      <c r="J33" s="15">
        <f>VLOOKUP(TableInventory[[#This Row],[Process]]&amp;TableInventory[[#This Row],[Subprocess]]&amp;TableInventory[[#This Row],[Detail]],TableDetails[],7,FALSE)</f>
        <v>2100</v>
      </c>
      <c r="K33" s="15" t="str">
        <f>Overview!$E$6</f>
        <v>---</v>
      </c>
    </row>
    <row r="34" spans="1:11" x14ac:dyDescent="0.55000000000000004">
      <c r="A34" s="17" t="s">
        <v>13</v>
      </c>
      <c r="B34" s="15" t="s">
        <v>246</v>
      </c>
      <c r="C34" s="15" t="s">
        <v>247</v>
      </c>
      <c r="D34" s="15" t="s">
        <v>247</v>
      </c>
      <c r="F34" s="89" t="s">
        <v>10</v>
      </c>
      <c r="G34" s="15" t="s">
        <v>53</v>
      </c>
      <c r="H34" s="15">
        <f>VLOOKUP(TableInventory[[#This Row],[Process]],TableProcesses[],2,FALSE)</f>
        <v>1</v>
      </c>
      <c r="I34" s="15">
        <f>VLOOKUP(TableInventory[[#This Row],[Process]]&amp;TableInventory[[#This Row],[Subprocess]],TableSubProcesses[],5,FALSE)</f>
        <v>190</v>
      </c>
      <c r="J34" s="15">
        <f>VLOOKUP(TableInventory[[#This Row],[Process]]&amp;TableInventory[[#This Row],[Subprocess]]&amp;TableInventory[[#This Row],[Detail]],TableDetails[],7,FALSE)</f>
        <v>8100</v>
      </c>
      <c r="K34" s="15" t="str">
        <f>Overview!$E$6</f>
        <v>---</v>
      </c>
    </row>
    <row r="35" spans="1:11" x14ac:dyDescent="0.55000000000000004">
      <c r="A35" s="17" t="s">
        <v>13</v>
      </c>
      <c r="B35" s="15" t="s">
        <v>246</v>
      </c>
      <c r="C35" s="15" t="s">
        <v>247</v>
      </c>
      <c r="D35" s="15" t="s">
        <v>248</v>
      </c>
      <c r="F35" s="89" t="s">
        <v>10</v>
      </c>
      <c r="G35" s="15" t="s">
        <v>53</v>
      </c>
      <c r="H35" s="15">
        <f>VLOOKUP(TableInventory[[#This Row],[Process]],TableProcesses[],2,FALSE)</f>
        <v>1</v>
      </c>
      <c r="I35" s="15">
        <f>VLOOKUP(TableInventory[[#This Row],[Process]]&amp;TableInventory[[#This Row],[Subprocess]],TableSubProcesses[],5,FALSE)</f>
        <v>190</v>
      </c>
      <c r="J35" s="15">
        <f>VLOOKUP(TableInventory[[#This Row],[Process]]&amp;TableInventory[[#This Row],[Subprocess]]&amp;TableInventory[[#This Row],[Detail]],TableDetails[],7,FALSE)</f>
        <v>8100</v>
      </c>
      <c r="K35" s="15" t="str">
        <f>Overview!$E$6</f>
        <v>---</v>
      </c>
    </row>
    <row r="36" spans="1:11" x14ac:dyDescent="0.55000000000000004">
      <c r="A36" s="17" t="s">
        <v>13</v>
      </c>
      <c r="B36" s="15" t="s">
        <v>249</v>
      </c>
      <c r="C36" s="15" t="s">
        <v>670</v>
      </c>
      <c r="D36" s="15" t="s">
        <v>670</v>
      </c>
      <c r="F36" s="89" t="s">
        <v>10</v>
      </c>
      <c r="G36" s="15" t="s">
        <v>37</v>
      </c>
      <c r="H36" s="15">
        <f>VLOOKUP(TableInventory[[#This Row],[Process]],TableProcesses[],2,FALSE)</f>
        <v>1</v>
      </c>
      <c r="I36" s="15">
        <f>VLOOKUP(TableInventory[[#This Row],[Process]]&amp;TableInventory[[#This Row],[Subprocess]],TableSubProcesses[],5,FALSE)</f>
        <v>120</v>
      </c>
      <c r="J36" s="15">
        <f>VLOOKUP(TableInventory[[#This Row],[Process]]&amp;TableInventory[[#This Row],[Subprocess]]&amp;TableInventory[[#This Row],[Detail]],TableDetails[],7,FALSE)</f>
        <v>3100</v>
      </c>
      <c r="K36" s="15" t="str">
        <f>Overview!$E$6</f>
        <v>---</v>
      </c>
    </row>
    <row r="37" spans="1:11" x14ac:dyDescent="0.55000000000000004">
      <c r="A37" s="17" t="s">
        <v>13</v>
      </c>
      <c r="B37" s="15" t="s">
        <v>249</v>
      </c>
      <c r="C37" s="15" t="s">
        <v>670</v>
      </c>
      <c r="D37" s="15" t="s">
        <v>250</v>
      </c>
      <c r="F37" s="89" t="s">
        <v>10</v>
      </c>
      <c r="G37" s="15" t="s">
        <v>35</v>
      </c>
      <c r="H37" s="15">
        <f>VLOOKUP(TableInventory[[#This Row],[Process]],TableProcesses[],2,FALSE)</f>
        <v>1</v>
      </c>
      <c r="I37" s="15">
        <f>VLOOKUP(TableInventory[[#This Row],[Process]]&amp;TableInventory[[#This Row],[Subprocess]],TableSubProcesses[],5,FALSE)</f>
        <v>120</v>
      </c>
      <c r="J37" s="15">
        <f>VLOOKUP(TableInventory[[#This Row],[Process]]&amp;TableInventory[[#This Row],[Subprocess]]&amp;TableInventory[[#This Row],[Detail]],TableDetails[],7,FALSE)</f>
        <v>3100</v>
      </c>
      <c r="K37" s="15" t="str">
        <f>Overview!$E$6</f>
        <v>---</v>
      </c>
    </row>
    <row r="38" spans="1:11" x14ac:dyDescent="0.55000000000000004">
      <c r="A38" s="17" t="s">
        <v>13</v>
      </c>
      <c r="B38" s="15" t="s">
        <v>249</v>
      </c>
      <c r="C38" s="15" t="s">
        <v>670</v>
      </c>
      <c r="D38" s="15" t="s">
        <v>251</v>
      </c>
      <c r="F38" s="89" t="s">
        <v>10</v>
      </c>
      <c r="G38" s="15" t="s">
        <v>35</v>
      </c>
      <c r="H38" s="15">
        <f>VLOOKUP(TableInventory[[#This Row],[Process]],TableProcesses[],2,FALSE)</f>
        <v>1</v>
      </c>
      <c r="I38" s="15">
        <f>VLOOKUP(TableInventory[[#This Row],[Process]]&amp;TableInventory[[#This Row],[Subprocess]],TableSubProcesses[],5,FALSE)</f>
        <v>120</v>
      </c>
      <c r="J38" s="15">
        <f>VLOOKUP(TableInventory[[#This Row],[Process]]&amp;TableInventory[[#This Row],[Subprocess]]&amp;TableInventory[[#This Row],[Detail]],TableDetails[],7,FALSE)</f>
        <v>3100</v>
      </c>
      <c r="K38" s="15" t="str">
        <f>Overview!$E$6</f>
        <v>---</v>
      </c>
    </row>
    <row r="39" spans="1:11" x14ac:dyDescent="0.55000000000000004">
      <c r="A39" s="17" t="s">
        <v>13</v>
      </c>
      <c r="B39" s="15" t="s">
        <v>249</v>
      </c>
      <c r="C39" s="15" t="s">
        <v>670</v>
      </c>
      <c r="D39" s="15" t="s">
        <v>252</v>
      </c>
      <c r="F39" s="89" t="s">
        <v>10</v>
      </c>
      <c r="G39" s="15" t="s">
        <v>35</v>
      </c>
      <c r="H39" s="15">
        <f>VLOOKUP(TableInventory[[#This Row],[Process]],TableProcesses[],2,FALSE)</f>
        <v>1</v>
      </c>
      <c r="I39" s="15">
        <f>VLOOKUP(TableInventory[[#This Row],[Process]]&amp;TableInventory[[#This Row],[Subprocess]],TableSubProcesses[],5,FALSE)</f>
        <v>120</v>
      </c>
      <c r="J39" s="15">
        <f>VLOOKUP(TableInventory[[#This Row],[Process]]&amp;TableInventory[[#This Row],[Subprocess]]&amp;TableInventory[[#This Row],[Detail]],TableDetails[],7,FALSE)</f>
        <v>3100</v>
      </c>
      <c r="K39" s="15" t="str">
        <f>Overview!$E$6</f>
        <v>---</v>
      </c>
    </row>
    <row r="40" spans="1:11" ht="28.8" x14ac:dyDescent="0.55000000000000004">
      <c r="A40" s="17" t="s">
        <v>13</v>
      </c>
      <c r="B40" s="15" t="s">
        <v>249</v>
      </c>
      <c r="C40" s="15" t="s">
        <v>670</v>
      </c>
      <c r="D40" s="16" t="s">
        <v>253</v>
      </c>
      <c r="F40" s="89" t="s">
        <v>10</v>
      </c>
      <c r="G40" s="15" t="s">
        <v>35</v>
      </c>
      <c r="H40" s="15">
        <f>VLOOKUP(TableInventory[[#This Row],[Process]],TableProcesses[],2,FALSE)</f>
        <v>1</v>
      </c>
      <c r="I40" s="15">
        <f>VLOOKUP(TableInventory[[#This Row],[Process]]&amp;TableInventory[[#This Row],[Subprocess]],TableSubProcesses[],5,FALSE)</f>
        <v>120</v>
      </c>
      <c r="J40" s="15">
        <f>VLOOKUP(TableInventory[[#This Row],[Process]]&amp;TableInventory[[#This Row],[Subprocess]]&amp;TableInventory[[#This Row],[Detail]],TableDetails[],7,FALSE)</f>
        <v>3100</v>
      </c>
      <c r="K40" s="15" t="str">
        <f>Overview!$E$6</f>
        <v>---</v>
      </c>
    </row>
    <row r="41" spans="1:11" ht="28.8" x14ac:dyDescent="0.55000000000000004">
      <c r="A41" s="17" t="s">
        <v>13</v>
      </c>
      <c r="B41" s="15" t="s">
        <v>249</v>
      </c>
      <c r="C41" s="15" t="s">
        <v>670</v>
      </c>
      <c r="D41" s="16" t="s">
        <v>254</v>
      </c>
      <c r="F41" s="89" t="s">
        <v>10</v>
      </c>
      <c r="G41" s="15" t="s">
        <v>53</v>
      </c>
      <c r="H41" s="15">
        <f>VLOOKUP(TableInventory[[#This Row],[Process]],TableProcesses[],2,FALSE)</f>
        <v>1</v>
      </c>
      <c r="I41" s="15">
        <f>VLOOKUP(TableInventory[[#This Row],[Process]]&amp;TableInventory[[#This Row],[Subprocess]],TableSubProcesses[],5,FALSE)</f>
        <v>120</v>
      </c>
      <c r="J41" s="15">
        <f>VLOOKUP(TableInventory[[#This Row],[Process]]&amp;TableInventory[[#This Row],[Subprocess]]&amp;TableInventory[[#This Row],[Detail]],TableDetails[],7,FALSE)</f>
        <v>3100</v>
      </c>
      <c r="K41" s="15" t="str">
        <f>Overview!$E$6</f>
        <v>---</v>
      </c>
    </row>
    <row r="42" spans="1:11" x14ac:dyDescent="0.55000000000000004">
      <c r="A42" s="17" t="s">
        <v>13</v>
      </c>
      <c r="B42" s="15" t="s">
        <v>249</v>
      </c>
      <c r="C42" s="15" t="s">
        <v>670</v>
      </c>
      <c r="D42" s="15" t="s">
        <v>255</v>
      </c>
      <c r="F42" s="89" t="s">
        <v>10</v>
      </c>
      <c r="G42" s="15" t="s">
        <v>35</v>
      </c>
      <c r="H42" s="15">
        <f>VLOOKUP(TableInventory[[#This Row],[Process]],TableProcesses[],2,FALSE)</f>
        <v>1</v>
      </c>
      <c r="I42" s="15">
        <f>VLOOKUP(TableInventory[[#This Row],[Process]]&amp;TableInventory[[#This Row],[Subprocess]],TableSubProcesses[],5,FALSE)</f>
        <v>120</v>
      </c>
      <c r="J42" s="15">
        <f>VLOOKUP(TableInventory[[#This Row],[Process]]&amp;TableInventory[[#This Row],[Subprocess]]&amp;TableInventory[[#This Row],[Detail]],TableDetails[],7,FALSE)</f>
        <v>3100</v>
      </c>
      <c r="K42" s="15" t="str">
        <f>Overview!$E$6</f>
        <v>---</v>
      </c>
    </row>
    <row r="43" spans="1:11" x14ac:dyDescent="0.55000000000000004">
      <c r="A43" s="17" t="s">
        <v>13</v>
      </c>
      <c r="B43" s="15" t="s">
        <v>249</v>
      </c>
      <c r="C43" s="15" t="s">
        <v>670</v>
      </c>
      <c r="D43" s="15" t="s">
        <v>256</v>
      </c>
      <c r="F43" s="89" t="s">
        <v>10</v>
      </c>
      <c r="G43" s="15" t="s">
        <v>35</v>
      </c>
      <c r="H43" s="15">
        <f>VLOOKUP(TableInventory[[#This Row],[Process]],TableProcesses[],2,FALSE)</f>
        <v>1</v>
      </c>
      <c r="I43" s="15">
        <f>VLOOKUP(TableInventory[[#This Row],[Process]]&amp;TableInventory[[#This Row],[Subprocess]],TableSubProcesses[],5,FALSE)</f>
        <v>120</v>
      </c>
      <c r="J43" s="15">
        <f>VLOOKUP(TableInventory[[#This Row],[Process]]&amp;TableInventory[[#This Row],[Subprocess]]&amp;TableInventory[[#This Row],[Detail]],TableDetails[],7,FALSE)</f>
        <v>3100</v>
      </c>
      <c r="K43" s="15" t="str">
        <f>Overview!$E$6</f>
        <v>---</v>
      </c>
    </row>
    <row r="44" spans="1:11" x14ac:dyDescent="0.55000000000000004">
      <c r="A44" s="17" t="s">
        <v>13</v>
      </c>
      <c r="B44" s="15" t="s">
        <v>96</v>
      </c>
      <c r="C44" s="15" t="s">
        <v>96</v>
      </c>
      <c r="D44" s="15" t="s">
        <v>96</v>
      </c>
      <c r="F44" s="89" t="s">
        <v>10</v>
      </c>
      <c r="G44" s="15" t="s">
        <v>35</v>
      </c>
      <c r="H44" s="15">
        <f>VLOOKUP(TableInventory[[#This Row],[Process]],TableProcesses[],2,FALSE)</f>
        <v>1</v>
      </c>
      <c r="I44" s="15">
        <f>VLOOKUP(TableInventory[[#This Row],[Process]]&amp;TableInventory[[#This Row],[Subprocess]],TableSubProcesses[],5,FALSE)</f>
        <v>160</v>
      </c>
      <c r="J44" s="15">
        <f>VLOOKUP(TableInventory[[#This Row],[Process]]&amp;TableInventory[[#This Row],[Subprocess]]&amp;TableInventory[[#This Row],[Detail]],TableDetails[],7,FALSE)</f>
        <v>5100</v>
      </c>
      <c r="K44" s="15" t="str">
        <f>Overview!$E$6</f>
        <v>---</v>
      </c>
    </row>
    <row r="45" spans="1:11" ht="28.8" x14ac:dyDescent="0.55000000000000004">
      <c r="A45" s="17" t="s">
        <v>13</v>
      </c>
      <c r="B45" s="15" t="s">
        <v>96</v>
      </c>
      <c r="C45" s="15" t="s">
        <v>96</v>
      </c>
      <c r="D45" s="16" t="s">
        <v>257</v>
      </c>
      <c r="F45" s="89" t="s">
        <v>10</v>
      </c>
      <c r="G45" s="15" t="s">
        <v>35</v>
      </c>
      <c r="H45" s="15">
        <f>VLOOKUP(TableInventory[[#This Row],[Process]],TableProcesses[],2,FALSE)</f>
        <v>1</v>
      </c>
      <c r="I45" s="15">
        <f>VLOOKUP(TableInventory[[#This Row],[Process]]&amp;TableInventory[[#This Row],[Subprocess]],TableSubProcesses[],5,FALSE)</f>
        <v>160</v>
      </c>
      <c r="J45" s="15">
        <f>VLOOKUP(TableInventory[[#This Row],[Process]]&amp;TableInventory[[#This Row],[Subprocess]]&amp;TableInventory[[#This Row],[Detail]],TableDetails[],7,FALSE)</f>
        <v>5100</v>
      </c>
      <c r="K45" s="15" t="str">
        <f>Overview!$E$6</f>
        <v>---</v>
      </c>
    </row>
    <row r="46" spans="1:11" ht="28.8" x14ac:dyDescent="0.55000000000000004">
      <c r="A46" s="17" t="s">
        <v>13</v>
      </c>
      <c r="B46" s="15" t="s">
        <v>96</v>
      </c>
      <c r="C46" s="15" t="s">
        <v>96</v>
      </c>
      <c r="D46" s="16" t="s">
        <v>258</v>
      </c>
      <c r="F46" s="89" t="s">
        <v>10</v>
      </c>
      <c r="G46" s="15" t="s">
        <v>35</v>
      </c>
      <c r="H46" s="15">
        <f>VLOOKUP(TableInventory[[#This Row],[Process]],TableProcesses[],2,FALSE)</f>
        <v>1</v>
      </c>
      <c r="I46" s="15">
        <f>VLOOKUP(TableInventory[[#This Row],[Process]]&amp;TableInventory[[#This Row],[Subprocess]],TableSubProcesses[],5,FALSE)</f>
        <v>160</v>
      </c>
      <c r="J46" s="15">
        <f>VLOOKUP(TableInventory[[#This Row],[Process]]&amp;TableInventory[[#This Row],[Subprocess]]&amp;TableInventory[[#This Row],[Detail]],TableDetails[],7,FALSE)</f>
        <v>5100</v>
      </c>
      <c r="K46" s="15" t="str">
        <f>Overview!$E$6</f>
        <v>---</v>
      </c>
    </row>
    <row r="47" spans="1:11" x14ac:dyDescent="0.55000000000000004">
      <c r="A47" s="17" t="s">
        <v>13</v>
      </c>
      <c r="B47" s="15" t="s">
        <v>259</v>
      </c>
      <c r="C47" s="15" t="s">
        <v>260</v>
      </c>
      <c r="D47" s="15" t="s">
        <v>260</v>
      </c>
      <c r="F47" s="89" t="s">
        <v>10</v>
      </c>
      <c r="G47" s="15" t="s">
        <v>35</v>
      </c>
      <c r="H47" s="15">
        <f>VLOOKUP(TableInventory[[#This Row],[Process]],TableProcesses[],2,FALSE)</f>
        <v>1</v>
      </c>
      <c r="I47" s="15">
        <f>VLOOKUP(TableInventory[[#This Row],[Process]]&amp;TableInventory[[#This Row],[Subprocess]],TableSubProcesses[],5,FALSE)</f>
        <v>130</v>
      </c>
      <c r="J47" s="15">
        <f>VLOOKUP(TableInventory[[#This Row],[Process]]&amp;TableInventory[[#This Row],[Subprocess]]&amp;TableInventory[[#This Row],[Detail]],TableDetails[],7,FALSE)</f>
        <v>4400</v>
      </c>
      <c r="K47" s="15" t="str">
        <f>Overview!$E$6</f>
        <v>---</v>
      </c>
    </row>
    <row r="48" spans="1:11" ht="28.8" x14ac:dyDescent="0.55000000000000004">
      <c r="A48" s="17" t="s">
        <v>13</v>
      </c>
      <c r="B48" s="15" t="s">
        <v>259</v>
      </c>
      <c r="C48" s="15" t="s">
        <v>260</v>
      </c>
      <c r="D48" s="16" t="s">
        <v>261</v>
      </c>
      <c r="F48" s="89" t="s">
        <v>10</v>
      </c>
      <c r="G48" s="15" t="s">
        <v>35</v>
      </c>
      <c r="H48" s="15">
        <f>VLOOKUP(TableInventory[[#This Row],[Process]],TableProcesses[],2,FALSE)</f>
        <v>1</v>
      </c>
      <c r="I48" s="15">
        <f>VLOOKUP(TableInventory[[#This Row],[Process]]&amp;TableInventory[[#This Row],[Subprocess]],TableSubProcesses[],5,FALSE)</f>
        <v>130</v>
      </c>
      <c r="J48" s="15">
        <f>VLOOKUP(TableInventory[[#This Row],[Process]]&amp;TableInventory[[#This Row],[Subprocess]]&amp;TableInventory[[#This Row],[Detail]],TableDetails[],7,FALSE)</f>
        <v>4400</v>
      </c>
      <c r="K48" s="15" t="str">
        <f>Overview!$E$6</f>
        <v>---</v>
      </c>
    </row>
    <row r="49" spans="1:11" ht="28.8" x14ac:dyDescent="0.55000000000000004">
      <c r="A49" s="17" t="s">
        <v>13</v>
      </c>
      <c r="B49" s="15" t="s">
        <v>259</v>
      </c>
      <c r="C49" s="15" t="s">
        <v>260</v>
      </c>
      <c r="D49" s="16" t="s">
        <v>262</v>
      </c>
      <c r="F49" s="89" t="s">
        <v>10</v>
      </c>
      <c r="G49" s="15" t="s">
        <v>35</v>
      </c>
      <c r="H49" s="15">
        <f>VLOOKUP(TableInventory[[#This Row],[Process]],TableProcesses[],2,FALSE)</f>
        <v>1</v>
      </c>
      <c r="I49" s="15">
        <f>VLOOKUP(TableInventory[[#This Row],[Process]]&amp;TableInventory[[#This Row],[Subprocess]],TableSubProcesses[],5,FALSE)</f>
        <v>130</v>
      </c>
      <c r="J49" s="15">
        <f>VLOOKUP(TableInventory[[#This Row],[Process]]&amp;TableInventory[[#This Row],[Subprocess]]&amp;TableInventory[[#This Row],[Detail]],TableDetails[],7,FALSE)</f>
        <v>4400</v>
      </c>
      <c r="K49" s="15" t="str">
        <f>Overview!$E$6</f>
        <v>---</v>
      </c>
    </row>
    <row r="50" spans="1:11" ht="28.8" x14ac:dyDescent="0.55000000000000004">
      <c r="A50" s="17" t="s">
        <v>13</v>
      </c>
      <c r="B50" s="15" t="s">
        <v>259</v>
      </c>
      <c r="C50" s="15" t="s">
        <v>260</v>
      </c>
      <c r="D50" s="16" t="s">
        <v>263</v>
      </c>
      <c r="F50" s="89" t="s">
        <v>10</v>
      </c>
      <c r="G50" s="15" t="s">
        <v>35</v>
      </c>
      <c r="H50" s="15">
        <f>VLOOKUP(TableInventory[[#This Row],[Process]],TableProcesses[],2,FALSE)</f>
        <v>1</v>
      </c>
      <c r="I50" s="15">
        <f>VLOOKUP(TableInventory[[#This Row],[Process]]&amp;TableInventory[[#This Row],[Subprocess]],TableSubProcesses[],5,FALSE)</f>
        <v>130</v>
      </c>
      <c r="J50" s="15">
        <f>VLOOKUP(TableInventory[[#This Row],[Process]]&amp;TableInventory[[#This Row],[Subprocess]]&amp;TableInventory[[#This Row],[Detail]],TableDetails[],7,FALSE)</f>
        <v>4400</v>
      </c>
      <c r="K50" s="15" t="str">
        <f>Overview!$E$6</f>
        <v>---</v>
      </c>
    </row>
    <row r="51" spans="1:11" ht="28.8" x14ac:dyDescent="0.55000000000000004">
      <c r="A51" s="17" t="s">
        <v>13</v>
      </c>
      <c r="B51" s="15" t="s">
        <v>259</v>
      </c>
      <c r="C51" s="15" t="s">
        <v>260</v>
      </c>
      <c r="D51" s="16" t="s">
        <v>264</v>
      </c>
      <c r="F51" s="89" t="s">
        <v>10</v>
      </c>
      <c r="G51" s="15" t="s">
        <v>35</v>
      </c>
      <c r="H51" s="15">
        <f>VLOOKUP(TableInventory[[#This Row],[Process]],TableProcesses[],2,FALSE)</f>
        <v>1</v>
      </c>
      <c r="I51" s="15">
        <f>VLOOKUP(TableInventory[[#This Row],[Process]]&amp;TableInventory[[#This Row],[Subprocess]],TableSubProcesses[],5,FALSE)</f>
        <v>130</v>
      </c>
      <c r="J51" s="15">
        <f>VLOOKUP(TableInventory[[#This Row],[Process]]&amp;TableInventory[[#This Row],[Subprocess]]&amp;TableInventory[[#This Row],[Detail]],TableDetails[],7,FALSE)</f>
        <v>4400</v>
      </c>
      <c r="K51" s="15" t="str">
        <f>Overview!$E$6</f>
        <v>---</v>
      </c>
    </row>
    <row r="52" spans="1:11" ht="28.8" x14ac:dyDescent="0.55000000000000004">
      <c r="A52" s="17" t="s">
        <v>13</v>
      </c>
      <c r="B52" s="15" t="s">
        <v>259</v>
      </c>
      <c r="C52" s="15" t="s">
        <v>260</v>
      </c>
      <c r="D52" s="16" t="s">
        <v>265</v>
      </c>
      <c r="F52" s="89" t="s">
        <v>10</v>
      </c>
      <c r="G52" s="15" t="s">
        <v>53</v>
      </c>
      <c r="H52" s="15">
        <f>VLOOKUP(TableInventory[[#This Row],[Process]],TableProcesses[],2,FALSE)</f>
        <v>1</v>
      </c>
      <c r="I52" s="15">
        <f>VLOOKUP(TableInventory[[#This Row],[Process]]&amp;TableInventory[[#This Row],[Subprocess]],TableSubProcesses[],5,FALSE)</f>
        <v>130</v>
      </c>
      <c r="J52" s="15">
        <f>VLOOKUP(TableInventory[[#This Row],[Process]]&amp;TableInventory[[#This Row],[Subprocess]]&amp;TableInventory[[#This Row],[Detail]],TableDetails[],7,FALSE)</f>
        <v>4400</v>
      </c>
      <c r="K52" s="15" t="str">
        <f>Overview!$E$6</f>
        <v>---</v>
      </c>
    </row>
    <row r="53" spans="1:11" ht="28.8" x14ac:dyDescent="0.55000000000000004">
      <c r="A53" s="17" t="s">
        <v>13</v>
      </c>
      <c r="B53" s="15" t="s">
        <v>259</v>
      </c>
      <c r="C53" s="15" t="s">
        <v>260</v>
      </c>
      <c r="D53" s="16" t="s">
        <v>266</v>
      </c>
      <c r="F53" s="89" t="s">
        <v>10</v>
      </c>
      <c r="G53" s="15" t="s">
        <v>53</v>
      </c>
      <c r="H53" s="15">
        <f>VLOOKUP(TableInventory[[#This Row],[Process]],TableProcesses[],2,FALSE)</f>
        <v>1</v>
      </c>
      <c r="I53" s="15">
        <f>VLOOKUP(TableInventory[[#This Row],[Process]]&amp;TableInventory[[#This Row],[Subprocess]],TableSubProcesses[],5,FALSE)</f>
        <v>130</v>
      </c>
      <c r="J53" s="15">
        <f>VLOOKUP(TableInventory[[#This Row],[Process]]&amp;TableInventory[[#This Row],[Subprocess]]&amp;TableInventory[[#This Row],[Detail]],TableDetails[],7,FALSE)</f>
        <v>4400</v>
      </c>
      <c r="K53" s="15" t="str">
        <f>Overview!$E$6</f>
        <v>---</v>
      </c>
    </row>
    <row r="54" spans="1:11" ht="28.8" x14ac:dyDescent="0.55000000000000004">
      <c r="A54" s="17" t="s">
        <v>13</v>
      </c>
      <c r="B54" s="15" t="s">
        <v>259</v>
      </c>
      <c r="C54" s="16" t="s">
        <v>671</v>
      </c>
      <c r="D54" s="16" t="s">
        <v>267</v>
      </c>
      <c r="F54" s="89" t="s">
        <v>10</v>
      </c>
      <c r="G54" s="15" t="s">
        <v>37</v>
      </c>
      <c r="H54" s="15">
        <f>VLOOKUP(TableInventory[[#This Row],[Process]],TableProcesses[],2,FALSE)</f>
        <v>1</v>
      </c>
      <c r="I54" s="15">
        <f>VLOOKUP(TableInventory[[#This Row],[Process]]&amp;TableInventory[[#This Row],[Subprocess]],TableSubProcesses[],5,FALSE)</f>
        <v>130</v>
      </c>
      <c r="J54" s="15">
        <f>VLOOKUP(TableInventory[[#This Row],[Process]]&amp;TableInventory[[#This Row],[Subprocess]]&amp;TableInventory[[#This Row],[Detail]],TableDetails[],7,FALSE)</f>
        <v>4500</v>
      </c>
      <c r="K54" s="15" t="str">
        <f>Overview!$E$6</f>
        <v>---</v>
      </c>
    </row>
    <row r="55" spans="1:11" ht="28.8" x14ac:dyDescent="0.55000000000000004">
      <c r="A55" s="17" t="s">
        <v>13</v>
      </c>
      <c r="B55" s="15" t="s">
        <v>259</v>
      </c>
      <c r="C55" s="16" t="s">
        <v>671</v>
      </c>
      <c r="D55" s="16" t="s">
        <v>268</v>
      </c>
      <c r="F55" s="89" t="s">
        <v>10</v>
      </c>
      <c r="G55" s="15" t="s">
        <v>37</v>
      </c>
      <c r="H55" s="15">
        <f>VLOOKUP(TableInventory[[#This Row],[Process]],TableProcesses[],2,FALSE)</f>
        <v>1</v>
      </c>
      <c r="I55" s="15">
        <f>VLOOKUP(TableInventory[[#This Row],[Process]]&amp;TableInventory[[#This Row],[Subprocess]],TableSubProcesses[],5,FALSE)</f>
        <v>130</v>
      </c>
      <c r="J55" s="15">
        <f>VLOOKUP(TableInventory[[#This Row],[Process]]&amp;TableInventory[[#This Row],[Subprocess]]&amp;TableInventory[[#This Row],[Detail]],TableDetails[],7,FALSE)</f>
        <v>4500</v>
      </c>
      <c r="K55" s="15" t="str">
        <f>Overview!$E$6</f>
        <v>---</v>
      </c>
    </row>
    <row r="56" spans="1:11" x14ac:dyDescent="0.55000000000000004">
      <c r="A56" s="17" t="s">
        <v>13</v>
      </c>
      <c r="B56" s="15" t="s">
        <v>259</v>
      </c>
      <c r="C56" s="15" t="s">
        <v>269</v>
      </c>
      <c r="D56" s="15" t="s">
        <v>269</v>
      </c>
      <c r="F56" s="89" t="s">
        <v>10</v>
      </c>
      <c r="G56" s="15" t="s">
        <v>53</v>
      </c>
      <c r="H56" s="15">
        <f>VLOOKUP(TableInventory[[#This Row],[Process]],TableProcesses[],2,FALSE)</f>
        <v>1</v>
      </c>
      <c r="I56" s="15">
        <f>VLOOKUP(TableInventory[[#This Row],[Process]]&amp;TableInventory[[#This Row],[Subprocess]],TableSubProcesses[],5,FALSE)</f>
        <v>130</v>
      </c>
      <c r="J56" s="15">
        <f>VLOOKUP(TableInventory[[#This Row],[Process]]&amp;TableInventory[[#This Row],[Subprocess]]&amp;TableInventory[[#This Row],[Detail]],TableDetails[],7,FALSE)</f>
        <v>4300</v>
      </c>
      <c r="K56" s="15" t="str">
        <f>Overview!$E$6</f>
        <v>---</v>
      </c>
    </row>
    <row r="57" spans="1:11" ht="28.8" x14ac:dyDescent="0.55000000000000004">
      <c r="A57" s="17" t="s">
        <v>13</v>
      </c>
      <c r="B57" s="15" t="s">
        <v>259</v>
      </c>
      <c r="C57" s="15" t="s">
        <v>269</v>
      </c>
      <c r="D57" s="16" t="s">
        <v>270</v>
      </c>
      <c r="F57" s="89" t="s">
        <v>10</v>
      </c>
      <c r="G57" s="15" t="s">
        <v>53</v>
      </c>
      <c r="H57" s="15">
        <f>VLOOKUP(TableInventory[[#This Row],[Process]],TableProcesses[],2,FALSE)</f>
        <v>1</v>
      </c>
      <c r="I57" s="15">
        <f>VLOOKUP(TableInventory[[#This Row],[Process]]&amp;TableInventory[[#This Row],[Subprocess]],TableSubProcesses[],5,FALSE)</f>
        <v>130</v>
      </c>
      <c r="J57" s="15">
        <f>VLOOKUP(TableInventory[[#This Row],[Process]]&amp;TableInventory[[#This Row],[Subprocess]]&amp;TableInventory[[#This Row],[Detail]],TableDetails[],7,FALSE)</f>
        <v>4300</v>
      </c>
      <c r="K57" s="15" t="str">
        <f>Overview!$E$6</f>
        <v>---</v>
      </c>
    </row>
    <row r="58" spans="1:11" ht="28.8" x14ac:dyDescent="0.55000000000000004">
      <c r="A58" s="17" t="s">
        <v>13</v>
      </c>
      <c r="B58" s="15" t="s">
        <v>259</v>
      </c>
      <c r="C58" s="15" t="s">
        <v>269</v>
      </c>
      <c r="D58" s="16" t="s">
        <v>271</v>
      </c>
      <c r="F58" s="89" t="s">
        <v>10</v>
      </c>
      <c r="G58" s="15" t="s">
        <v>53</v>
      </c>
      <c r="H58" s="15">
        <f>VLOOKUP(TableInventory[[#This Row],[Process]],TableProcesses[],2,FALSE)</f>
        <v>1</v>
      </c>
      <c r="I58" s="15">
        <f>VLOOKUP(TableInventory[[#This Row],[Process]]&amp;TableInventory[[#This Row],[Subprocess]],TableSubProcesses[],5,FALSE)</f>
        <v>130</v>
      </c>
      <c r="J58" s="15">
        <f>VLOOKUP(TableInventory[[#This Row],[Process]]&amp;TableInventory[[#This Row],[Subprocess]]&amp;TableInventory[[#This Row],[Detail]],TableDetails[],7,FALSE)</f>
        <v>4300</v>
      </c>
      <c r="K58" s="15" t="str">
        <f>Overview!$E$6</f>
        <v>---</v>
      </c>
    </row>
    <row r="59" spans="1:11" ht="28.8" x14ac:dyDescent="0.55000000000000004">
      <c r="A59" s="17" t="s">
        <v>13</v>
      </c>
      <c r="B59" s="15" t="s">
        <v>259</v>
      </c>
      <c r="C59" s="15" t="s">
        <v>269</v>
      </c>
      <c r="D59" s="16" t="s">
        <v>272</v>
      </c>
      <c r="F59" s="89" t="s">
        <v>10</v>
      </c>
      <c r="G59" s="15" t="s">
        <v>53</v>
      </c>
      <c r="H59" s="15">
        <f>VLOOKUP(TableInventory[[#This Row],[Process]],TableProcesses[],2,FALSE)</f>
        <v>1</v>
      </c>
      <c r="I59" s="15">
        <f>VLOOKUP(TableInventory[[#This Row],[Process]]&amp;TableInventory[[#This Row],[Subprocess]],TableSubProcesses[],5,FALSE)</f>
        <v>130</v>
      </c>
      <c r="J59" s="15">
        <f>VLOOKUP(TableInventory[[#This Row],[Process]]&amp;TableInventory[[#This Row],[Subprocess]]&amp;TableInventory[[#This Row],[Detail]],TableDetails[],7,FALSE)</f>
        <v>4300</v>
      </c>
      <c r="K59" s="15" t="str">
        <f>Overview!$E$6</f>
        <v>---</v>
      </c>
    </row>
    <row r="60" spans="1:11" ht="28.8" x14ac:dyDescent="0.55000000000000004">
      <c r="A60" s="17" t="s">
        <v>13</v>
      </c>
      <c r="B60" s="15" t="s">
        <v>259</v>
      </c>
      <c r="C60" s="15" t="s">
        <v>269</v>
      </c>
      <c r="D60" s="16" t="s">
        <v>273</v>
      </c>
      <c r="F60" s="89" t="s">
        <v>10</v>
      </c>
      <c r="G60" s="15" t="s">
        <v>53</v>
      </c>
      <c r="H60" s="15">
        <f>VLOOKUP(TableInventory[[#This Row],[Process]],TableProcesses[],2,FALSE)</f>
        <v>1</v>
      </c>
      <c r="I60" s="15">
        <f>VLOOKUP(TableInventory[[#This Row],[Process]]&amp;TableInventory[[#This Row],[Subprocess]],TableSubProcesses[],5,FALSE)</f>
        <v>130</v>
      </c>
      <c r="J60" s="15">
        <f>VLOOKUP(TableInventory[[#This Row],[Process]]&amp;TableInventory[[#This Row],[Subprocess]]&amp;TableInventory[[#This Row],[Detail]],TableDetails[],7,FALSE)</f>
        <v>4300</v>
      </c>
      <c r="K60" s="15" t="str">
        <f>Overview!$E$6</f>
        <v>---</v>
      </c>
    </row>
    <row r="61" spans="1:11" ht="28.8" x14ac:dyDescent="0.55000000000000004">
      <c r="A61" s="17" t="s">
        <v>13</v>
      </c>
      <c r="B61" s="15" t="s">
        <v>259</v>
      </c>
      <c r="C61" s="15" t="s">
        <v>269</v>
      </c>
      <c r="D61" s="16" t="s">
        <v>274</v>
      </c>
      <c r="F61" s="89" t="s">
        <v>10</v>
      </c>
      <c r="G61" s="15" t="s">
        <v>53</v>
      </c>
      <c r="H61" s="15">
        <f>VLOOKUP(TableInventory[[#This Row],[Process]],TableProcesses[],2,FALSE)</f>
        <v>1</v>
      </c>
      <c r="I61" s="15">
        <f>VLOOKUP(TableInventory[[#This Row],[Process]]&amp;TableInventory[[#This Row],[Subprocess]],TableSubProcesses[],5,FALSE)</f>
        <v>130</v>
      </c>
      <c r="J61" s="15">
        <f>VLOOKUP(TableInventory[[#This Row],[Process]]&amp;TableInventory[[#This Row],[Subprocess]]&amp;TableInventory[[#This Row],[Detail]],TableDetails[],7,FALSE)</f>
        <v>4300</v>
      </c>
      <c r="K61" s="15" t="str">
        <f>Overview!$E$6</f>
        <v>---</v>
      </c>
    </row>
    <row r="62" spans="1:11" ht="28.8" x14ac:dyDescent="0.55000000000000004">
      <c r="A62" s="17" t="s">
        <v>13</v>
      </c>
      <c r="B62" s="15" t="s">
        <v>259</v>
      </c>
      <c r="C62" s="15" t="s">
        <v>269</v>
      </c>
      <c r="D62" s="16" t="s">
        <v>275</v>
      </c>
      <c r="F62" s="89" t="s">
        <v>10</v>
      </c>
      <c r="G62" s="15" t="s">
        <v>53</v>
      </c>
      <c r="H62" s="15">
        <f>VLOOKUP(TableInventory[[#This Row],[Process]],TableProcesses[],2,FALSE)</f>
        <v>1</v>
      </c>
      <c r="I62" s="15">
        <f>VLOOKUP(TableInventory[[#This Row],[Process]]&amp;TableInventory[[#This Row],[Subprocess]],TableSubProcesses[],5,FALSE)</f>
        <v>130</v>
      </c>
      <c r="J62" s="15">
        <f>VLOOKUP(TableInventory[[#This Row],[Process]]&amp;TableInventory[[#This Row],[Subprocess]]&amp;TableInventory[[#This Row],[Detail]],TableDetails[],7,FALSE)</f>
        <v>4300</v>
      </c>
      <c r="K62" s="15" t="str">
        <f>Overview!$E$6</f>
        <v>---</v>
      </c>
    </row>
    <row r="63" spans="1:11" ht="28.8" x14ac:dyDescent="0.55000000000000004">
      <c r="A63" s="17" t="s">
        <v>13</v>
      </c>
      <c r="B63" s="15" t="s">
        <v>259</v>
      </c>
      <c r="C63" s="16" t="s">
        <v>672</v>
      </c>
      <c r="D63" s="16" t="s">
        <v>276</v>
      </c>
      <c r="F63" s="89" t="s">
        <v>10</v>
      </c>
      <c r="G63" s="15" t="s">
        <v>53</v>
      </c>
      <c r="H63" s="15">
        <f>VLOOKUP(TableInventory[[#This Row],[Process]],TableProcesses[],2,FALSE)</f>
        <v>1</v>
      </c>
      <c r="I63" s="15">
        <f>VLOOKUP(TableInventory[[#This Row],[Process]]&amp;TableInventory[[#This Row],[Subprocess]],TableSubProcesses[],5,FALSE)</f>
        <v>130</v>
      </c>
      <c r="J63" s="15">
        <f>VLOOKUP(TableInventory[[#This Row],[Process]]&amp;TableInventory[[#This Row],[Subprocess]]&amp;TableInventory[[#This Row],[Detail]],TableDetails[],7,FALSE)</f>
        <v>4100</v>
      </c>
      <c r="K63" s="15" t="str">
        <f>Overview!$E$6</f>
        <v>---</v>
      </c>
    </row>
    <row r="64" spans="1:11" x14ac:dyDescent="0.55000000000000004">
      <c r="A64" s="17" t="s">
        <v>13</v>
      </c>
      <c r="B64" s="15" t="s">
        <v>259</v>
      </c>
      <c r="C64" s="15" t="s">
        <v>673</v>
      </c>
      <c r="D64" s="15" t="s">
        <v>277</v>
      </c>
      <c r="F64" s="89" t="s">
        <v>10</v>
      </c>
      <c r="G64" s="15" t="s">
        <v>53</v>
      </c>
      <c r="H64" s="15">
        <f>VLOOKUP(TableInventory[[#This Row],[Process]],TableProcesses[],2,FALSE)</f>
        <v>1</v>
      </c>
      <c r="I64" s="15">
        <f>VLOOKUP(TableInventory[[#This Row],[Process]]&amp;TableInventory[[#This Row],[Subprocess]],TableSubProcesses[],5,FALSE)</f>
        <v>130</v>
      </c>
      <c r="J64" s="15">
        <f>VLOOKUP(TableInventory[[#This Row],[Process]]&amp;TableInventory[[#This Row],[Subprocess]]&amp;TableInventory[[#This Row],[Detail]],TableDetails[],7,FALSE)</f>
        <v>4600</v>
      </c>
      <c r="K64" s="15" t="str">
        <f>Overview!$E$6</f>
        <v>---</v>
      </c>
    </row>
    <row r="65" spans="1:12" x14ac:dyDescent="0.55000000000000004">
      <c r="A65" s="17" t="s">
        <v>13</v>
      </c>
      <c r="B65" s="15" t="s">
        <v>259</v>
      </c>
      <c r="C65" s="15" t="s">
        <v>674</v>
      </c>
      <c r="D65" s="15" t="s">
        <v>278</v>
      </c>
      <c r="F65" s="89" t="s">
        <v>10</v>
      </c>
      <c r="G65" s="15" t="s">
        <v>37</v>
      </c>
      <c r="H65" s="15">
        <f>VLOOKUP(TableInventory[[#This Row],[Process]],TableProcesses[],2,FALSE)</f>
        <v>1</v>
      </c>
      <c r="I65" s="15">
        <f>VLOOKUP(TableInventory[[#This Row],[Process]]&amp;TableInventory[[#This Row],[Subprocess]],TableSubProcesses[],5,FALSE)</f>
        <v>130</v>
      </c>
      <c r="J65" s="15">
        <f>VLOOKUP(TableInventory[[#This Row],[Process]]&amp;TableInventory[[#This Row],[Subprocess]]&amp;TableInventory[[#This Row],[Detail]],TableDetails[],7,FALSE)</f>
        <v>4200</v>
      </c>
      <c r="K65" s="15" t="str">
        <f>Overview!$E$6</f>
        <v>---</v>
      </c>
    </row>
    <row r="66" spans="1:12" x14ac:dyDescent="0.55000000000000004">
      <c r="A66" s="17" t="s">
        <v>13</v>
      </c>
      <c r="B66" s="15" t="s">
        <v>101</v>
      </c>
      <c r="C66" s="15" t="s">
        <v>101</v>
      </c>
      <c r="D66" s="15" t="s">
        <v>279</v>
      </c>
      <c r="F66" s="89" t="s">
        <v>10</v>
      </c>
      <c r="G66" s="15" t="s">
        <v>40</v>
      </c>
      <c r="H66" s="15">
        <f>VLOOKUP(TableInventory[[#This Row],[Process]],TableProcesses[],2,FALSE)</f>
        <v>1</v>
      </c>
      <c r="I66" s="15">
        <f>VLOOKUP(TableInventory[[#This Row],[Process]]&amp;TableInventory[[#This Row],[Subprocess]],TableSubProcesses[],5,FALSE)</f>
        <v>170</v>
      </c>
      <c r="J66" s="15">
        <f>VLOOKUP(TableInventory[[#This Row],[Process]]&amp;TableInventory[[#This Row],[Subprocess]]&amp;TableInventory[[#This Row],[Detail]],TableDetails[],7,FALSE)</f>
        <v>6100</v>
      </c>
      <c r="K66" s="15" t="str">
        <f>Overview!$E$6</f>
        <v>---</v>
      </c>
    </row>
    <row r="67" spans="1:12" x14ac:dyDescent="0.55000000000000004">
      <c r="A67" s="17" t="s">
        <v>13</v>
      </c>
      <c r="B67" s="15" t="s">
        <v>101</v>
      </c>
      <c r="C67" s="15" t="s">
        <v>101</v>
      </c>
      <c r="D67" s="15" t="s">
        <v>280</v>
      </c>
      <c r="F67" s="89" t="s">
        <v>10</v>
      </c>
      <c r="G67" s="15" t="s">
        <v>53</v>
      </c>
      <c r="H67" s="15">
        <f>VLOOKUP(TableInventory[[#This Row],[Process]],TableProcesses[],2,FALSE)</f>
        <v>1</v>
      </c>
      <c r="I67" s="15">
        <f>VLOOKUP(TableInventory[[#This Row],[Process]]&amp;TableInventory[[#This Row],[Subprocess]],TableSubProcesses[],5,FALSE)</f>
        <v>170</v>
      </c>
      <c r="J67" s="15">
        <f>VLOOKUP(TableInventory[[#This Row],[Process]]&amp;TableInventory[[#This Row],[Subprocess]]&amp;TableInventory[[#This Row],[Detail]],TableDetails[],7,FALSE)</f>
        <v>6100</v>
      </c>
      <c r="K67" s="15" t="str">
        <f>Overview!$E$6</f>
        <v>---</v>
      </c>
    </row>
    <row r="68" spans="1:12" x14ac:dyDescent="0.55000000000000004">
      <c r="A68" s="17" t="s">
        <v>13</v>
      </c>
      <c r="B68" s="15" t="s">
        <v>101</v>
      </c>
      <c r="C68" s="15" t="s">
        <v>101</v>
      </c>
      <c r="D68" s="15" t="s">
        <v>281</v>
      </c>
      <c r="F68" s="89" t="s">
        <v>10</v>
      </c>
      <c r="G68" s="15" t="s">
        <v>35</v>
      </c>
      <c r="H68" s="15">
        <f>VLOOKUP(TableInventory[[#This Row],[Process]],TableProcesses[],2,FALSE)</f>
        <v>1</v>
      </c>
      <c r="I68" s="15">
        <f>VLOOKUP(TableInventory[[#This Row],[Process]]&amp;TableInventory[[#This Row],[Subprocess]],TableSubProcesses[],5,FALSE)</f>
        <v>170</v>
      </c>
      <c r="J68" s="15">
        <f>VLOOKUP(TableInventory[[#This Row],[Process]]&amp;TableInventory[[#This Row],[Subprocess]]&amp;TableInventory[[#This Row],[Detail]],TableDetails[],7,FALSE)</f>
        <v>6100</v>
      </c>
      <c r="K68" s="15" t="str">
        <f>Overview!$E$6</f>
        <v>---</v>
      </c>
    </row>
    <row r="69" spans="1:12" x14ac:dyDescent="0.55000000000000004">
      <c r="A69" s="21" t="s">
        <v>13</v>
      </c>
      <c r="B69" s="22" t="s">
        <v>282</v>
      </c>
      <c r="C69" s="22" t="s">
        <v>675</v>
      </c>
      <c r="D69" s="22" t="s">
        <v>283</v>
      </c>
      <c r="E69" s="22"/>
      <c r="F69" s="89" t="s">
        <v>10</v>
      </c>
      <c r="G69" s="15" t="s">
        <v>53</v>
      </c>
      <c r="H69" s="15">
        <f>VLOOKUP(TableInventory[[#This Row],[Process]],TableProcesses[],2,FALSE)</f>
        <v>1</v>
      </c>
      <c r="I69" s="15">
        <f>VLOOKUP(TableInventory[[#This Row],[Process]]&amp;TableInventory[[#This Row],[Subprocess]],TableSubProcesses[],5,FALSE)</f>
        <v>180</v>
      </c>
      <c r="J69" s="15">
        <f>VLOOKUP(TableInventory[[#This Row],[Process]]&amp;TableInventory[[#This Row],[Subprocess]]&amp;TableInventory[[#This Row],[Detail]],TableDetails[],7,FALSE)</f>
        <v>7100</v>
      </c>
      <c r="K69" s="15" t="str">
        <f>Overview!$E$6</f>
        <v>---</v>
      </c>
    </row>
    <row r="70" spans="1:12" x14ac:dyDescent="0.55000000000000004">
      <c r="A70" s="21" t="s">
        <v>13</v>
      </c>
      <c r="B70" s="22" t="s">
        <v>282</v>
      </c>
      <c r="C70" s="22" t="s">
        <v>675</v>
      </c>
      <c r="D70" s="22" t="s">
        <v>284</v>
      </c>
      <c r="E70" s="22"/>
      <c r="F70" s="89" t="s">
        <v>10</v>
      </c>
      <c r="G70" s="15" t="s">
        <v>53</v>
      </c>
      <c r="H70" s="15">
        <f>VLOOKUP(TableInventory[[#This Row],[Process]],TableProcesses[],2,FALSE)</f>
        <v>1</v>
      </c>
      <c r="I70" s="15">
        <f>VLOOKUP(TableInventory[[#This Row],[Process]]&amp;TableInventory[[#This Row],[Subprocess]],TableSubProcesses[],5,FALSE)</f>
        <v>180</v>
      </c>
      <c r="J70" s="15">
        <f>VLOOKUP(TableInventory[[#This Row],[Process]]&amp;TableInventory[[#This Row],[Subprocess]]&amp;TableInventory[[#This Row],[Detail]],TableDetails[],7,FALSE)</f>
        <v>7100</v>
      </c>
      <c r="K70" s="15" t="str">
        <f>Overview!$E$6</f>
        <v>---</v>
      </c>
    </row>
    <row r="71" spans="1:12" x14ac:dyDescent="0.55000000000000004">
      <c r="A71" s="21" t="s">
        <v>13</v>
      </c>
      <c r="B71" s="22" t="s">
        <v>285</v>
      </c>
      <c r="C71" s="22" t="s">
        <v>285</v>
      </c>
      <c r="D71" s="22" t="s">
        <v>285</v>
      </c>
      <c r="E71" s="22"/>
      <c r="F71" s="89" t="s">
        <v>10</v>
      </c>
      <c r="G71" s="15" t="s">
        <v>53</v>
      </c>
      <c r="H71" s="22">
        <f>VLOOKUP(TableInventory[[#This Row],[Process]],TableProcesses[],2,FALSE)</f>
        <v>1</v>
      </c>
      <c r="I71" s="22">
        <f>VLOOKUP(TableInventory[[#This Row],[Process]]&amp;TableInventory[[#This Row],[Subprocess]],TableSubProcesses[],5,FALSE)</f>
        <v>195</v>
      </c>
      <c r="J71" s="22">
        <f>VLOOKUP(TableInventory[[#This Row],[Process]]&amp;TableInventory[[#This Row],[Subprocess]]&amp;TableInventory[[#This Row],[Detail]],TableDetails[],7,FALSE)</f>
        <v>9100</v>
      </c>
      <c r="K71" s="15" t="str">
        <f>Overview!$E$6</f>
        <v>---</v>
      </c>
      <c r="L71" s="22"/>
    </row>
  </sheetData>
  <conditionalFormatting sqref="F2:F71">
    <cfRule type="cellIs" dxfId="19" priority="3" operator="equal">
      <formula>"TBD"</formula>
    </cfRule>
    <cfRule type="cellIs" dxfId="18" priority="4"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407A2E2A-5836-4F9B-B82D-FAF12CA12826}">
          <x14:formula1>
            <xm:f>Notes!$Z$3:$Z$6</xm:f>
          </x14:formula1>
          <xm:sqref>F2:F71</xm:sqref>
        </x14:dataValidation>
        <x14:dataValidation type="list" allowBlank="1" showInputMessage="1" showErrorMessage="1" xr:uid="{52320DE5-3AE4-45DB-953B-FC083F962F74}">
          <x14:formula1>
            <xm:f>Notes!$AA$3:$AA$8</xm:f>
          </x14:formula1>
          <xm:sqref>G2:G71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79633-F63B-41D1-AB01-8009C2D9FA1F}">
  <dimension ref="A1:L82"/>
  <sheetViews>
    <sheetView zoomScale="70" zoomScaleNormal="70" workbookViewId="0">
      <pane ySplit="1" topLeftCell="A2" activePane="bottomLeft" state="frozen"/>
      <selection pane="bottomLeft" activeCell="N12" sqref="N12"/>
    </sheetView>
  </sheetViews>
  <sheetFormatPr defaultColWidth="8.734375" defaultRowHeight="14.4" x14ac:dyDescent="0.55000000000000004"/>
  <cols>
    <col min="1" max="1" width="11.47265625" style="15" customWidth="1"/>
    <col min="2" max="2" width="17.734375" style="15" bestFit="1" customWidth="1"/>
    <col min="3" max="3" width="46.41796875" style="15" customWidth="1"/>
    <col min="4" max="4" width="54.26171875" style="15" customWidth="1"/>
    <col min="5" max="5" width="10.26171875" style="15" customWidth="1"/>
    <col min="6" max="6" width="8.734375" style="15"/>
    <col min="7" max="7" width="12.15625" style="15" customWidth="1"/>
    <col min="8" max="8" width="15.47265625" style="15" customWidth="1"/>
    <col min="9" max="9" width="8.734375" style="15"/>
    <col min="10" max="10" width="11.62890625" style="15" customWidth="1"/>
    <col min="11" max="16384" width="8.734375" style="15"/>
  </cols>
  <sheetData>
    <row r="1" spans="1:12" x14ac:dyDescent="0.55000000000000004">
      <c r="A1" s="18" t="s">
        <v>66</v>
      </c>
      <c r="B1" s="19" t="s">
        <v>67</v>
      </c>
      <c r="C1" s="19" t="s">
        <v>215</v>
      </c>
      <c r="D1" s="19" t="s">
        <v>667</v>
      </c>
      <c r="E1" s="19" t="s">
        <v>28</v>
      </c>
      <c r="F1" s="20" t="s">
        <v>29</v>
      </c>
      <c r="G1" s="71" t="s">
        <v>30</v>
      </c>
      <c r="H1" s="19" t="s">
        <v>70</v>
      </c>
      <c r="I1" s="19" t="s">
        <v>71</v>
      </c>
      <c r="J1" s="19" t="s">
        <v>677</v>
      </c>
      <c r="K1" s="71" t="s">
        <v>6</v>
      </c>
      <c r="L1" s="71" t="s">
        <v>31</v>
      </c>
    </row>
    <row r="2" spans="1:12" x14ac:dyDescent="0.55000000000000004">
      <c r="A2" s="17" t="s">
        <v>14</v>
      </c>
      <c r="B2" s="15" t="s">
        <v>77</v>
      </c>
      <c r="C2" s="15" t="s">
        <v>77</v>
      </c>
      <c r="D2" s="15" t="s">
        <v>77</v>
      </c>
      <c r="F2" s="5" t="s">
        <v>10</v>
      </c>
      <c r="G2" s="63" t="s">
        <v>35</v>
      </c>
      <c r="H2" s="63">
        <f>VLOOKUP(TableInbound[[#This Row],[Process]],TableProcesses[],2,FALSE)</f>
        <v>2</v>
      </c>
      <c r="I2" s="63">
        <f>VLOOKUP(TableInbound[[#This Row],[Process]]&amp;TableInbound[[#This Row],[Subprocess]],TableSubProcesses[],5,FALSE)</f>
        <v>200</v>
      </c>
      <c r="J2" s="63">
        <f>VLOOKUP(TableInbound[[#This Row],[Process]]&amp;TableInbound[[#This Row],[Subprocess]]&amp;TableInbound[[#This Row],[Detail]],TableDetails[],7,FALSE)</f>
        <v>1200</v>
      </c>
      <c r="K2" s="63" t="str">
        <f>Overview!$E$6</f>
        <v>---</v>
      </c>
    </row>
    <row r="3" spans="1:12" x14ac:dyDescent="0.55000000000000004">
      <c r="A3" s="17" t="s">
        <v>14</v>
      </c>
      <c r="B3" s="15" t="s">
        <v>77</v>
      </c>
      <c r="C3" s="15" t="s">
        <v>286</v>
      </c>
      <c r="D3" s="15" t="s">
        <v>286</v>
      </c>
      <c r="F3" s="5" t="s">
        <v>10</v>
      </c>
      <c r="G3" s="63" t="s">
        <v>35</v>
      </c>
      <c r="H3" s="15">
        <f>VLOOKUP(TableInbound[[#This Row],[Process]],TableProcesses[],2,FALSE)</f>
        <v>2</v>
      </c>
      <c r="I3" s="15">
        <f>VLOOKUP(TableInbound[[#This Row],[Process]]&amp;TableInbound[[#This Row],[Subprocess]],TableSubProcesses[],5,FALSE)</f>
        <v>200</v>
      </c>
      <c r="J3" s="63">
        <f>VLOOKUP(TableInbound[[#This Row],[Process]]&amp;TableInbound[[#This Row],[Subprocess]]&amp;TableInbound[[#This Row],[Detail]],TableDetails[],7,FALSE)</f>
        <v>1100</v>
      </c>
      <c r="K3" s="63" t="str">
        <f>Overview!$E$6</f>
        <v>---</v>
      </c>
    </row>
    <row r="4" spans="1:12" ht="28.8" x14ac:dyDescent="0.55000000000000004">
      <c r="A4" s="17" t="s">
        <v>14</v>
      </c>
      <c r="B4" s="15" t="s">
        <v>77</v>
      </c>
      <c r="C4" s="15" t="s">
        <v>286</v>
      </c>
      <c r="D4" s="16" t="s">
        <v>287</v>
      </c>
      <c r="F4" s="5" t="s">
        <v>10</v>
      </c>
      <c r="G4" s="63" t="s">
        <v>35</v>
      </c>
      <c r="H4" s="15">
        <f>VLOOKUP(TableInbound[[#This Row],[Process]],TableProcesses[],2,FALSE)</f>
        <v>2</v>
      </c>
      <c r="I4" s="15">
        <f>VLOOKUP(TableInbound[[#This Row],[Process]]&amp;TableInbound[[#This Row],[Subprocess]],TableSubProcesses[],5,FALSE)</f>
        <v>200</v>
      </c>
      <c r="J4" s="63">
        <f>VLOOKUP(TableInbound[[#This Row],[Process]]&amp;TableInbound[[#This Row],[Subprocess]]&amp;TableInbound[[#This Row],[Detail]],TableDetails[],7,FALSE)</f>
        <v>1100</v>
      </c>
      <c r="K4" s="63" t="str">
        <f>Overview!$E$6</f>
        <v>---</v>
      </c>
    </row>
    <row r="5" spans="1:12" ht="28.8" x14ac:dyDescent="0.55000000000000004">
      <c r="A5" s="17" t="s">
        <v>14</v>
      </c>
      <c r="B5" s="15" t="s">
        <v>77</v>
      </c>
      <c r="C5" s="15" t="s">
        <v>286</v>
      </c>
      <c r="D5" s="16" t="s">
        <v>288</v>
      </c>
      <c r="F5" s="5" t="s">
        <v>10</v>
      </c>
      <c r="G5" s="63" t="s">
        <v>35</v>
      </c>
      <c r="H5" s="15">
        <f>VLOOKUP(TableInbound[[#This Row],[Process]],TableProcesses[],2,FALSE)</f>
        <v>2</v>
      </c>
      <c r="I5" s="15">
        <f>VLOOKUP(TableInbound[[#This Row],[Process]]&amp;TableInbound[[#This Row],[Subprocess]],TableSubProcesses[],5,FALSE)</f>
        <v>200</v>
      </c>
      <c r="J5" s="15">
        <f>VLOOKUP(TableInbound[[#This Row],[Process]]&amp;TableInbound[[#This Row],[Subprocess]]&amp;TableInbound[[#This Row],[Detail]],TableDetails[],7,FALSE)</f>
        <v>1100</v>
      </c>
      <c r="K5" s="15" t="str">
        <f>Overview!$E$6</f>
        <v>---</v>
      </c>
    </row>
    <row r="6" spans="1:12" ht="28.8" x14ac:dyDescent="0.55000000000000004">
      <c r="A6" s="17" t="s">
        <v>14</v>
      </c>
      <c r="B6" s="15" t="s">
        <v>77</v>
      </c>
      <c r="C6" s="15" t="s">
        <v>286</v>
      </c>
      <c r="D6" s="16" t="s">
        <v>289</v>
      </c>
      <c r="F6" s="5" t="s">
        <v>10</v>
      </c>
      <c r="G6" s="63" t="s">
        <v>35</v>
      </c>
      <c r="H6" s="15">
        <f>VLOOKUP(TableInbound[[#This Row],[Process]],TableProcesses[],2,FALSE)</f>
        <v>2</v>
      </c>
      <c r="I6" s="15">
        <f>VLOOKUP(TableInbound[[#This Row],[Process]]&amp;TableInbound[[#This Row],[Subprocess]],TableSubProcesses[],5,FALSE)</f>
        <v>200</v>
      </c>
      <c r="J6" s="15">
        <f>VLOOKUP(TableInbound[[#This Row],[Process]]&amp;TableInbound[[#This Row],[Subprocess]]&amp;TableInbound[[#This Row],[Detail]],TableDetails[],7,FALSE)</f>
        <v>1100</v>
      </c>
      <c r="K6" s="15" t="str">
        <f>Overview!$E$6</f>
        <v>---</v>
      </c>
    </row>
    <row r="7" spans="1:12" ht="28.8" x14ac:dyDescent="0.55000000000000004">
      <c r="A7" s="17" t="s">
        <v>14</v>
      </c>
      <c r="B7" s="15" t="s">
        <v>77</v>
      </c>
      <c r="C7" s="15" t="s">
        <v>286</v>
      </c>
      <c r="D7" s="16" t="s">
        <v>290</v>
      </c>
      <c r="F7" s="5" t="s">
        <v>10</v>
      </c>
      <c r="G7" s="63" t="s">
        <v>35</v>
      </c>
      <c r="H7" s="15">
        <f>VLOOKUP(TableInbound[[#This Row],[Process]],TableProcesses[],2,FALSE)</f>
        <v>2</v>
      </c>
      <c r="I7" s="15">
        <f>VLOOKUP(TableInbound[[#This Row],[Process]]&amp;TableInbound[[#This Row],[Subprocess]],TableSubProcesses[],5,FALSE)</f>
        <v>200</v>
      </c>
      <c r="J7" s="15">
        <f>VLOOKUP(TableInbound[[#This Row],[Process]]&amp;TableInbound[[#This Row],[Subprocess]]&amp;TableInbound[[#This Row],[Detail]],TableDetails[],7,FALSE)</f>
        <v>1100</v>
      </c>
      <c r="K7" s="15" t="str">
        <f>Overview!$E$6</f>
        <v>---</v>
      </c>
    </row>
    <row r="8" spans="1:12" x14ac:dyDescent="0.55000000000000004">
      <c r="A8" s="17" t="s">
        <v>14</v>
      </c>
      <c r="B8" s="15" t="s">
        <v>77</v>
      </c>
      <c r="C8" s="15" t="s">
        <v>678</v>
      </c>
      <c r="D8" s="15" t="s">
        <v>291</v>
      </c>
      <c r="F8" s="5" t="s">
        <v>10</v>
      </c>
      <c r="G8" s="63" t="s">
        <v>53</v>
      </c>
      <c r="H8" s="15">
        <f>VLOOKUP(TableInbound[[#This Row],[Process]],TableProcesses[],2,FALSE)</f>
        <v>2</v>
      </c>
      <c r="I8" s="15">
        <f>VLOOKUP(TableInbound[[#This Row],[Process]]&amp;TableInbound[[#This Row],[Subprocess]],TableSubProcesses[],5,FALSE)</f>
        <v>200</v>
      </c>
      <c r="J8" s="15">
        <f>VLOOKUP(TableInbound[[#This Row],[Process]]&amp;TableInbound[[#This Row],[Subprocess]]&amp;TableInbound[[#This Row],[Detail]],TableDetails[],7,FALSE)</f>
        <v>1500</v>
      </c>
      <c r="K8" s="15" t="str">
        <f>Overview!$E$6</f>
        <v>---</v>
      </c>
    </row>
    <row r="9" spans="1:12" x14ac:dyDescent="0.55000000000000004">
      <c r="A9" s="17" t="s">
        <v>14</v>
      </c>
      <c r="B9" s="15" t="s">
        <v>77</v>
      </c>
      <c r="C9" s="15" t="s">
        <v>678</v>
      </c>
      <c r="D9" s="15" t="s">
        <v>292</v>
      </c>
      <c r="F9" s="5" t="s">
        <v>10</v>
      </c>
      <c r="G9" s="63" t="s">
        <v>53</v>
      </c>
      <c r="H9" s="15">
        <f>VLOOKUP(TableInbound[[#This Row],[Process]],TableProcesses[],2,FALSE)</f>
        <v>2</v>
      </c>
      <c r="I9" s="15">
        <f>VLOOKUP(TableInbound[[#This Row],[Process]]&amp;TableInbound[[#This Row],[Subprocess]],TableSubProcesses[],5,FALSE)</f>
        <v>200</v>
      </c>
      <c r="J9" s="15">
        <f>VLOOKUP(TableInbound[[#This Row],[Process]]&amp;TableInbound[[#This Row],[Subprocess]]&amp;TableInbound[[#This Row],[Detail]],TableDetails[],7,FALSE)</f>
        <v>1500</v>
      </c>
      <c r="K9" s="15" t="str">
        <f>Overview!$E$6</f>
        <v>---</v>
      </c>
    </row>
    <row r="10" spans="1:12" ht="28.8" x14ac:dyDescent="0.55000000000000004">
      <c r="A10" s="17" t="s">
        <v>14</v>
      </c>
      <c r="B10" s="15" t="s">
        <v>77</v>
      </c>
      <c r="C10" s="16" t="s">
        <v>679</v>
      </c>
      <c r="D10" s="16" t="s">
        <v>293</v>
      </c>
      <c r="F10" s="5" t="s">
        <v>10</v>
      </c>
      <c r="G10" s="63" t="s">
        <v>40</v>
      </c>
      <c r="H10" s="15">
        <f>VLOOKUP(TableInbound[[#This Row],[Process]],TableProcesses[],2,FALSE)</f>
        <v>2</v>
      </c>
      <c r="I10" s="15">
        <f>VLOOKUP(TableInbound[[#This Row],[Process]]&amp;TableInbound[[#This Row],[Subprocess]],TableSubProcesses[],5,FALSE)</f>
        <v>200</v>
      </c>
      <c r="J10" s="15">
        <f>VLOOKUP(TableInbound[[#This Row],[Process]]&amp;TableInbound[[#This Row],[Subprocess]]&amp;TableInbound[[#This Row],[Detail]],TableDetails[],7,FALSE)</f>
        <v>1600</v>
      </c>
      <c r="K10" s="15" t="str">
        <f>Overview!$E$6</f>
        <v>---</v>
      </c>
    </row>
    <row r="11" spans="1:12" ht="28.8" x14ac:dyDescent="0.55000000000000004">
      <c r="A11" s="17" t="s">
        <v>14</v>
      </c>
      <c r="B11" s="15" t="s">
        <v>77</v>
      </c>
      <c r="C11" s="16" t="s">
        <v>679</v>
      </c>
      <c r="D11" s="16" t="s">
        <v>294</v>
      </c>
      <c r="F11" s="5" t="s">
        <v>10</v>
      </c>
      <c r="G11" s="63" t="s">
        <v>53</v>
      </c>
      <c r="H11" s="15">
        <f>VLOOKUP(TableInbound[[#This Row],[Process]],TableProcesses[],2,FALSE)</f>
        <v>2</v>
      </c>
      <c r="I11" s="15">
        <f>VLOOKUP(TableInbound[[#This Row],[Process]]&amp;TableInbound[[#This Row],[Subprocess]],TableSubProcesses[],5,FALSE)</f>
        <v>200</v>
      </c>
      <c r="J11" s="15">
        <f>VLOOKUP(TableInbound[[#This Row],[Process]]&amp;TableInbound[[#This Row],[Subprocess]]&amp;TableInbound[[#This Row],[Detail]],TableDetails[],7,FALSE)</f>
        <v>1600</v>
      </c>
      <c r="K11" s="15" t="str">
        <f>Overview!$E$6</f>
        <v>---</v>
      </c>
    </row>
    <row r="12" spans="1:12" ht="28.8" x14ac:dyDescent="0.55000000000000004">
      <c r="A12" s="17" t="s">
        <v>14</v>
      </c>
      <c r="B12" s="15" t="s">
        <v>77</v>
      </c>
      <c r="C12" s="16" t="s">
        <v>679</v>
      </c>
      <c r="D12" s="16" t="s">
        <v>295</v>
      </c>
      <c r="F12" s="5" t="s">
        <v>10</v>
      </c>
      <c r="G12" s="63" t="s">
        <v>37</v>
      </c>
      <c r="H12" s="15">
        <f>VLOOKUP(TableInbound[[#This Row],[Process]],TableProcesses[],2,FALSE)</f>
        <v>2</v>
      </c>
      <c r="I12" s="15">
        <f>VLOOKUP(TableInbound[[#This Row],[Process]]&amp;TableInbound[[#This Row],[Subprocess]],TableSubProcesses[],5,FALSE)</f>
        <v>200</v>
      </c>
      <c r="J12" s="15">
        <f>VLOOKUP(TableInbound[[#This Row],[Process]]&amp;TableInbound[[#This Row],[Subprocess]]&amp;TableInbound[[#This Row],[Detail]],TableDetails[],7,FALSE)</f>
        <v>1600</v>
      </c>
      <c r="K12" s="15" t="str">
        <f>Overview!$E$6</f>
        <v>---</v>
      </c>
    </row>
    <row r="13" spans="1:12" x14ac:dyDescent="0.55000000000000004">
      <c r="A13" s="17" t="s">
        <v>14</v>
      </c>
      <c r="B13" s="15" t="s">
        <v>77</v>
      </c>
      <c r="C13" s="16" t="s">
        <v>679</v>
      </c>
      <c r="D13" s="15" t="s">
        <v>296</v>
      </c>
      <c r="F13" s="5" t="s">
        <v>10</v>
      </c>
      <c r="G13" s="63" t="s">
        <v>35</v>
      </c>
      <c r="H13" s="15">
        <f>VLOOKUP(TableInbound[[#This Row],[Process]],TableProcesses[],2,FALSE)</f>
        <v>2</v>
      </c>
      <c r="I13" s="15">
        <f>VLOOKUP(TableInbound[[#This Row],[Process]]&amp;TableInbound[[#This Row],[Subprocess]],TableSubProcesses[],5,FALSE)</f>
        <v>200</v>
      </c>
      <c r="J13" s="15">
        <f>VLOOKUP(TableInbound[[#This Row],[Process]]&amp;TableInbound[[#This Row],[Subprocess]]&amp;TableInbound[[#This Row],[Detail]],TableDetails[],7,FALSE)</f>
        <v>1600</v>
      </c>
      <c r="K13" s="15" t="str">
        <f>Overview!$E$6</f>
        <v>---</v>
      </c>
    </row>
    <row r="14" spans="1:12" x14ac:dyDescent="0.55000000000000004">
      <c r="A14" s="17" t="s">
        <v>14</v>
      </c>
      <c r="B14" s="15" t="s">
        <v>77</v>
      </c>
      <c r="C14" s="15" t="s">
        <v>678</v>
      </c>
      <c r="D14" s="15" t="s">
        <v>297</v>
      </c>
      <c r="F14" s="5" t="s">
        <v>10</v>
      </c>
      <c r="G14" s="63" t="s">
        <v>53</v>
      </c>
      <c r="H14" s="15">
        <f>VLOOKUP(TableInbound[[#This Row],[Process]],TableProcesses[],2,FALSE)</f>
        <v>2</v>
      </c>
      <c r="I14" s="15">
        <f>VLOOKUP(TableInbound[[#This Row],[Process]]&amp;TableInbound[[#This Row],[Subprocess]],TableSubProcesses[],5,FALSE)</f>
        <v>200</v>
      </c>
      <c r="J14" s="15">
        <f>VLOOKUP(TableInbound[[#This Row],[Process]]&amp;TableInbound[[#This Row],[Subprocess]]&amp;TableInbound[[#This Row],[Detail]],TableDetails[],7,FALSE)</f>
        <v>1500</v>
      </c>
      <c r="K14" s="15" t="str">
        <f>Overview!$E$6</f>
        <v>---</v>
      </c>
    </row>
    <row r="15" spans="1:12" x14ac:dyDescent="0.55000000000000004">
      <c r="A15" s="17" t="s">
        <v>14</v>
      </c>
      <c r="B15" s="15" t="s">
        <v>77</v>
      </c>
      <c r="C15" s="15" t="s">
        <v>678</v>
      </c>
      <c r="D15" s="15" t="s">
        <v>298</v>
      </c>
      <c r="F15" s="5" t="s">
        <v>10</v>
      </c>
      <c r="G15" s="63" t="s">
        <v>53</v>
      </c>
      <c r="H15" s="15">
        <f>VLOOKUP(TableInbound[[#This Row],[Process]],TableProcesses[],2,FALSE)</f>
        <v>2</v>
      </c>
      <c r="I15" s="15">
        <f>VLOOKUP(TableInbound[[#This Row],[Process]]&amp;TableInbound[[#This Row],[Subprocess]],TableSubProcesses[],5,FALSE)</f>
        <v>200</v>
      </c>
      <c r="J15" s="15">
        <f>VLOOKUP(TableInbound[[#This Row],[Process]]&amp;TableInbound[[#This Row],[Subprocess]]&amp;TableInbound[[#This Row],[Detail]],TableDetails[],7,FALSE)</f>
        <v>1500</v>
      </c>
      <c r="K15" s="15" t="str">
        <f>Overview!$E$6</f>
        <v>---</v>
      </c>
    </row>
    <row r="16" spans="1:12" x14ac:dyDescent="0.55000000000000004">
      <c r="A16" s="17" t="s">
        <v>14</v>
      </c>
      <c r="B16" s="15" t="s">
        <v>77</v>
      </c>
      <c r="C16" s="16" t="s">
        <v>299</v>
      </c>
      <c r="D16" s="16" t="s">
        <v>299</v>
      </c>
      <c r="F16" s="5" t="s">
        <v>10</v>
      </c>
      <c r="G16" s="63" t="s">
        <v>35</v>
      </c>
      <c r="H16" s="15">
        <f>VLOOKUP(TableInbound[[#This Row],[Process]],TableProcesses[],2,FALSE)</f>
        <v>2</v>
      </c>
      <c r="I16" s="15">
        <f>VLOOKUP(TableInbound[[#This Row],[Process]]&amp;TableInbound[[#This Row],[Subprocess]],TableSubProcesses[],5,FALSE)</f>
        <v>200</v>
      </c>
      <c r="J16" s="15">
        <f>VLOOKUP(TableInbound[[#This Row],[Process]]&amp;TableInbound[[#This Row],[Subprocess]]&amp;TableInbound[[#This Row],[Detail]],TableDetails[],7,FALSE)</f>
        <v>1300</v>
      </c>
      <c r="K16" s="15" t="str">
        <f>Overview!$E$6</f>
        <v>---</v>
      </c>
    </row>
    <row r="17" spans="1:11" ht="28.8" x14ac:dyDescent="0.55000000000000004">
      <c r="A17" s="17" t="s">
        <v>14</v>
      </c>
      <c r="B17" s="15" t="s">
        <v>77</v>
      </c>
      <c r="C17" s="16" t="s">
        <v>299</v>
      </c>
      <c r="D17" s="16" t="s">
        <v>300</v>
      </c>
      <c r="F17" s="5" t="s">
        <v>10</v>
      </c>
      <c r="G17" s="63" t="s">
        <v>35</v>
      </c>
      <c r="H17" s="15">
        <f>VLOOKUP(TableInbound[[#This Row],[Process]],TableProcesses[],2,FALSE)</f>
        <v>2</v>
      </c>
      <c r="I17" s="15">
        <f>VLOOKUP(TableInbound[[#This Row],[Process]]&amp;TableInbound[[#This Row],[Subprocess]],TableSubProcesses[],5,FALSE)</f>
        <v>200</v>
      </c>
      <c r="J17" s="15">
        <f>VLOOKUP(TableInbound[[#This Row],[Process]]&amp;TableInbound[[#This Row],[Subprocess]]&amp;TableInbound[[#This Row],[Detail]],TableDetails[],7,FALSE)</f>
        <v>1300</v>
      </c>
      <c r="K17" s="15" t="str">
        <f>Overview!$E$6</f>
        <v>---</v>
      </c>
    </row>
    <row r="18" spans="1:11" ht="28.8" x14ac:dyDescent="0.55000000000000004">
      <c r="A18" s="17" t="s">
        <v>14</v>
      </c>
      <c r="B18" s="15" t="s">
        <v>77</v>
      </c>
      <c r="C18" s="16" t="s">
        <v>299</v>
      </c>
      <c r="D18" s="16" t="s">
        <v>301</v>
      </c>
      <c r="F18" s="5" t="s">
        <v>10</v>
      </c>
      <c r="G18" s="63" t="s">
        <v>35</v>
      </c>
      <c r="H18" s="15">
        <f>VLOOKUP(TableInbound[[#This Row],[Process]],TableProcesses[],2,FALSE)</f>
        <v>2</v>
      </c>
      <c r="I18" s="15">
        <f>VLOOKUP(TableInbound[[#This Row],[Process]]&amp;TableInbound[[#This Row],[Subprocess]],TableSubProcesses[],5,FALSE)</f>
        <v>200</v>
      </c>
      <c r="J18" s="15">
        <f>VLOOKUP(TableInbound[[#This Row],[Process]]&amp;TableInbound[[#This Row],[Subprocess]]&amp;TableInbound[[#This Row],[Detail]],TableDetails[],7,FALSE)</f>
        <v>1300</v>
      </c>
      <c r="K18" s="15" t="str">
        <f>Overview!$E$6</f>
        <v>---</v>
      </c>
    </row>
    <row r="19" spans="1:11" ht="28.8" x14ac:dyDescent="0.55000000000000004">
      <c r="A19" s="17" t="s">
        <v>14</v>
      </c>
      <c r="B19" s="15" t="s">
        <v>77</v>
      </c>
      <c r="C19" s="16" t="s">
        <v>299</v>
      </c>
      <c r="D19" s="16" t="s">
        <v>302</v>
      </c>
      <c r="F19" s="5" t="s">
        <v>10</v>
      </c>
      <c r="G19" s="63" t="s">
        <v>35</v>
      </c>
      <c r="H19" s="15">
        <f>VLOOKUP(TableInbound[[#This Row],[Process]],TableProcesses[],2,FALSE)</f>
        <v>2</v>
      </c>
      <c r="I19" s="15">
        <f>VLOOKUP(TableInbound[[#This Row],[Process]]&amp;TableInbound[[#This Row],[Subprocess]],TableSubProcesses[],5,FALSE)</f>
        <v>200</v>
      </c>
      <c r="J19" s="15">
        <f>VLOOKUP(TableInbound[[#This Row],[Process]]&amp;TableInbound[[#This Row],[Subprocess]]&amp;TableInbound[[#This Row],[Detail]],TableDetails[],7,FALSE)</f>
        <v>1300</v>
      </c>
      <c r="K19" s="15" t="str">
        <f>Overview!$E$6</f>
        <v>---</v>
      </c>
    </row>
    <row r="20" spans="1:11" x14ac:dyDescent="0.55000000000000004">
      <c r="A20" s="17" t="s">
        <v>14</v>
      </c>
      <c r="B20" s="15" t="s">
        <v>77</v>
      </c>
      <c r="C20" s="16" t="s">
        <v>299</v>
      </c>
      <c r="D20" s="15" t="s">
        <v>303</v>
      </c>
      <c r="F20" s="5" t="s">
        <v>10</v>
      </c>
      <c r="G20" s="63" t="s">
        <v>53</v>
      </c>
      <c r="H20" s="15">
        <f>VLOOKUP(TableInbound[[#This Row],[Process]],TableProcesses[],2,FALSE)</f>
        <v>2</v>
      </c>
      <c r="I20" s="15">
        <f>VLOOKUP(TableInbound[[#This Row],[Process]]&amp;TableInbound[[#This Row],[Subprocess]],TableSubProcesses[],5,FALSE)</f>
        <v>200</v>
      </c>
      <c r="J20" s="15">
        <f>VLOOKUP(TableInbound[[#This Row],[Process]]&amp;TableInbound[[#This Row],[Subprocess]]&amp;TableInbound[[#This Row],[Detail]],TableDetails[],7,FALSE)</f>
        <v>1300</v>
      </c>
      <c r="K20" s="15" t="str">
        <f>Overview!$E$6</f>
        <v>---</v>
      </c>
    </row>
    <row r="21" spans="1:11" x14ac:dyDescent="0.55000000000000004">
      <c r="A21" s="17" t="s">
        <v>14</v>
      </c>
      <c r="B21" s="15" t="s">
        <v>77</v>
      </c>
      <c r="C21" s="15" t="s">
        <v>304</v>
      </c>
      <c r="D21" s="15" t="s">
        <v>304</v>
      </c>
      <c r="F21" s="5" t="s">
        <v>10</v>
      </c>
      <c r="G21" s="63" t="s">
        <v>53</v>
      </c>
      <c r="H21" s="15">
        <f>VLOOKUP(TableInbound[[#This Row],[Process]],TableProcesses[],2,FALSE)</f>
        <v>2</v>
      </c>
      <c r="I21" s="15">
        <f>VLOOKUP(TableInbound[[#This Row],[Process]]&amp;TableInbound[[#This Row],[Subprocess]],TableSubProcesses[],5,FALSE)</f>
        <v>200</v>
      </c>
      <c r="J21" s="15">
        <f>VLOOKUP(TableInbound[[#This Row],[Process]]&amp;TableInbound[[#This Row],[Subprocess]]&amp;TableInbound[[#This Row],[Detail]],TableDetails[],7,FALSE)</f>
        <v>1400</v>
      </c>
      <c r="K21" s="15" t="str">
        <f>Overview!$E$6</f>
        <v>---</v>
      </c>
    </row>
    <row r="22" spans="1:11" ht="28.8" x14ac:dyDescent="0.55000000000000004">
      <c r="A22" s="17" t="s">
        <v>14</v>
      </c>
      <c r="B22" s="15" t="s">
        <v>77</v>
      </c>
      <c r="C22" s="15" t="s">
        <v>304</v>
      </c>
      <c r="D22" s="16" t="s">
        <v>305</v>
      </c>
      <c r="F22" s="5" t="s">
        <v>10</v>
      </c>
      <c r="G22" s="63" t="s">
        <v>53</v>
      </c>
      <c r="H22" s="15">
        <f>VLOOKUP(TableInbound[[#This Row],[Process]],TableProcesses[],2,FALSE)</f>
        <v>2</v>
      </c>
      <c r="I22" s="15">
        <f>VLOOKUP(TableInbound[[#This Row],[Process]]&amp;TableInbound[[#This Row],[Subprocess]],TableSubProcesses[],5,FALSE)</f>
        <v>200</v>
      </c>
      <c r="J22" s="15">
        <f>VLOOKUP(TableInbound[[#This Row],[Process]]&amp;TableInbound[[#This Row],[Subprocess]]&amp;TableInbound[[#This Row],[Detail]],TableDetails[],7,FALSE)</f>
        <v>1400</v>
      </c>
      <c r="K22" s="15" t="str">
        <f>Overview!$E$6</f>
        <v>---</v>
      </c>
    </row>
    <row r="23" spans="1:11" x14ac:dyDescent="0.55000000000000004">
      <c r="A23" s="17" t="s">
        <v>14</v>
      </c>
      <c r="B23" s="15" t="s">
        <v>77</v>
      </c>
      <c r="C23" s="15" t="s">
        <v>304</v>
      </c>
      <c r="D23" s="15" t="s">
        <v>306</v>
      </c>
      <c r="F23" s="5" t="s">
        <v>10</v>
      </c>
      <c r="G23" s="63" t="s">
        <v>53</v>
      </c>
      <c r="H23" s="15">
        <f>VLOOKUP(TableInbound[[#This Row],[Process]],TableProcesses[],2,FALSE)</f>
        <v>2</v>
      </c>
      <c r="I23" s="15">
        <f>VLOOKUP(TableInbound[[#This Row],[Process]]&amp;TableInbound[[#This Row],[Subprocess]],TableSubProcesses[],5,FALSE)</f>
        <v>200</v>
      </c>
      <c r="J23" s="15">
        <f>VLOOKUP(TableInbound[[#This Row],[Process]]&amp;TableInbound[[#This Row],[Subprocess]]&amp;TableInbound[[#This Row],[Detail]],TableDetails[],7,FALSE)</f>
        <v>1400</v>
      </c>
      <c r="K23" s="15" t="str">
        <f>Overview!$E$6</f>
        <v>---</v>
      </c>
    </row>
    <row r="24" spans="1:11" ht="28.8" x14ac:dyDescent="0.55000000000000004">
      <c r="A24" s="17" t="s">
        <v>14</v>
      </c>
      <c r="B24" s="15" t="s">
        <v>307</v>
      </c>
      <c r="C24" s="16" t="s">
        <v>307</v>
      </c>
      <c r="D24" s="16" t="s">
        <v>308</v>
      </c>
      <c r="F24" s="5" t="s">
        <v>10</v>
      </c>
      <c r="G24" s="63" t="s">
        <v>53</v>
      </c>
      <c r="H24" s="15">
        <f>VLOOKUP(TableInbound[[#This Row],[Process]],TableProcesses[],2,FALSE)</f>
        <v>2</v>
      </c>
      <c r="I24" s="15">
        <f>VLOOKUP(TableInbound[[#This Row],[Process]]&amp;TableInbound[[#This Row],[Subprocess]],TableSubProcesses[],5,FALSE)</f>
        <v>211</v>
      </c>
      <c r="J24" s="15">
        <f>VLOOKUP(TableInbound[[#This Row],[Process]]&amp;TableInbound[[#This Row],[Subprocess]]&amp;TableInbound[[#This Row],[Detail]],TableDetails[],7,FALSE)</f>
        <v>2100</v>
      </c>
      <c r="K24" s="15" t="str">
        <f>Overview!$E$6</f>
        <v>---</v>
      </c>
    </row>
    <row r="25" spans="1:11" x14ac:dyDescent="0.55000000000000004">
      <c r="A25" s="17" t="s">
        <v>14</v>
      </c>
      <c r="B25" s="15" t="s">
        <v>309</v>
      </c>
      <c r="C25" s="15" t="s">
        <v>310</v>
      </c>
      <c r="D25" s="15" t="s">
        <v>310</v>
      </c>
      <c r="F25" s="5" t="s">
        <v>10</v>
      </c>
      <c r="G25" s="63" t="s">
        <v>35</v>
      </c>
      <c r="H25" s="15">
        <f>VLOOKUP(TableInbound[[#This Row],[Process]],TableProcesses[],2,FALSE)</f>
        <v>2</v>
      </c>
      <c r="I25" s="15">
        <f>VLOOKUP(TableInbound[[#This Row],[Process]]&amp;TableInbound[[#This Row],[Subprocess]],TableSubProcesses[],5,FALSE)</f>
        <v>212</v>
      </c>
      <c r="J25" s="15">
        <f>VLOOKUP(TableInbound[[#This Row],[Process]]&amp;TableInbound[[#This Row],[Subprocess]]&amp;TableInbound[[#This Row],[Detail]],TableDetails[],7,FALSE)</f>
        <v>3100</v>
      </c>
      <c r="K25" s="15" t="str">
        <f>Overview!$E$6</f>
        <v>---</v>
      </c>
    </row>
    <row r="26" spans="1:11" x14ac:dyDescent="0.55000000000000004">
      <c r="A26" s="17" t="s">
        <v>14</v>
      </c>
      <c r="B26" s="15" t="s">
        <v>309</v>
      </c>
      <c r="C26" s="15" t="s">
        <v>310</v>
      </c>
      <c r="D26" s="15" t="s">
        <v>311</v>
      </c>
      <c r="F26" s="5" t="s">
        <v>10</v>
      </c>
      <c r="G26" s="63" t="s">
        <v>35</v>
      </c>
      <c r="H26" s="15">
        <f>VLOOKUP(TableInbound[[#This Row],[Process]],TableProcesses[],2,FALSE)</f>
        <v>2</v>
      </c>
      <c r="I26" s="15">
        <f>VLOOKUP(TableInbound[[#This Row],[Process]]&amp;TableInbound[[#This Row],[Subprocess]],TableSubProcesses[],5,FALSE)</f>
        <v>212</v>
      </c>
      <c r="J26" s="15">
        <f>VLOOKUP(TableInbound[[#This Row],[Process]]&amp;TableInbound[[#This Row],[Subprocess]]&amp;TableInbound[[#This Row],[Detail]],TableDetails[],7,FALSE)</f>
        <v>3100</v>
      </c>
      <c r="K26" s="15" t="str">
        <f>Overview!$E$6</f>
        <v>---</v>
      </c>
    </row>
    <row r="27" spans="1:11" ht="28.8" x14ac:dyDescent="0.55000000000000004">
      <c r="A27" s="17" t="s">
        <v>14</v>
      </c>
      <c r="B27" s="15" t="s">
        <v>309</v>
      </c>
      <c r="C27" s="16" t="s">
        <v>680</v>
      </c>
      <c r="D27" s="16" t="s">
        <v>312</v>
      </c>
      <c r="F27" s="5" t="s">
        <v>10</v>
      </c>
      <c r="G27" s="63" t="s">
        <v>53</v>
      </c>
      <c r="H27" s="15">
        <f>VLOOKUP(TableInbound[[#This Row],[Process]],TableProcesses[],2,FALSE)</f>
        <v>2</v>
      </c>
      <c r="I27" s="15">
        <f>VLOOKUP(TableInbound[[#This Row],[Process]]&amp;TableInbound[[#This Row],[Subprocess]],TableSubProcesses[],5,FALSE)</f>
        <v>212</v>
      </c>
      <c r="J27" s="15">
        <f>VLOOKUP(TableInbound[[#This Row],[Process]]&amp;TableInbound[[#This Row],[Subprocess]]&amp;TableInbound[[#This Row],[Detail]],TableDetails[],7,FALSE)</f>
        <v>3300</v>
      </c>
      <c r="K27" s="15" t="str">
        <f>Overview!$E$6</f>
        <v>---</v>
      </c>
    </row>
    <row r="28" spans="1:11" x14ac:dyDescent="0.55000000000000004">
      <c r="A28" s="17" t="s">
        <v>14</v>
      </c>
      <c r="B28" s="15" t="s">
        <v>309</v>
      </c>
      <c r="C28" s="15" t="s">
        <v>313</v>
      </c>
      <c r="D28" s="15" t="s">
        <v>313</v>
      </c>
      <c r="F28" s="5" t="s">
        <v>10</v>
      </c>
      <c r="G28" s="63" t="s">
        <v>35</v>
      </c>
      <c r="H28" s="15">
        <f>VLOOKUP(TableInbound[[#This Row],[Process]],TableProcesses[],2,FALSE)</f>
        <v>2</v>
      </c>
      <c r="I28" s="15">
        <f>VLOOKUP(TableInbound[[#This Row],[Process]]&amp;TableInbound[[#This Row],[Subprocess]],TableSubProcesses[],5,FALSE)</f>
        <v>212</v>
      </c>
      <c r="J28" s="15">
        <f>VLOOKUP(TableInbound[[#This Row],[Process]]&amp;TableInbound[[#This Row],[Subprocess]]&amp;TableInbound[[#This Row],[Detail]],TableDetails[],7,FALSE)</f>
        <v>3200</v>
      </c>
      <c r="K28" s="15" t="str">
        <f>Overview!$E$6</f>
        <v>---</v>
      </c>
    </row>
    <row r="29" spans="1:11" ht="43.2" x14ac:dyDescent="0.55000000000000004">
      <c r="A29" s="17" t="s">
        <v>14</v>
      </c>
      <c r="B29" s="15" t="s">
        <v>309</v>
      </c>
      <c r="C29" s="15" t="s">
        <v>313</v>
      </c>
      <c r="D29" s="16" t="s">
        <v>314</v>
      </c>
      <c r="F29" s="5" t="s">
        <v>10</v>
      </c>
      <c r="G29" s="63" t="s">
        <v>35</v>
      </c>
      <c r="H29" s="15">
        <f>VLOOKUP(TableInbound[[#This Row],[Process]],TableProcesses[],2,FALSE)</f>
        <v>2</v>
      </c>
      <c r="I29" s="15">
        <f>VLOOKUP(TableInbound[[#This Row],[Process]]&amp;TableInbound[[#This Row],[Subprocess]],TableSubProcesses[],5,FALSE)</f>
        <v>212</v>
      </c>
      <c r="J29" s="15">
        <f>VLOOKUP(TableInbound[[#This Row],[Process]]&amp;TableInbound[[#This Row],[Subprocess]]&amp;TableInbound[[#This Row],[Detail]],TableDetails[],7,FALSE)</f>
        <v>3200</v>
      </c>
      <c r="K29" s="15" t="str">
        <f>Overview!$E$6</f>
        <v>---</v>
      </c>
    </row>
    <row r="30" spans="1:11" ht="28.8" x14ac:dyDescent="0.55000000000000004">
      <c r="A30" s="17" t="s">
        <v>14</v>
      </c>
      <c r="B30" s="15" t="s">
        <v>309</v>
      </c>
      <c r="C30" s="15" t="s">
        <v>313</v>
      </c>
      <c r="D30" s="16" t="s">
        <v>315</v>
      </c>
      <c r="F30" s="5" t="s">
        <v>10</v>
      </c>
      <c r="G30" s="63" t="s">
        <v>35</v>
      </c>
      <c r="H30" s="15">
        <f>VLOOKUP(TableInbound[[#This Row],[Process]],TableProcesses[],2,FALSE)</f>
        <v>2</v>
      </c>
      <c r="I30" s="15">
        <f>VLOOKUP(TableInbound[[#This Row],[Process]]&amp;TableInbound[[#This Row],[Subprocess]],TableSubProcesses[],5,FALSE)</f>
        <v>212</v>
      </c>
      <c r="J30" s="15">
        <f>VLOOKUP(TableInbound[[#This Row],[Process]]&amp;TableInbound[[#This Row],[Subprocess]]&amp;TableInbound[[#This Row],[Detail]],TableDetails[],7,FALSE)</f>
        <v>3200</v>
      </c>
      <c r="K30" s="15" t="str">
        <f>Overview!$E$6</f>
        <v>---</v>
      </c>
    </row>
    <row r="31" spans="1:11" x14ac:dyDescent="0.55000000000000004">
      <c r="A31" s="17" t="s">
        <v>14</v>
      </c>
      <c r="B31" s="15" t="s">
        <v>316</v>
      </c>
      <c r="C31" s="15" t="s">
        <v>317</v>
      </c>
      <c r="D31" s="15" t="s">
        <v>317</v>
      </c>
      <c r="F31" s="5" t="s">
        <v>10</v>
      </c>
      <c r="G31" s="63" t="s">
        <v>35</v>
      </c>
      <c r="H31" s="15">
        <f>VLOOKUP(TableInbound[[#This Row],[Process]],TableProcesses[],2,FALSE)</f>
        <v>2</v>
      </c>
      <c r="I31" s="15">
        <f>VLOOKUP(TableInbound[[#This Row],[Process]]&amp;TableInbound[[#This Row],[Subprocess]],TableSubProcesses[],5,FALSE)</f>
        <v>213</v>
      </c>
      <c r="J31" s="15">
        <f>VLOOKUP(TableInbound[[#This Row],[Process]]&amp;TableInbound[[#This Row],[Subprocess]]&amp;TableInbound[[#This Row],[Detail]],TableDetails[],7,FALSE)</f>
        <v>4200</v>
      </c>
      <c r="K31" s="15" t="str">
        <f>Overview!$E$6</f>
        <v>---</v>
      </c>
    </row>
    <row r="32" spans="1:11" ht="28.8" x14ac:dyDescent="0.55000000000000004">
      <c r="A32" s="17" t="s">
        <v>14</v>
      </c>
      <c r="B32" s="15" t="s">
        <v>316</v>
      </c>
      <c r="C32" s="15" t="s">
        <v>317</v>
      </c>
      <c r="D32" s="16" t="s">
        <v>318</v>
      </c>
      <c r="F32" s="5" t="s">
        <v>10</v>
      </c>
      <c r="G32" s="63" t="s">
        <v>35</v>
      </c>
      <c r="H32" s="15">
        <f>VLOOKUP(TableInbound[[#This Row],[Process]],TableProcesses[],2,FALSE)</f>
        <v>2</v>
      </c>
      <c r="I32" s="15">
        <f>VLOOKUP(TableInbound[[#This Row],[Process]]&amp;TableInbound[[#This Row],[Subprocess]],TableSubProcesses[],5,FALSE)</f>
        <v>213</v>
      </c>
      <c r="J32" s="15">
        <f>VLOOKUP(TableInbound[[#This Row],[Process]]&amp;TableInbound[[#This Row],[Subprocess]]&amp;TableInbound[[#This Row],[Detail]],TableDetails[],7,FALSE)</f>
        <v>4200</v>
      </c>
      <c r="K32" s="15" t="str">
        <f>Overview!$E$6</f>
        <v>---</v>
      </c>
    </row>
    <row r="33" spans="1:11" x14ac:dyDescent="0.55000000000000004">
      <c r="A33" s="17" t="s">
        <v>14</v>
      </c>
      <c r="B33" s="15" t="s">
        <v>316</v>
      </c>
      <c r="C33" s="15" t="s">
        <v>247</v>
      </c>
      <c r="D33" s="15" t="s">
        <v>319</v>
      </c>
      <c r="F33" s="5" t="s">
        <v>10</v>
      </c>
      <c r="G33" s="63" t="s">
        <v>53</v>
      </c>
      <c r="H33" s="15">
        <f>VLOOKUP(TableInbound[[#This Row],[Process]],TableProcesses[],2,FALSE)</f>
        <v>2</v>
      </c>
      <c r="I33" s="15">
        <f>VLOOKUP(TableInbound[[#This Row],[Process]]&amp;TableInbound[[#This Row],[Subprocess]],TableSubProcesses[],5,FALSE)</f>
        <v>213</v>
      </c>
      <c r="J33" s="15">
        <f>VLOOKUP(TableInbound[[#This Row],[Process]]&amp;TableInbound[[#This Row],[Subprocess]]&amp;TableInbound[[#This Row],[Detail]],TableDetails[],7,FALSE)</f>
        <v>4400</v>
      </c>
      <c r="K33" s="15" t="str">
        <f>Overview!$E$6</f>
        <v>---</v>
      </c>
    </row>
    <row r="34" spans="1:11" x14ac:dyDescent="0.55000000000000004">
      <c r="A34" s="17" t="s">
        <v>14</v>
      </c>
      <c r="B34" s="15" t="s">
        <v>316</v>
      </c>
      <c r="C34" s="16" t="s">
        <v>320</v>
      </c>
      <c r="D34" s="16" t="s">
        <v>320</v>
      </c>
      <c r="F34" s="5" t="s">
        <v>10</v>
      </c>
      <c r="G34" s="63" t="s">
        <v>53</v>
      </c>
      <c r="H34" s="15">
        <f>VLOOKUP(TableInbound[[#This Row],[Process]],TableProcesses[],2,FALSE)</f>
        <v>2</v>
      </c>
      <c r="I34" s="15">
        <f>VLOOKUP(TableInbound[[#This Row],[Process]]&amp;TableInbound[[#This Row],[Subprocess]],TableSubProcesses[],5,FALSE)</f>
        <v>213</v>
      </c>
      <c r="J34" s="15">
        <f>VLOOKUP(TableInbound[[#This Row],[Process]]&amp;TableInbound[[#This Row],[Subprocess]]&amp;TableInbound[[#This Row],[Detail]],TableDetails[],7,FALSE)</f>
        <v>4300</v>
      </c>
      <c r="K34" s="15" t="str">
        <f>Overview!$E$6</f>
        <v>---</v>
      </c>
    </row>
    <row r="35" spans="1:11" ht="28.8" x14ac:dyDescent="0.55000000000000004">
      <c r="A35" s="17" t="s">
        <v>14</v>
      </c>
      <c r="B35" s="15" t="s">
        <v>316</v>
      </c>
      <c r="C35" s="16" t="s">
        <v>320</v>
      </c>
      <c r="D35" s="16" t="s">
        <v>321</v>
      </c>
      <c r="F35" s="5" t="s">
        <v>10</v>
      </c>
      <c r="G35" s="63" t="s">
        <v>53</v>
      </c>
      <c r="H35" s="15">
        <f>VLOOKUP(TableInbound[[#This Row],[Process]],TableProcesses[],2,FALSE)</f>
        <v>2</v>
      </c>
      <c r="I35" s="15">
        <f>VLOOKUP(TableInbound[[#This Row],[Process]]&amp;TableInbound[[#This Row],[Subprocess]],TableSubProcesses[],5,FALSE)</f>
        <v>213</v>
      </c>
      <c r="J35" s="15">
        <f>VLOOKUP(TableInbound[[#This Row],[Process]]&amp;TableInbound[[#This Row],[Subprocess]]&amp;TableInbound[[#This Row],[Detail]],TableDetails[],7,FALSE)</f>
        <v>4300</v>
      </c>
      <c r="K35" s="15" t="str">
        <f>Overview!$E$6</f>
        <v>---</v>
      </c>
    </row>
    <row r="36" spans="1:11" ht="28.8" x14ac:dyDescent="0.55000000000000004">
      <c r="A36" s="17" t="s">
        <v>14</v>
      </c>
      <c r="B36" s="15" t="s">
        <v>316</v>
      </c>
      <c r="C36" s="16" t="s">
        <v>320</v>
      </c>
      <c r="D36" s="16" t="s">
        <v>322</v>
      </c>
      <c r="F36" s="5" t="s">
        <v>10</v>
      </c>
      <c r="G36" s="63" t="s">
        <v>53</v>
      </c>
      <c r="H36" s="15">
        <f>VLOOKUP(TableInbound[[#This Row],[Process]],TableProcesses[],2,FALSE)</f>
        <v>2</v>
      </c>
      <c r="I36" s="15">
        <f>VLOOKUP(TableInbound[[#This Row],[Process]]&amp;TableInbound[[#This Row],[Subprocess]],TableSubProcesses[],5,FALSE)</f>
        <v>213</v>
      </c>
      <c r="J36" s="15">
        <f>VLOOKUP(TableInbound[[#This Row],[Process]]&amp;TableInbound[[#This Row],[Subprocess]]&amp;TableInbound[[#This Row],[Detail]],TableDetails[],7,FALSE)</f>
        <v>4300</v>
      </c>
      <c r="K36" s="15" t="str">
        <f>Overview!$E$6</f>
        <v>---</v>
      </c>
    </row>
    <row r="37" spans="1:11" x14ac:dyDescent="0.55000000000000004">
      <c r="A37" s="17" t="s">
        <v>14</v>
      </c>
      <c r="B37" s="15" t="s">
        <v>323</v>
      </c>
      <c r="C37" s="15" t="s">
        <v>324</v>
      </c>
      <c r="D37" s="15" t="s">
        <v>324</v>
      </c>
      <c r="F37" s="5" t="s">
        <v>10</v>
      </c>
      <c r="G37" s="63" t="s">
        <v>35</v>
      </c>
      <c r="H37" s="15">
        <f>VLOOKUP(TableInbound[[#This Row],[Process]],TableProcesses[],2,FALSE)</f>
        <v>2</v>
      </c>
      <c r="I37" s="15">
        <f>VLOOKUP(TableInbound[[#This Row],[Process]]&amp;TableInbound[[#This Row],[Subprocess]],TableSubProcesses[],5,FALSE)</f>
        <v>214</v>
      </c>
      <c r="J37" s="15">
        <f>VLOOKUP(TableInbound[[#This Row],[Process]]&amp;TableInbound[[#This Row],[Subprocess]]&amp;TableInbound[[#This Row],[Detail]],TableDetails[],7,FALSE)</f>
        <v>5100</v>
      </c>
      <c r="K37" s="15" t="str">
        <f>Overview!$E$6</f>
        <v>---</v>
      </c>
    </row>
    <row r="38" spans="1:11" x14ac:dyDescent="0.55000000000000004">
      <c r="A38" s="17" t="s">
        <v>14</v>
      </c>
      <c r="B38" s="15" t="s">
        <v>323</v>
      </c>
      <c r="C38" s="15" t="s">
        <v>325</v>
      </c>
      <c r="D38" s="15" t="s">
        <v>325</v>
      </c>
      <c r="F38" s="5" t="s">
        <v>10</v>
      </c>
      <c r="G38" s="63" t="s">
        <v>35</v>
      </c>
      <c r="H38" s="15">
        <f>VLOOKUP(TableInbound[[#This Row],[Process]],TableProcesses[],2,FALSE)</f>
        <v>2</v>
      </c>
      <c r="I38" s="15">
        <f>VLOOKUP(TableInbound[[#This Row],[Process]]&amp;TableInbound[[#This Row],[Subprocess]],TableSubProcesses[],5,FALSE)</f>
        <v>214</v>
      </c>
      <c r="J38" s="15">
        <f>VLOOKUP(TableInbound[[#This Row],[Process]]&amp;TableInbound[[#This Row],[Subprocess]]&amp;TableInbound[[#This Row],[Detail]],TableDetails[],7,FALSE)</f>
        <v>5200</v>
      </c>
      <c r="K38" s="15" t="str">
        <f>Overview!$E$6</f>
        <v>---</v>
      </c>
    </row>
    <row r="39" spans="1:11" ht="28.8" x14ac:dyDescent="0.55000000000000004">
      <c r="A39" s="17" t="s">
        <v>14</v>
      </c>
      <c r="B39" s="15" t="s">
        <v>323</v>
      </c>
      <c r="C39" s="16" t="s">
        <v>681</v>
      </c>
      <c r="D39" s="16" t="s">
        <v>326</v>
      </c>
      <c r="F39" s="5" t="s">
        <v>10</v>
      </c>
      <c r="G39" s="63" t="s">
        <v>35</v>
      </c>
      <c r="H39" s="15">
        <f>VLOOKUP(TableInbound[[#This Row],[Process]],TableProcesses[],2,FALSE)</f>
        <v>2</v>
      </c>
      <c r="I39" s="15">
        <f>VLOOKUP(TableInbound[[#This Row],[Process]]&amp;TableInbound[[#This Row],[Subprocess]],TableSubProcesses[],5,FALSE)</f>
        <v>214</v>
      </c>
      <c r="J39" s="15">
        <f>VLOOKUP(TableInbound[[#This Row],[Process]]&amp;TableInbound[[#This Row],[Subprocess]]&amp;TableInbound[[#This Row],[Detail]],TableDetails[],7,FALSE)</f>
        <v>5300</v>
      </c>
      <c r="K39" s="15" t="str">
        <f>Overview!$E$6</f>
        <v>---</v>
      </c>
    </row>
    <row r="40" spans="1:11" ht="28.8" x14ac:dyDescent="0.55000000000000004">
      <c r="A40" s="17" t="s">
        <v>14</v>
      </c>
      <c r="B40" s="15" t="s">
        <v>323</v>
      </c>
      <c r="C40" s="16" t="s">
        <v>681</v>
      </c>
      <c r="D40" s="16" t="s">
        <v>327</v>
      </c>
      <c r="F40" s="5" t="s">
        <v>10</v>
      </c>
      <c r="G40" s="63" t="s">
        <v>35</v>
      </c>
      <c r="H40" s="15">
        <f>VLOOKUP(TableInbound[[#This Row],[Process]],TableProcesses[],2,FALSE)</f>
        <v>2</v>
      </c>
      <c r="I40" s="15">
        <f>VLOOKUP(TableInbound[[#This Row],[Process]]&amp;TableInbound[[#This Row],[Subprocess]],TableSubProcesses[],5,FALSE)</f>
        <v>214</v>
      </c>
      <c r="J40" s="15">
        <f>VLOOKUP(TableInbound[[#This Row],[Process]]&amp;TableInbound[[#This Row],[Subprocess]]&amp;TableInbound[[#This Row],[Detail]],TableDetails[],7,FALSE)</f>
        <v>5300</v>
      </c>
      <c r="K40" s="15" t="str">
        <f>Overview!$E$6</f>
        <v>---</v>
      </c>
    </row>
    <row r="41" spans="1:11" ht="28.8" x14ac:dyDescent="0.55000000000000004">
      <c r="A41" s="17" t="s">
        <v>14</v>
      </c>
      <c r="B41" s="15" t="s">
        <v>323</v>
      </c>
      <c r="C41" s="16" t="s">
        <v>683</v>
      </c>
      <c r="D41" s="16" t="s">
        <v>328</v>
      </c>
      <c r="F41" s="5" t="s">
        <v>10</v>
      </c>
      <c r="G41" s="63" t="s">
        <v>35</v>
      </c>
      <c r="H41" s="15">
        <f>VLOOKUP(TableInbound[[#This Row],[Process]],TableProcesses[],2,FALSE)</f>
        <v>2</v>
      </c>
      <c r="I41" s="15">
        <f>VLOOKUP(TableInbound[[#This Row],[Process]]&amp;TableInbound[[#This Row],[Subprocess]],TableSubProcesses[],5,FALSE)</f>
        <v>214</v>
      </c>
      <c r="J41" s="15">
        <f>VLOOKUP(TableInbound[[#This Row],[Process]]&amp;TableInbound[[#This Row],[Subprocess]]&amp;TableInbound[[#This Row],[Detail]],TableDetails[],7,FALSE)</f>
        <v>5400</v>
      </c>
      <c r="K41" s="15" t="str">
        <f>Overview!$E$6</f>
        <v>---</v>
      </c>
    </row>
    <row r="42" spans="1:11" ht="28.8" x14ac:dyDescent="0.55000000000000004">
      <c r="A42" s="17" t="s">
        <v>14</v>
      </c>
      <c r="B42" s="15" t="s">
        <v>323</v>
      </c>
      <c r="C42" s="16" t="s">
        <v>683</v>
      </c>
      <c r="D42" s="16" t="s">
        <v>329</v>
      </c>
      <c r="F42" s="5" t="s">
        <v>10</v>
      </c>
      <c r="G42" s="63" t="s">
        <v>37</v>
      </c>
      <c r="H42" s="15">
        <f>VLOOKUP(TableInbound[[#This Row],[Process]],TableProcesses[],2,FALSE)</f>
        <v>2</v>
      </c>
      <c r="I42" s="15">
        <f>VLOOKUP(TableInbound[[#This Row],[Process]]&amp;TableInbound[[#This Row],[Subprocess]],TableSubProcesses[],5,FALSE)</f>
        <v>214</v>
      </c>
      <c r="J42" s="15">
        <f>VLOOKUP(TableInbound[[#This Row],[Process]]&amp;TableInbound[[#This Row],[Subprocess]]&amp;TableInbound[[#This Row],[Detail]],TableDetails[],7,FALSE)</f>
        <v>5400</v>
      </c>
      <c r="K42" s="15" t="str">
        <f>Overview!$E$6</f>
        <v>---</v>
      </c>
    </row>
    <row r="43" spans="1:11" ht="28.8" x14ac:dyDescent="0.55000000000000004">
      <c r="A43" s="17" t="s">
        <v>14</v>
      </c>
      <c r="B43" s="15" t="s">
        <v>323</v>
      </c>
      <c r="C43" s="16" t="s">
        <v>683</v>
      </c>
      <c r="D43" s="16" t="s">
        <v>330</v>
      </c>
      <c r="F43" s="5" t="s">
        <v>10</v>
      </c>
      <c r="G43" s="63" t="s">
        <v>37</v>
      </c>
      <c r="H43" s="15">
        <f>VLOOKUP(TableInbound[[#This Row],[Process]],TableProcesses[],2,FALSE)</f>
        <v>2</v>
      </c>
      <c r="I43" s="15">
        <f>VLOOKUP(TableInbound[[#This Row],[Process]]&amp;TableInbound[[#This Row],[Subprocess]],TableSubProcesses[],5,FALSE)</f>
        <v>214</v>
      </c>
      <c r="J43" s="15">
        <f>VLOOKUP(TableInbound[[#This Row],[Process]]&amp;TableInbound[[#This Row],[Subprocess]]&amp;TableInbound[[#This Row],[Detail]],TableDetails[],7,FALSE)</f>
        <v>5400</v>
      </c>
      <c r="K43" s="15" t="str">
        <f>Overview!$E$6</f>
        <v>---</v>
      </c>
    </row>
    <row r="44" spans="1:11" ht="28.8" x14ac:dyDescent="0.55000000000000004">
      <c r="A44" s="17" t="s">
        <v>14</v>
      </c>
      <c r="B44" s="15" t="s">
        <v>323</v>
      </c>
      <c r="C44" s="16" t="s">
        <v>684</v>
      </c>
      <c r="D44" s="16" t="s">
        <v>687</v>
      </c>
      <c r="F44" s="5" t="s">
        <v>10</v>
      </c>
      <c r="G44" s="63" t="s">
        <v>35</v>
      </c>
      <c r="H44" s="15">
        <f>VLOOKUP(TableInbound[[#This Row],[Process]],TableProcesses[],2,FALSE)</f>
        <v>2</v>
      </c>
      <c r="I44" s="15">
        <f>VLOOKUP(TableInbound[[#This Row],[Process]]&amp;TableInbound[[#This Row],[Subprocess]],TableSubProcesses[],5,FALSE)</f>
        <v>214</v>
      </c>
      <c r="J44" s="15">
        <f>VLOOKUP(TableInbound[[#This Row],[Process]]&amp;TableInbound[[#This Row],[Subprocess]]&amp;TableInbound[[#This Row],[Detail]],TableDetails[],7,FALSE)</f>
        <v>5500</v>
      </c>
      <c r="K44" s="15" t="str">
        <f>Overview!$E$6</f>
        <v>---</v>
      </c>
    </row>
    <row r="45" spans="1:11" ht="28.8" x14ac:dyDescent="0.55000000000000004">
      <c r="A45" s="17" t="s">
        <v>14</v>
      </c>
      <c r="B45" s="15" t="s">
        <v>323</v>
      </c>
      <c r="C45" s="16" t="s">
        <v>684</v>
      </c>
      <c r="D45" s="16" t="s">
        <v>686</v>
      </c>
      <c r="F45" s="5" t="s">
        <v>10</v>
      </c>
      <c r="G45" s="63" t="s">
        <v>35</v>
      </c>
      <c r="H45" s="15">
        <f>VLOOKUP(TableInbound[[#This Row],[Process]],TableProcesses[],2,FALSE)</f>
        <v>2</v>
      </c>
      <c r="I45" s="15">
        <f>VLOOKUP(TableInbound[[#This Row],[Process]]&amp;TableInbound[[#This Row],[Subprocess]],TableSubProcesses[],5,FALSE)</f>
        <v>214</v>
      </c>
      <c r="J45" s="15">
        <f>VLOOKUP(TableInbound[[#This Row],[Process]]&amp;TableInbound[[#This Row],[Subprocess]]&amp;TableInbound[[#This Row],[Detail]],TableDetails[],7,FALSE)</f>
        <v>5500</v>
      </c>
      <c r="K45" s="15" t="str">
        <f>Overview!$E$6</f>
        <v>---</v>
      </c>
    </row>
    <row r="46" spans="1:11" ht="28.8" x14ac:dyDescent="0.55000000000000004">
      <c r="A46" s="17" t="s">
        <v>14</v>
      </c>
      <c r="B46" s="15" t="s">
        <v>323</v>
      </c>
      <c r="C46" s="16" t="s">
        <v>684</v>
      </c>
      <c r="D46" s="16" t="s">
        <v>685</v>
      </c>
      <c r="F46" s="5" t="s">
        <v>10</v>
      </c>
      <c r="G46" s="63" t="s">
        <v>35</v>
      </c>
      <c r="H46" s="15">
        <f>VLOOKUP(TableInbound[[#This Row],[Process]],TableProcesses[],2,FALSE)</f>
        <v>2</v>
      </c>
      <c r="I46" s="15">
        <f>VLOOKUP(TableInbound[[#This Row],[Process]]&amp;TableInbound[[#This Row],[Subprocess]],TableSubProcesses[],5,FALSE)</f>
        <v>214</v>
      </c>
      <c r="J46" s="15">
        <f>VLOOKUP(TableInbound[[#This Row],[Process]]&amp;TableInbound[[#This Row],[Subprocess]]&amp;TableInbound[[#This Row],[Detail]],TableDetails[],7,FALSE)</f>
        <v>5500</v>
      </c>
      <c r="K46" s="15" t="str">
        <f>Overview!$E$6</f>
        <v>---</v>
      </c>
    </row>
    <row r="47" spans="1:11" ht="28.8" x14ac:dyDescent="0.55000000000000004">
      <c r="A47" s="17" t="s">
        <v>14</v>
      </c>
      <c r="B47" s="15" t="s">
        <v>323</v>
      </c>
      <c r="C47" s="16" t="s">
        <v>690</v>
      </c>
      <c r="D47" s="16" t="s">
        <v>688</v>
      </c>
      <c r="F47" s="5" t="s">
        <v>10</v>
      </c>
      <c r="G47" s="63" t="s">
        <v>37</v>
      </c>
      <c r="H47" s="15">
        <f>VLOOKUP(TableInbound[[#This Row],[Process]],TableProcesses[],2,FALSE)</f>
        <v>2</v>
      </c>
      <c r="I47" s="15">
        <f>VLOOKUP(TableInbound[[#This Row],[Process]]&amp;TableInbound[[#This Row],[Subprocess]],TableSubProcesses[],5,FALSE)</f>
        <v>214</v>
      </c>
      <c r="J47" s="15">
        <f>VLOOKUP(TableInbound[[#This Row],[Process]]&amp;TableInbound[[#This Row],[Subprocess]]&amp;TableInbound[[#This Row],[Detail]],TableDetails[],7,FALSE)</f>
        <v>5600</v>
      </c>
      <c r="K47" s="15" t="str">
        <f>Overview!$E$6</f>
        <v>---</v>
      </c>
    </row>
    <row r="48" spans="1:11" ht="28.8" x14ac:dyDescent="0.55000000000000004">
      <c r="A48" s="17" t="s">
        <v>14</v>
      </c>
      <c r="B48" s="15" t="s">
        <v>323</v>
      </c>
      <c r="C48" s="16" t="s">
        <v>690</v>
      </c>
      <c r="D48" s="16" t="s">
        <v>689</v>
      </c>
      <c r="F48" s="5" t="s">
        <v>10</v>
      </c>
      <c r="G48" s="63" t="s">
        <v>37</v>
      </c>
      <c r="H48" s="15">
        <f>VLOOKUP(TableInbound[[#This Row],[Process]],TableProcesses[],2,FALSE)</f>
        <v>2</v>
      </c>
      <c r="I48" s="15">
        <f>VLOOKUP(TableInbound[[#This Row],[Process]]&amp;TableInbound[[#This Row],[Subprocess]],TableSubProcesses[],5,FALSE)</f>
        <v>214</v>
      </c>
      <c r="J48" s="15">
        <f>VLOOKUP(TableInbound[[#This Row],[Process]]&amp;TableInbound[[#This Row],[Subprocess]]&amp;TableInbound[[#This Row],[Detail]],TableDetails[],7,FALSE)</f>
        <v>5600</v>
      </c>
      <c r="K48" s="15" t="str">
        <f>Overview!$E$6</f>
        <v>---</v>
      </c>
    </row>
    <row r="49" spans="1:11" ht="28.8" x14ac:dyDescent="0.55000000000000004">
      <c r="A49" s="17" t="s">
        <v>14</v>
      </c>
      <c r="B49" s="15" t="s">
        <v>323</v>
      </c>
      <c r="C49" s="16" t="s">
        <v>690</v>
      </c>
      <c r="D49" s="16" t="s">
        <v>691</v>
      </c>
      <c r="F49" s="5" t="s">
        <v>10</v>
      </c>
      <c r="G49" s="63" t="s">
        <v>37</v>
      </c>
      <c r="H49" s="15">
        <f>VLOOKUP(TableInbound[[#This Row],[Process]],TableProcesses[],2,FALSE)</f>
        <v>2</v>
      </c>
      <c r="I49" s="15">
        <f>VLOOKUP(TableInbound[[#This Row],[Process]]&amp;TableInbound[[#This Row],[Subprocess]],TableSubProcesses[],5,FALSE)</f>
        <v>214</v>
      </c>
      <c r="J49" s="15">
        <f>VLOOKUP(TableInbound[[#This Row],[Process]]&amp;TableInbound[[#This Row],[Subprocess]]&amp;TableInbound[[#This Row],[Detail]],TableDetails[],7,FALSE)</f>
        <v>5600</v>
      </c>
      <c r="K49" s="15" t="str">
        <f>Overview!$E$6</f>
        <v>---</v>
      </c>
    </row>
    <row r="50" spans="1:11" ht="28.8" x14ac:dyDescent="0.55000000000000004">
      <c r="A50" s="17" t="s">
        <v>14</v>
      </c>
      <c r="B50" s="15" t="s">
        <v>323</v>
      </c>
      <c r="C50" s="16" t="s">
        <v>705</v>
      </c>
      <c r="D50" s="16" t="s">
        <v>692</v>
      </c>
      <c r="E50" s="15" t="s">
        <v>704</v>
      </c>
      <c r="F50" s="5" t="s">
        <v>10</v>
      </c>
      <c r="G50" s="63" t="s">
        <v>35</v>
      </c>
      <c r="H50" s="15">
        <f>VLOOKUP(TableInbound[[#This Row],[Process]],TableProcesses[],2,FALSE)</f>
        <v>2</v>
      </c>
      <c r="I50" s="15">
        <f>VLOOKUP(TableInbound[[#This Row],[Process]]&amp;TableInbound[[#This Row],[Subprocess]],TableSubProcesses[],5,FALSE)</f>
        <v>214</v>
      </c>
      <c r="J50" s="15">
        <f>VLOOKUP(TableInbound[[#This Row],[Process]]&amp;TableInbound[[#This Row],[Subprocess]]&amp;TableInbound[[#This Row],[Detail]],TableDetails[],7,FALSE)</f>
        <v>5700</v>
      </c>
      <c r="K50" s="15" t="str">
        <f>Overview!$E$6</f>
        <v>---</v>
      </c>
    </row>
    <row r="51" spans="1:11" x14ac:dyDescent="0.55000000000000004">
      <c r="A51" s="17" t="s">
        <v>14</v>
      </c>
      <c r="B51" s="15" t="s">
        <v>323</v>
      </c>
      <c r="C51" s="16" t="s">
        <v>705</v>
      </c>
      <c r="D51" s="16" t="s">
        <v>693</v>
      </c>
      <c r="E51" s="15" t="s">
        <v>704</v>
      </c>
      <c r="F51" s="5" t="s">
        <v>10</v>
      </c>
      <c r="G51" s="63" t="s">
        <v>35</v>
      </c>
      <c r="H51" s="15">
        <f>VLOOKUP(TableInbound[[#This Row],[Process]],TableProcesses[],2,FALSE)</f>
        <v>2</v>
      </c>
      <c r="I51" s="15">
        <f>VLOOKUP(TableInbound[[#This Row],[Process]]&amp;TableInbound[[#This Row],[Subprocess]],TableSubProcesses[],5,FALSE)</f>
        <v>214</v>
      </c>
      <c r="J51" s="15">
        <f>VLOOKUP(TableInbound[[#This Row],[Process]]&amp;TableInbound[[#This Row],[Subprocess]]&amp;TableInbound[[#This Row],[Detail]],TableDetails[],7,FALSE)</f>
        <v>5700</v>
      </c>
      <c r="K51" s="15" t="str">
        <f>Overview!$E$6</f>
        <v>---</v>
      </c>
    </row>
    <row r="52" spans="1:11" x14ac:dyDescent="0.55000000000000004">
      <c r="A52" s="17" t="s">
        <v>14</v>
      </c>
      <c r="B52" s="15" t="s">
        <v>323</v>
      </c>
      <c r="C52" s="16" t="s">
        <v>705</v>
      </c>
      <c r="D52" s="16" t="s">
        <v>693</v>
      </c>
      <c r="E52" s="15" t="s">
        <v>704</v>
      </c>
      <c r="F52" s="5" t="s">
        <v>10</v>
      </c>
      <c r="G52" s="63" t="s">
        <v>35</v>
      </c>
      <c r="H52" s="15">
        <f>VLOOKUP(TableInbound[[#This Row],[Process]],TableProcesses[],2,FALSE)</f>
        <v>2</v>
      </c>
      <c r="I52" s="15">
        <f>VLOOKUP(TableInbound[[#This Row],[Process]]&amp;TableInbound[[#This Row],[Subprocess]],TableSubProcesses[],5,FALSE)</f>
        <v>214</v>
      </c>
      <c r="J52" s="15">
        <f>VLOOKUP(TableInbound[[#This Row],[Process]]&amp;TableInbound[[#This Row],[Subprocess]]&amp;TableInbound[[#This Row],[Detail]],TableDetails[],7,FALSE)</f>
        <v>5700</v>
      </c>
      <c r="K52" s="15" t="str">
        <f>Overview!$E$6</f>
        <v>---</v>
      </c>
    </row>
    <row r="53" spans="1:11" x14ac:dyDescent="0.55000000000000004">
      <c r="A53" s="17" t="s">
        <v>14</v>
      </c>
      <c r="B53" s="15" t="s">
        <v>323</v>
      </c>
      <c r="C53" s="16" t="s">
        <v>705</v>
      </c>
      <c r="D53" s="16" t="s">
        <v>694</v>
      </c>
      <c r="E53" s="15" t="s">
        <v>704</v>
      </c>
      <c r="F53" s="5" t="s">
        <v>10</v>
      </c>
      <c r="G53" s="63" t="s">
        <v>35</v>
      </c>
      <c r="H53" s="15">
        <f>VLOOKUP(TableInbound[[#This Row],[Process]],TableProcesses[],2,FALSE)</f>
        <v>2</v>
      </c>
      <c r="I53" s="15">
        <f>VLOOKUP(TableInbound[[#This Row],[Process]]&amp;TableInbound[[#This Row],[Subprocess]],TableSubProcesses[],5,FALSE)</f>
        <v>214</v>
      </c>
      <c r="J53" s="15">
        <f>VLOOKUP(TableInbound[[#This Row],[Process]]&amp;TableInbound[[#This Row],[Subprocess]]&amp;TableInbound[[#This Row],[Detail]],TableDetails[],7,FALSE)</f>
        <v>5700</v>
      </c>
      <c r="K53" s="15" t="str">
        <f>Overview!$E$6</f>
        <v>---</v>
      </c>
    </row>
    <row r="54" spans="1:11" x14ac:dyDescent="0.55000000000000004">
      <c r="A54" s="17" t="s">
        <v>14</v>
      </c>
      <c r="B54" s="15" t="s">
        <v>323</v>
      </c>
      <c r="C54" s="16" t="s">
        <v>705</v>
      </c>
      <c r="D54" s="16" t="s">
        <v>695</v>
      </c>
      <c r="E54" s="15" t="s">
        <v>704</v>
      </c>
      <c r="F54" s="5" t="s">
        <v>10</v>
      </c>
      <c r="G54" s="63" t="s">
        <v>35</v>
      </c>
      <c r="H54" s="15">
        <f>VLOOKUP(TableInbound[[#This Row],[Process]],TableProcesses[],2,FALSE)</f>
        <v>2</v>
      </c>
      <c r="I54" s="15">
        <f>VLOOKUP(TableInbound[[#This Row],[Process]]&amp;TableInbound[[#This Row],[Subprocess]],TableSubProcesses[],5,FALSE)</f>
        <v>214</v>
      </c>
      <c r="J54" s="15">
        <f>VLOOKUP(TableInbound[[#This Row],[Process]]&amp;TableInbound[[#This Row],[Subprocess]]&amp;TableInbound[[#This Row],[Detail]],TableDetails[],7,FALSE)</f>
        <v>5700</v>
      </c>
      <c r="K54" s="15" t="str">
        <f>Overview!$E$6</f>
        <v>---</v>
      </c>
    </row>
    <row r="55" spans="1:11" x14ac:dyDescent="0.55000000000000004">
      <c r="A55" s="17" t="s">
        <v>14</v>
      </c>
      <c r="B55" s="15" t="s">
        <v>323</v>
      </c>
      <c r="C55" s="16" t="s">
        <v>705</v>
      </c>
      <c r="D55" s="16" t="s">
        <v>696</v>
      </c>
      <c r="E55" s="15" t="s">
        <v>704</v>
      </c>
      <c r="F55" s="5" t="s">
        <v>10</v>
      </c>
      <c r="G55" s="63" t="s">
        <v>35</v>
      </c>
      <c r="H55" s="15">
        <f>VLOOKUP(TableInbound[[#This Row],[Process]],TableProcesses[],2,FALSE)</f>
        <v>2</v>
      </c>
      <c r="I55" s="15">
        <f>VLOOKUP(TableInbound[[#This Row],[Process]]&amp;TableInbound[[#This Row],[Subprocess]],TableSubProcesses[],5,FALSE)</f>
        <v>214</v>
      </c>
      <c r="J55" s="15">
        <f>VLOOKUP(TableInbound[[#This Row],[Process]]&amp;TableInbound[[#This Row],[Subprocess]]&amp;TableInbound[[#This Row],[Detail]],TableDetails[],7,FALSE)</f>
        <v>5700</v>
      </c>
      <c r="K55" s="15" t="str">
        <f>Overview!$E$6</f>
        <v>---</v>
      </c>
    </row>
    <row r="56" spans="1:11" x14ac:dyDescent="0.55000000000000004">
      <c r="A56" s="17" t="s">
        <v>14</v>
      </c>
      <c r="B56" s="15" t="s">
        <v>323</v>
      </c>
      <c r="C56" s="16" t="s">
        <v>682</v>
      </c>
      <c r="D56" s="16" t="s">
        <v>697</v>
      </c>
      <c r="E56" s="15" t="s">
        <v>706</v>
      </c>
      <c r="F56" s="5" t="s">
        <v>10</v>
      </c>
      <c r="G56" s="63" t="s">
        <v>35</v>
      </c>
      <c r="H56" s="15">
        <f>VLOOKUP(TableInbound[[#This Row],[Process]],TableProcesses[],2,FALSE)</f>
        <v>2</v>
      </c>
      <c r="I56" s="15">
        <f>VLOOKUP(TableInbound[[#This Row],[Process]]&amp;TableInbound[[#This Row],[Subprocess]],TableSubProcesses[],5,FALSE)</f>
        <v>214</v>
      </c>
      <c r="J56" s="15">
        <f>VLOOKUP(TableInbound[[#This Row],[Process]]&amp;TableInbound[[#This Row],[Subprocess]]&amp;TableInbound[[#This Row],[Detail]],TableDetails[],7,FALSE)</f>
        <v>5800</v>
      </c>
      <c r="K56" s="15" t="str">
        <f>Overview!$E$6</f>
        <v>---</v>
      </c>
    </row>
    <row r="57" spans="1:11" x14ac:dyDescent="0.55000000000000004">
      <c r="A57" s="17" t="s">
        <v>14</v>
      </c>
      <c r="B57" s="15" t="s">
        <v>323</v>
      </c>
      <c r="C57" s="16" t="s">
        <v>682</v>
      </c>
      <c r="D57" s="16" t="s">
        <v>698</v>
      </c>
      <c r="E57" s="15" t="s">
        <v>706</v>
      </c>
      <c r="F57" s="5" t="s">
        <v>10</v>
      </c>
      <c r="G57" s="63" t="s">
        <v>35</v>
      </c>
      <c r="H57" s="15">
        <f>VLOOKUP(TableInbound[[#This Row],[Process]],TableProcesses[],2,FALSE)</f>
        <v>2</v>
      </c>
      <c r="I57" s="15">
        <f>VLOOKUP(TableInbound[[#This Row],[Process]]&amp;TableInbound[[#This Row],[Subprocess]],TableSubProcesses[],5,FALSE)</f>
        <v>214</v>
      </c>
      <c r="J57" s="15">
        <f>VLOOKUP(TableInbound[[#This Row],[Process]]&amp;TableInbound[[#This Row],[Subprocess]]&amp;TableInbound[[#This Row],[Detail]],TableDetails[],7,FALSE)</f>
        <v>5800</v>
      </c>
      <c r="K57" s="15" t="str">
        <f>Overview!$E$6</f>
        <v>---</v>
      </c>
    </row>
    <row r="58" spans="1:11" x14ac:dyDescent="0.55000000000000004">
      <c r="A58" s="17" t="s">
        <v>14</v>
      </c>
      <c r="B58" s="15" t="s">
        <v>323</v>
      </c>
      <c r="C58" s="16" t="s">
        <v>682</v>
      </c>
      <c r="D58" s="16" t="s">
        <v>699</v>
      </c>
      <c r="E58" s="15" t="s">
        <v>706</v>
      </c>
      <c r="F58" s="5" t="s">
        <v>10</v>
      </c>
      <c r="G58" s="63" t="s">
        <v>35</v>
      </c>
      <c r="H58" s="15">
        <f>VLOOKUP(TableInbound[[#This Row],[Process]],TableProcesses[],2,FALSE)</f>
        <v>2</v>
      </c>
      <c r="I58" s="15">
        <f>VLOOKUP(TableInbound[[#This Row],[Process]]&amp;TableInbound[[#This Row],[Subprocess]],TableSubProcesses[],5,FALSE)</f>
        <v>214</v>
      </c>
      <c r="J58" s="15">
        <f>VLOOKUP(TableInbound[[#This Row],[Process]]&amp;TableInbound[[#This Row],[Subprocess]]&amp;TableInbound[[#This Row],[Detail]],TableDetails[],7,FALSE)</f>
        <v>5800</v>
      </c>
      <c r="K58" s="15" t="str">
        <f>Overview!$E$6</f>
        <v>---</v>
      </c>
    </row>
    <row r="59" spans="1:11" x14ac:dyDescent="0.55000000000000004">
      <c r="A59" s="17" t="s">
        <v>14</v>
      </c>
      <c r="B59" s="15" t="s">
        <v>323</v>
      </c>
      <c r="C59" s="16" t="s">
        <v>682</v>
      </c>
      <c r="D59" s="16" t="s">
        <v>700</v>
      </c>
      <c r="E59" s="15" t="s">
        <v>706</v>
      </c>
      <c r="F59" s="5" t="s">
        <v>10</v>
      </c>
      <c r="G59" s="63" t="s">
        <v>35</v>
      </c>
      <c r="H59" s="15">
        <f>VLOOKUP(TableInbound[[#This Row],[Process]],TableProcesses[],2,FALSE)</f>
        <v>2</v>
      </c>
      <c r="I59" s="15">
        <f>VLOOKUP(TableInbound[[#This Row],[Process]]&amp;TableInbound[[#This Row],[Subprocess]],TableSubProcesses[],5,FALSE)</f>
        <v>214</v>
      </c>
      <c r="J59" s="15">
        <f>VLOOKUP(TableInbound[[#This Row],[Process]]&amp;TableInbound[[#This Row],[Subprocess]]&amp;TableInbound[[#This Row],[Detail]],TableDetails[],7,FALSE)</f>
        <v>5800</v>
      </c>
      <c r="K59" s="15" t="str">
        <f>Overview!$E$6</f>
        <v>---</v>
      </c>
    </row>
    <row r="60" spans="1:11" ht="28.8" x14ac:dyDescent="0.55000000000000004">
      <c r="A60" s="17" t="s">
        <v>14</v>
      </c>
      <c r="B60" s="15" t="s">
        <v>323</v>
      </c>
      <c r="C60" s="16" t="s">
        <v>701</v>
      </c>
      <c r="D60" s="16" t="s">
        <v>702</v>
      </c>
      <c r="F60" s="5" t="s">
        <v>10</v>
      </c>
      <c r="G60" s="63" t="s">
        <v>35</v>
      </c>
      <c r="H60" s="15">
        <f>VLOOKUP(TableInbound[[#This Row],[Process]],TableProcesses[],2,FALSE)</f>
        <v>2</v>
      </c>
      <c r="I60" s="15">
        <f>VLOOKUP(TableInbound[[#This Row],[Process]]&amp;TableInbound[[#This Row],[Subprocess]],TableSubProcesses[],5,FALSE)</f>
        <v>214</v>
      </c>
      <c r="J60" s="15">
        <f>VLOOKUP(TableInbound[[#This Row],[Process]]&amp;TableInbound[[#This Row],[Subprocess]]&amp;TableInbound[[#This Row],[Detail]],TableDetails[],7,FALSE)</f>
        <v>5900</v>
      </c>
      <c r="K60" s="15" t="str">
        <f>Overview!$E$6</f>
        <v>---</v>
      </c>
    </row>
    <row r="61" spans="1:11" x14ac:dyDescent="0.55000000000000004">
      <c r="A61" s="17" t="s">
        <v>14</v>
      </c>
      <c r="B61" s="15" t="s">
        <v>316</v>
      </c>
      <c r="C61" s="16" t="s">
        <v>335</v>
      </c>
      <c r="D61" s="16" t="s">
        <v>335</v>
      </c>
      <c r="F61" s="5" t="s">
        <v>10</v>
      </c>
      <c r="G61" s="63" t="s">
        <v>53</v>
      </c>
      <c r="H61" s="15">
        <f>VLOOKUP(TableInbound[[#This Row],[Process]],TableProcesses[],2,FALSE)</f>
        <v>2</v>
      </c>
      <c r="I61" s="15">
        <f>VLOOKUP(TableInbound[[#This Row],[Process]]&amp;TableInbound[[#This Row],[Subprocess]],TableSubProcesses[],5,FALSE)</f>
        <v>213</v>
      </c>
      <c r="J61" s="15">
        <f>VLOOKUP(TableInbound[[#This Row],[Process]]&amp;TableInbound[[#This Row],[Subprocess]]&amp;TableInbound[[#This Row],[Detail]],TableDetails[],7,FALSE)</f>
        <v>4100</v>
      </c>
      <c r="K61" s="15" t="str">
        <f>Overview!$E$6</f>
        <v>---</v>
      </c>
    </row>
    <row r="62" spans="1:11" ht="28.8" x14ac:dyDescent="0.55000000000000004">
      <c r="A62" s="17" t="s">
        <v>14</v>
      </c>
      <c r="B62" s="15" t="s">
        <v>316</v>
      </c>
      <c r="C62" s="16" t="s">
        <v>335</v>
      </c>
      <c r="D62" s="16" t="s">
        <v>336</v>
      </c>
      <c r="F62" s="5" t="s">
        <v>10</v>
      </c>
      <c r="G62" s="63" t="s">
        <v>53</v>
      </c>
      <c r="H62" s="15">
        <f>VLOOKUP(TableInbound[[#This Row],[Process]],TableProcesses[],2,FALSE)</f>
        <v>2</v>
      </c>
      <c r="I62" s="15">
        <f>VLOOKUP(TableInbound[[#This Row],[Process]]&amp;TableInbound[[#This Row],[Subprocess]],TableSubProcesses[],5,FALSE)</f>
        <v>213</v>
      </c>
      <c r="J62" s="15">
        <f>VLOOKUP(TableInbound[[#This Row],[Process]]&amp;TableInbound[[#This Row],[Subprocess]]&amp;TableInbound[[#This Row],[Detail]],TableDetails[],7,FALSE)</f>
        <v>4100</v>
      </c>
      <c r="K62" s="15" t="str">
        <f>Overview!$E$6</f>
        <v>---</v>
      </c>
    </row>
    <row r="63" spans="1:11" ht="28.8" x14ac:dyDescent="0.55000000000000004">
      <c r="A63" s="17" t="s">
        <v>14</v>
      </c>
      <c r="B63" s="15" t="s">
        <v>316</v>
      </c>
      <c r="C63" s="16" t="s">
        <v>335</v>
      </c>
      <c r="D63" s="16" t="s">
        <v>337</v>
      </c>
      <c r="F63" s="5" t="s">
        <v>10</v>
      </c>
      <c r="G63" s="63" t="s">
        <v>53</v>
      </c>
      <c r="H63" s="15">
        <f>VLOOKUP(TableInbound[[#This Row],[Process]],TableProcesses[],2,FALSE)</f>
        <v>2</v>
      </c>
      <c r="I63" s="15">
        <f>VLOOKUP(TableInbound[[#This Row],[Process]]&amp;TableInbound[[#This Row],[Subprocess]],TableSubProcesses[],5,FALSE)</f>
        <v>213</v>
      </c>
      <c r="J63" s="15">
        <f>VLOOKUP(TableInbound[[#This Row],[Process]]&amp;TableInbound[[#This Row],[Subprocess]]&amp;TableInbound[[#This Row],[Detail]],TableDetails[],7,FALSE)</f>
        <v>4100</v>
      </c>
      <c r="K63" s="15" t="str">
        <f>Overview!$E$6</f>
        <v>---</v>
      </c>
    </row>
    <row r="64" spans="1:11" x14ac:dyDescent="0.55000000000000004">
      <c r="A64" s="17" t="s">
        <v>14</v>
      </c>
      <c r="B64" s="15" t="s">
        <v>338</v>
      </c>
      <c r="C64" s="15" t="s">
        <v>339</v>
      </c>
      <c r="D64" s="15" t="s">
        <v>339</v>
      </c>
      <c r="F64" s="5" t="s">
        <v>10</v>
      </c>
      <c r="G64" s="63" t="s">
        <v>35</v>
      </c>
      <c r="H64" s="15">
        <f>VLOOKUP(TableInbound[[#This Row],[Process]],TableProcesses[],2,FALSE)</f>
        <v>2</v>
      </c>
      <c r="I64" s="15">
        <f>VLOOKUP(TableInbound[[#This Row],[Process]]&amp;TableInbound[[#This Row],[Subprocess]],TableSubProcesses[],5,FALSE)</f>
        <v>215</v>
      </c>
      <c r="J64" s="15">
        <f>VLOOKUP(TableInbound[[#This Row],[Process]]&amp;TableInbound[[#This Row],[Subprocess]]&amp;TableInbound[[#This Row],[Detail]],TableDetails[],7,FALSE)</f>
        <v>6100</v>
      </c>
      <c r="K64" s="15" t="str">
        <f>Overview!$E$6</f>
        <v>---</v>
      </c>
    </row>
    <row r="65" spans="1:11" x14ac:dyDescent="0.55000000000000004">
      <c r="A65" s="17" t="s">
        <v>14</v>
      </c>
      <c r="B65" s="15" t="s">
        <v>340</v>
      </c>
      <c r="C65" s="15" t="s">
        <v>703</v>
      </c>
      <c r="D65" s="15" t="s">
        <v>341</v>
      </c>
      <c r="F65" s="5" t="s">
        <v>10</v>
      </c>
      <c r="G65" s="63" t="s">
        <v>35</v>
      </c>
      <c r="H65" s="15">
        <f>VLOOKUP(TableInbound[[#This Row],[Process]],TableProcesses[],2,FALSE)</f>
        <v>2</v>
      </c>
      <c r="I65" s="15">
        <f>VLOOKUP(TableInbound[[#This Row],[Process]]&amp;TableInbound[[#This Row],[Subprocess]],TableSubProcesses[],5,FALSE)</f>
        <v>216</v>
      </c>
      <c r="J65" s="15">
        <f>VLOOKUP(TableInbound[[#This Row],[Process]]&amp;TableInbound[[#This Row],[Subprocess]]&amp;TableInbound[[#This Row],[Detail]],TableDetails[],7,FALSE)</f>
        <v>7400</v>
      </c>
      <c r="K65" s="15" t="str">
        <f>Overview!$E$6</f>
        <v>---</v>
      </c>
    </row>
    <row r="66" spans="1:11" x14ac:dyDescent="0.55000000000000004">
      <c r="A66" s="17" t="s">
        <v>14</v>
      </c>
      <c r="B66" s="15" t="s">
        <v>340</v>
      </c>
      <c r="C66" s="15" t="s">
        <v>342</v>
      </c>
      <c r="D66" s="15" t="s">
        <v>342</v>
      </c>
      <c r="F66" s="5" t="s">
        <v>10</v>
      </c>
      <c r="G66" s="63" t="s">
        <v>53</v>
      </c>
      <c r="H66" s="15">
        <f>VLOOKUP(TableInbound[[#This Row],[Process]],TableProcesses[],2,FALSE)</f>
        <v>2</v>
      </c>
      <c r="I66" s="15">
        <f>VLOOKUP(TableInbound[[#This Row],[Process]]&amp;TableInbound[[#This Row],[Subprocess]],TableSubProcesses[],5,FALSE)</f>
        <v>216</v>
      </c>
      <c r="J66" s="15">
        <f>VLOOKUP(TableInbound[[#This Row],[Process]]&amp;TableInbound[[#This Row],[Subprocess]]&amp;TableInbound[[#This Row],[Detail]],TableDetails[],7,FALSE)</f>
        <v>7100</v>
      </c>
      <c r="K66" s="15" t="str">
        <f>Overview!$E$6</f>
        <v>---</v>
      </c>
    </row>
    <row r="67" spans="1:11" x14ac:dyDescent="0.55000000000000004">
      <c r="A67" s="17" t="s">
        <v>14</v>
      </c>
      <c r="B67" s="15" t="s">
        <v>340</v>
      </c>
      <c r="C67" s="15" t="s">
        <v>343</v>
      </c>
      <c r="D67" s="15" t="s">
        <v>343</v>
      </c>
      <c r="F67" s="5" t="s">
        <v>10</v>
      </c>
      <c r="G67" s="63" t="s">
        <v>53</v>
      </c>
      <c r="H67" s="15">
        <f>VLOOKUP(TableInbound[[#This Row],[Process]],TableProcesses[],2,FALSE)</f>
        <v>2</v>
      </c>
      <c r="I67" s="15">
        <f>VLOOKUP(TableInbound[[#This Row],[Process]]&amp;TableInbound[[#This Row],[Subprocess]],TableSubProcesses[],5,FALSE)</f>
        <v>216</v>
      </c>
      <c r="J67" s="15">
        <f>VLOOKUP(TableInbound[[#This Row],[Process]]&amp;TableInbound[[#This Row],[Subprocess]]&amp;TableInbound[[#This Row],[Detail]],TableDetails[],7,FALSE)</f>
        <v>7200</v>
      </c>
      <c r="K67" s="15" t="str">
        <f>Overview!$E$6</f>
        <v>---</v>
      </c>
    </row>
    <row r="68" spans="1:11" x14ac:dyDescent="0.55000000000000004">
      <c r="A68" s="17" t="s">
        <v>14</v>
      </c>
      <c r="B68" s="15" t="s">
        <v>340</v>
      </c>
      <c r="C68" s="15" t="s">
        <v>344</v>
      </c>
      <c r="D68" s="15" t="s">
        <v>344</v>
      </c>
      <c r="F68" s="5" t="s">
        <v>10</v>
      </c>
      <c r="G68" s="63" t="s">
        <v>53</v>
      </c>
      <c r="H68" s="15">
        <f>VLOOKUP(TableInbound[[#This Row],[Process]],TableProcesses[],2,FALSE)</f>
        <v>2</v>
      </c>
      <c r="I68" s="15">
        <f>VLOOKUP(TableInbound[[#This Row],[Process]]&amp;TableInbound[[#This Row],[Subprocess]],TableSubProcesses[],5,FALSE)</f>
        <v>216</v>
      </c>
      <c r="J68" s="15">
        <f>VLOOKUP(TableInbound[[#This Row],[Process]]&amp;TableInbound[[#This Row],[Subprocess]]&amp;TableInbound[[#This Row],[Detail]],TableDetails[],7,FALSE)</f>
        <v>7300</v>
      </c>
      <c r="K68" s="15" t="str">
        <f>Overview!$E$6</f>
        <v>---</v>
      </c>
    </row>
    <row r="69" spans="1:11" x14ac:dyDescent="0.55000000000000004">
      <c r="A69" s="17" t="s">
        <v>14</v>
      </c>
      <c r="B69" s="15" t="s">
        <v>340</v>
      </c>
      <c r="C69" s="16" t="s">
        <v>707</v>
      </c>
      <c r="D69" s="16" t="s">
        <v>709</v>
      </c>
      <c r="E69" s="15" t="s">
        <v>708</v>
      </c>
      <c r="F69" s="5" t="s">
        <v>10</v>
      </c>
      <c r="G69" s="63" t="s">
        <v>35</v>
      </c>
      <c r="H69" s="15">
        <f>VLOOKUP(TableInbound[[#This Row],[Process]],TableProcesses[],2,FALSE)</f>
        <v>2</v>
      </c>
      <c r="I69" s="15">
        <f>VLOOKUP(TableInbound[[#This Row],[Process]]&amp;TableInbound[[#This Row],[Subprocess]],TableSubProcesses[],5,FALSE)</f>
        <v>216</v>
      </c>
      <c r="J69" s="15">
        <f>VLOOKUP(TableInbound[[#This Row],[Process]]&amp;TableInbound[[#This Row],[Subprocess]]&amp;TableInbound[[#This Row],[Detail]],TableDetails[],7,FALSE)</f>
        <v>7500</v>
      </c>
      <c r="K69" s="15" t="str">
        <f>Overview!$E$6</f>
        <v>---</v>
      </c>
    </row>
    <row r="70" spans="1:11" x14ac:dyDescent="0.55000000000000004">
      <c r="A70" s="17" t="s">
        <v>14</v>
      </c>
      <c r="B70" s="15" t="s">
        <v>340</v>
      </c>
      <c r="C70" s="16" t="s">
        <v>707</v>
      </c>
      <c r="D70" s="16" t="s">
        <v>693</v>
      </c>
      <c r="E70" s="15" t="s">
        <v>708</v>
      </c>
      <c r="F70" s="5" t="s">
        <v>10</v>
      </c>
      <c r="G70" s="63" t="s">
        <v>35</v>
      </c>
      <c r="H70" s="15">
        <f>VLOOKUP(TableInbound[[#This Row],[Process]],TableProcesses[],2,FALSE)</f>
        <v>2</v>
      </c>
      <c r="I70" s="15">
        <f>VLOOKUP(TableInbound[[#This Row],[Process]]&amp;TableInbound[[#This Row],[Subprocess]],TableSubProcesses[],5,FALSE)</f>
        <v>216</v>
      </c>
      <c r="J70" s="15">
        <f>VLOOKUP(TableInbound[[#This Row],[Process]]&amp;TableInbound[[#This Row],[Subprocess]]&amp;TableInbound[[#This Row],[Detail]],TableDetails[],7,FALSE)</f>
        <v>7500</v>
      </c>
      <c r="K70" s="15" t="str">
        <f>Overview!$E$6</f>
        <v>---</v>
      </c>
    </row>
    <row r="71" spans="1:11" ht="28.8" x14ac:dyDescent="0.55000000000000004">
      <c r="A71" s="17" t="s">
        <v>14</v>
      </c>
      <c r="B71" s="15" t="s">
        <v>340</v>
      </c>
      <c r="C71" s="16" t="s">
        <v>707</v>
      </c>
      <c r="D71" s="16" t="s">
        <v>710</v>
      </c>
      <c r="E71" s="15" t="s">
        <v>708</v>
      </c>
      <c r="F71" s="5" t="s">
        <v>10</v>
      </c>
      <c r="G71" s="63" t="s">
        <v>35</v>
      </c>
      <c r="H71" s="15">
        <f>VLOOKUP(TableInbound[[#This Row],[Process]],TableProcesses[],2,FALSE)</f>
        <v>2</v>
      </c>
      <c r="I71" s="15">
        <f>VLOOKUP(TableInbound[[#This Row],[Process]]&amp;TableInbound[[#This Row],[Subprocess]],TableSubProcesses[],5,FALSE)</f>
        <v>216</v>
      </c>
      <c r="J71" s="15">
        <f>VLOOKUP(TableInbound[[#This Row],[Process]]&amp;TableInbound[[#This Row],[Subprocess]]&amp;TableInbound[[#This Row],[Detail]],TableDetails[],7,FALSE)</f>
        <v>7500</v>
      </c>
      <c r="K71" s="15" t="str">
        <f>Overview!$E$6</f>
        <v>---</v>
      </c>
    </row>
    <row r="72" spans="1:11" x14ac:dyDescent="0.55000000000000004">
      <c r="A72" s="17" t="s">
        <v>14</v>
      </c>
      <c r="B72" s="15" t="s">
        <v>340</v>
      </c>
      <c r="C72" s="16" t="s">
        <v>707</v>
      </c>
      <c r="D72" s="16" t="s">
        <v>695</v>
      </c>
      <c r="E72" s="15" t="s">
        <v>708</v>
      </c>
      <c r="F72" s="5" t="s">
        <v>10</v>
      </c>
      <c r="G72" s="63" t="s">
        <v>35</v>
      </c>
      <c r="H72" s="15">
        <f>VLOOKUP(TableInbound[[#This Row],[Process]],TableProcesses[],2,FALSE)</f>
        <v>2</v>
      </c>
      <c r="I72" s="15">
        <f>VLOOKUP(TableInbound[[#This Row],[Process]]&amp;TableInbound[[#This Row],[Subprocess]],TableSubProcesses[],5,FALSE)</f>
        <v>216</v>
      </c>
      <c r="J72" s="15">
        <f>VLOOKUP(TableInbound[[#This Row],[Process]]&amp;TableInbound[[#This Row],[Subprocess]]&amp;TableInbound[[#This Row],[Detail]],TableDetails[],7,FALSE)</f>
        <v>7500</v>
      </c>
      <c r="K72" s="15" t="str">
        <f>Overview!$E$6</f>
        <v>---</v>
      </c>
    </row>
    <row r="73" spans="1:11" x14ac:dyDescent="0.55000000000000004">
      <c r="A73" s="17" t="s">
        <v>14</v>
      </c>
      <c r="B73" s="15" t="s">
        <v>340</v>
      </c>
      <c r="C73" s="16" t="s">
        <v>707</v>
      </c>
      <c r="D73" s="16" t="s">
        <v>696</v>
      </c>
      <c r="E73" s="15" t="s">
        <v>708</v>
      </c>
      <c r="F73" s="5" t="s">
        <v>10</v>
      </c>
      <c r="G73" s="63" t="s">
        <v>35</v>
      </c>
      <c r="H73" s="15">
        <f>VLOOKUP(TableInbound[[#This Row],[Process]],TableProcesses[],2,FALSE)</f>
        <v>2</v>
      </c>
      <c r="I73" s="15">
        <f>VLOOKUP(TableInbound[[#This Row],[Process]]&amp;TableInbound[[#This Row],[Subprocess]],TableSubProcesses[],5,FALSE)</f>
        <v>216</v>
      </c>
      <c r="J73" s="15">
        <f>VLOOKUP(TableInbound[[#This Row],[Process]]&amp;TableInbound[[#This Row],[Subprocess]]&amp;TableInbound[[#This Row],[Detail]],TableDetails[],7,FALSE)</f>
        <v>7500</v>
      </c>
      <c r="K73" s="15" t="str">
        <f>Overview!$E$6</f>
        <v>---</v>
      </c>
    </row>
    <row r="74" spans="1:11" x14ac:dyDescent="0.55000000000000004">
      <c r="A74" s="17" t="s">
        <v>14</v>
      </c>
      <c r="B74" s="15" t="s">
        <v>340</v>
      </c>
      <c r="C74" s="16" t="s">
        <v>707</v>
      </c>
      <c r="D74" s="16" t="s">
        <v>711</v>
      </c>
      <c r="E74" s="15" t="s">
        <v>708</v>
      </c>
      <c r="F74" s="5" t="s">
        <v>10</v>
      </c>
      <c r="G74" s="63" t="s">
        <v>35</v>
      </c>
      <c r="H74" s="15">
        <f>VLOOKUP(TableInbound[[#This Row],[Process]],TableProcesses[],2,FALSE)</f>
        <v>2</v>
      </c>
      <c r="I74" s="15">
        <f>VLOOKUP(TableInbound[[#This Row],[Process]]&amp;TableInbound[[#This Row],[Subprocess]],TableSubProcesses[],5,FALSE)</f>
        <v>216</v>
      </c>
      <c r="J74" s="15">
        <f>VLOOKUP(TableInbound[[#This Row],[Process]]&amp;TableInbound[[#This Row],[Subprocess]]&amp;TableInbound[[#This Row],[Detail]],TableDetails[],7,FALSE)</f>
        <v>7500</v>
      </c>
      <c r="K74" s="15" t="str">
        <f>Overview!$E$6</f>
        <v>---</v>
      </c>
    </row>
    <row r="75" spans="1:11" x14ac:dyDescent="0.55000000000000004">
      <c r="A75" s="17" t="s">
        <v>14</v>
      </c>
      <c r="B75" s="15" t="s">
        <v>340</v>
      </c>
      <c r="C75" s="15" t="s">
        <v>712</v>
      </c>
      <c r="D75" s="15" t="s">
        <v>346</v>
      </c>
      <c r="F75" s="5" t="s">
        <v>10</v>
      </c>
      <c r="G75" s="63" t="s">
        <v>53</v>
      </c>
      <c r="H75" s="15">
        <f>VLOOKUP(TableInbound[[#This Row],[Process]],TableProcesses[],2,FALSE)</f>
        <v>2</v>
      </c>
      <c r="I75" s="15">
        <f>VLOOKUP(TableInbound[[#This Row],[Process]]&amp;TableInbound[[#This Row],[Subprocess]],TableSubProcesses[],5,FALSE)</f>
        <v>216</v>
      </c>
      <c r="J75" s="15">
        <f>VLOOKUP(TableInbound[[#This Row],[Process]]&amp;TableInbound[[#This Row],[Subprocess]]&amp;TableInbound[[#This Row],[Detail]],TableDetails[],7,FALSE)</f>
        <v>7600</v>
      </c>
      <c r="K75" s="15" t="str">
        <f>Overview!$E$6</f>
        <v>---</v>
      </c>
    </row>
    <row r="76" spans="1:11" x14ac:dyDescent="0.55000000000000004">
      <c r="A76" s="17" t="s">
        <v>14</v>
      </c>
      <c r="B76" s="15" t="s">
        <v>340</v>
      </c>
      <c r="C76" s="15" t="s">
        <v>713</v>
      </c>
      <c r="D76" s="15" t="s">
        <v>347</v>
      </c>
      <c r="F76" s="5" t="s">
        <v>10</v>
      </c>
      <c r="G76" s="63" t="s">
        <v>35</v>
      </c>
      <c r="H76" s="15">
        <f>VLOOKUP(TableInbound[[#This Row],[Process]],TableProcesses[],2,FALSE)</f>
        <v>2</v>
      </c>
      <c r="I76" s="15">
        <f>VLOOKUP(TableInbound[[#This Row],[Process]]&amp;TableInbound[[#This Row],[Subprocess]],TableSubProcesses[],5,FALSE)</f>
        <v>216</v>
      </c>
      <c r="J76" s="15">
        <f>VLOOKUP(TableInbound[[#This Row],[Process]]&amp;TableInbound[[#This Row],[Subprocess]]&amp;TableInbound[[#This Row],[Detail]],TableDetails[],7,FALSE)</f>
        <v>7700</v>
      </c>
      <c r="K76" s="15" t="str">
        <f>Overview!$E$6</f>
        <v>---</v>
      </c>
    </row>
    <row r="77" spans="1:11" x14ac:dyDescent="0.55000000000000004">
      <c r="A77" s="17" t="s">
        <v>14</v>
      </c>
      <c r="B77" s="15" t="s">
        <v>316</v>
      </c>
      <c r="C77" s="15" t="s">
        <v>714</v>
      </c>
      <c r="D77" s="15" t="s">
        <v>348</v>
      </c>
      <c r="F77" s="5" t="s">
        <v>10</v>
      </c>
      <c r="G77" s="63" t="s">
        <v>53</v>
      </c>
      <c r="H77" s="15">
        <f>VLOOKUP(TableInbound[[#This Row],[Process]],TableProcesses[],2,FALSE)</f>
        <v>2</v>
      </c>
      <c r="I77" s="15">
        <f>VLOOKUP(TableInbound[[#This Row],[Process]]&amp;TableInbound[[#This Row],[Subprocess]],TableSubProcesses[],5,FALSE)</f>
        <v>213</v>
      </c>
      <c r="J77" s="15">
        <f>VLOOKUP(TableInbound[[#This Row],[Process]]&amp;TableInbound[[#This Row],[Subprocess]]&amp;TableInbound[[#This Row],[Detail]],TableDetails[],7,FALSE)</f>
        <v>4500</v>
      </c>
      <c r="K77" s="15" t="str">
        <f>Overview!$E$6</f>
        <v>---</v>
      </c>
    </row>
    <row r="78" spans="1:11" x14ac:dyDescent="0.55000000000000004">
      <c r="A78" s="17" t="s">
        <v>14</v>
      </c>
      <c r="B78" s="15" t="s">
        <v>82</v>
      </c>
      <c r="C78" s="15" t="s">
        <v>349</v>
      </c>
      <c r="D78" s="15" t="s">
        <v>349</v>
      </c>
      <c r="F78" s="5" t="s">
        <v>10</v>
      </c>
      <c r="G78" s="63" t="s">
        <v>35</v>
      </c>
      <c r="H78" s="15">
        <f>VLOOKUP(TableInbound[[#This Row],[Process]],TableProcesses[],2,FALSE)</f>
        <v>2</v>
      </c>
      <c r="I78" s="15">
        <f>VLOOKUP(TableInbound[[#This Row],[Process]]&amp;TableInbound[[#This Row],[Subprocess]],TableSubProcesses[],5,FALSE)</f>
        <v>217</v>
      </c>
      <c r="J78" s="15">
        <f>VLOOKUP(TableInbound[[#This Row],[Process]]&amp;TableInbound[[#This Row],[Subprocess]]&amp;TableInbound[[#This Row],[Detail]],TableDetails[],7,FALSE)</f>
        <v>8100</v>
      </c>
      <c r="K78" s="15" t="str">
        <f>Overview!$E$6</f>
        <v>---</v>
      </c>
    </row>
    <row r="79" spans="1:11" x14ac:dyDescent="0.55000000000000004">
      <c r="A79" s="21" t="s">
        <v>14</v>
      </c>
      <c r="B79" s="22" t="s">
        <v>82</v>
      </c>
      <c r="C79" s="62" t="s">
        <v>352</v>
      </c>
      <c r="D79" s="62" t="s">
        <v>715</v>
      </c>
      <c r="E79" s="22" t="s">
        <v>351</v>
      </c>
      <c r="F79" s="5" t="s">
        <v>10</v>
      </c>
      <c r="G79" s="63" t="s">
        <v>53</v>
      </c>
      <c r="H79" s="15">
        <f>VLOOKUP(TableInbound[[#This Row],[Process]],TableProcesses[],2,FALSE)</f>
        <v>2</v>
      </c>
      <c r="I79" s="15">
        <f>VLOOKUP(TableInbound[[#This Row],[Process]]&amp;TableInbound[[#This Row],[Subprocess]],TableSubProcesses[],5,FALSE)</f>
        <v>217</v>
      </c>
      <c r="J79" s="15">
        <f>VLOOKUP(TableInbound[[#This Row],[Process]]&amp;TableInbound[[#This Row],[Subprocess]]&amp;TableInbound[[#This Row],[Detail]],TableDetails[],7,FALSE)</f>
        <v>8200</v>
      </c>
      <c r="K79" s="15" t="str">
        <f>Overview!$E$6</f>
        <v>---</v>
      </c>
    </row>
    <row r="80" spans="1:11" x14ac:dyDescent="0.55000000000000004">
      <c r="A80" s="21" t="s">
        <v>14</v>
      </c>
      <c r="B80" s="22" t="s">
        <v>82</v>
      </c>
      <c r="C80" s="22" t="s">
        <v>352</v>
      </c>
      <c r="D80" s="22" t="s">
        <v>352</v>
      </c>
      <c r="E80" s="22"/>
      <c r="F80" s="5" t="s">
        <v>10</v>
      </c>
      <c r="G80" s="63" t="s">
        <v>35</v>
      </c>
      <c r="H80" s="15">
        <f>VLOOKUP(TableInbound[[#This Row],[Process]],TableProcesses[],2,FALSE)</f>
        <v>2</v>
      </c>
      <c r="I80" s="15">
        <f>VLOOKUP(TableInbound[[#This Row],[Process]]&amp;TableInbound[[#This Row],[Subprocess]],TableSubProcesses[],5,FALSE)</f>
        <v>217</v>
      </c>
      <c r="J80" s="15">
        <f>VLOOKUP(TableInbound[[#This Row],[Process]]&amp;TableInbound[[#This Row],[Subprocess]]&amp;TableInbound[[#This Row],[Detail]],TableDetails[],7,FALSE)</f>
        <v>8200</v>
      </c>
      <c r="K80" s="15" t="str">
        <f>Overview!$E$6</f>
        <v>---</v>
      </c>
    </row>
    <row r="81" spans="1:11" x14ac:dyDescent="0.55000000000000004">
      <c r="A81" s="21" t="s">
        <v>14</v>
      </c>
      <c r="B81" s="22" t="s">
        <v>82</v>
      </c>
      <c r="C81" s="22" t="s">
        <v>352</v>
      </c>
      <c r="D81" s="62" t="s">
        <v>716</v>
      </c>
      <c r="E81" s="22"/>
      <c r="F81" s="5" t="s">
        <v>10</v>
      </c>
      <c r="G81" s="63" t="s">
        <v>53</v>
      </c>
      <c r="H81" s="15">
        <f>VLOOKUP(TableInbound[[#This Row],[Process]],TableProcesses[],2,FALSE)</f>
        <v>2</v>
      </c>
      <c r="I81" s="15">
        <f>VLOOKUP(TableInbound[[#This Row],[Process]]&amp;TableInbound[[#This Row],[Subprocess]],TableSubProcesses[],5,FALSE)</f>
        <v>217</v>
      </c>
      <c r="J81" s="15">
        <f>VLOOKUP(TableInbound[[#This Row],[Process]]&amp;TableInbound[[#This Row],[Subprocess]]&amp;TableInbound[[#This Row],[Detail]],TableDetails[],7,FALSE)</f>
        <v>8200</v>
      </c>
      <c r="K81" s="15" t="str">
        <f>Overview!$E$6</f>
        <v>---</v>
      </c>
    </row>
    <row r="82" spans="1:11" x14ac:dyDescent="0.55000000000000004">
      <c r="A82" s="21" t="s">
        <v>14</v>
      </c>
      <c r="B82" s="22" t="s">
        <v>82</v>
      </c>
      <c r="C82" s="22" t="s">
        <v>352</v>
      </c>
      <c r="D82" s="62" t="s">
        <v>717</v>
      </c>
      <c r="E82" s="22"/>
      <c r="F82" s="5" t="s">
        <v>10</v>
      </c>
      <c r="G82" s="63" t="s">
        <v>35</v>
      </c>
      <c r="H82" s="22">
        <f>VLOOKUP(TableInbound[[#This Row],[Process]],TableProcesses[],2,FALSE)</f>
        <v>2</v>
      </c>
      <c r="I82" s="22">
        <f>VLOOKUP(TableInbound[[#This Row],[Process]]&amp;TableInbound[[#This Row],[Subprocess]],TableSubProcesses[],5,FALSE)</f>
        <v>217</v>
      </c>
      <c r="J82" s="22">
        <f>VLOOKUP(TableInbound[[#This Row],[Process]]&amp;TableInbound[[#This Row],[Subprocess]]&amp;TableInbound[[#This Row],[Detail]],TableDetails[],7,FALSE)</f>
        <v>8200</v>
      </c>
      <c r="K82" s="15" t="str">
        <f>Overview!$E$6</f>
        <v>---</v>
      </c>
    </row>
  </sheetData>
  <conditionalFormatting sqref="F2:F82">
    <cfRule type="cellIs" dxfId="17" priority="11" operator="equal">
      <formula>"TBD"</formula>
    </cfRule>
    <cfRule type="cellIs" dxfId="16" priority="12" operator="equal">
      <formula>"Yes"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41312A7-5A5B-4E32-B6CC-D0838D90B522}">
          <x14:formula1>
            <xm:f>Notes!$Z$3:$Z$6</xm:f>
          </x14:formula1>
          <xm:sqref>F2:F82</xm:sqref>
        </x14:dataValidation>
        <x14:dataValidation type="list" allowBlank="1" showInputMessage="1" showErrorMessage="1" xr:uid="{7EFAFEBE-6067-42AA-AD87-FE34AD547AFF}">
          <x14:formula1>
            <xm:f>Notes!$AA$3:$AA$8</xm:f>
          </x14:formula1>
          <xm:sqref>G2:G82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97AC6-4E97-4C5C-A834-1D03E62F12E7}">
  <dimension ref="A1:L165"/>
  <sheetViews>
    <sheetView zoomScale="70" zoomScaleNormal="70" workbookViewId="0">
      <pane ySplit="1" topLeftCell="A25" activePane="bottomLeft" state="frozen"/>
      <selection pane="bottomLeft" activeCell="Q16" sqref="Q16"/>
    </sheetView>
  </sheetViews>
  <sheetFormatPr defaultColWidth="8.734375" defaultRowHeight="14.4" x14ac:dyDescent="0.55000000000000004"/>
  <cols>
    <col min="1" max="1" width="11.15625" style="15" customWidth="1"/>
    <col min="2" max="2" width="16" style="15" bestFit="1" customWidth="1"/>
    <col min="3" max="3" width="39.734375" style="15" customWidth="1"/>
    <col min="4" max="4" width="70.734375" style="15" customWidth="1"/>
    <col min="5" max="5" width="21.734375" style="15" customWidth="1"/>
    <col min="6" max="6" width="10.26171875" style="15" customWidth="1"/>
    <col min="7" max="7" width="8.734375" style="15"/>
    <col min="8" max="9" width="8.734375" style="15" customWidth="1"/>
    <col min="10" max="10" width="13.05078125" style="15" customWidth="1"/>
    <col min="11" max="16384" width="8.734375" style="15"/>
  </cols>
  <sheetData>
    <row r="1" spans="1:12" x14ac:dyDescent="0.55000000000000004">
      <c r="A1" s="18" t="s">
        <v>66</v>
      </c>
      <c r="B1" s="19" t="s">
        <v>67</v>
      </c>
      <c r="C1" s="19" t="s">
        <v>215</v>
      </c>
      <c r="D1" s="19" t="s">
        <v>667</v>
      </c>
      <c r="E1" s="19" t="s">
        <v>28</v>
      </c>
      <c r="F1" s="20" t="s">
        <v>29</v>
      </c>
      <c r="G1" s="71" t="s">
        <v>30</v>
      </c>
      <c r="H1" s="19" t="s">
        <v>70</v>
      </c>
      <c r="I1" s="19" t="s">
        <v>71</v>
      </c>
      <c r="J1" s="19" t="s">
        <v>677</v>
      </c>
      <c r="K1" s="71" t="s">
        <v>6</v>
      </c>
      <c r="L1" s="71" t="s">
        <v>31</v>
      </c>
    </row>
    <row r="2" spans="1:12" x14ac:dyDescent="0.55000000000000004">
      <c r="A2" s="17" t="s">
        <v>15</v>
      </c>
      <c r="B2" s="15" t="s">
        <v>88</v>
      </c>
      <c r="C2" s="15" t="s">
        <v>353</v>
      </c>
      <c r="D2" s="15" t="s">
        <v>353</v>
      </c>
      <c r="F2" s="5" t="s">
        <v>10</v>
      </c>
      <c r="G2" s="70" t="s">
        <v>35</v>
      </c>
      <c r="H2" s="63">
        <f>VLOOKUP(TableOutbound[[#This Row],[Process]],TableProcesses[],2,FALSE)</f>
        <v>3</v>
      </c>
      <c r="I2" s="63">
        <f>VLOOKUP(TableOutbound[[#This Row],[Process]]&amp;TableOutbound[[#This Row],[Subprocess]],TableSubProcesses[],5,FALSE)</f>
        <v>300</v>
      </c>
      <c r="J2" s="63">
        <f>VLOOKUP(TableOutbound[[#This Row],[Process]]&amp;TableOutbound[[#This Row],[Subprocess]]&amp;TableOutbound[[#This Row],[Detail]],TableDetails[],7,FALSE)</f>
        <v>1260</v>
      </c>
      <c r="K2" s="63" t="str">
        <f>Overview!$E$6</f>
        <v>---</v>
      </c>
      <c r="L2" s="63"/>
    </row>
    <row r="3" spans="1:12" x14ac:dyDescent="0.55000000000000004">
      <c r="A3" s="17" t="s">
        <v>15</v>
      </c>
      <c r="B3" s="15" t="s">
        <v>88</v>
      </c>
      <c r="C3" s="15" t="s">
        <v>353</v>
      </c>
      <c r="D3" s="16" t="s">
        <v>728</v>
      </c>
      <c r="F3" s="5" t="s">
        <v>10</v>
      </c>
      <c r="G3" s="70" t="s">
        <v>37</v>
      </c>
      <c r="H3" s="15">
        <f>VLOOKUP(TableOutbound[[#This Row],[Process]],TableProcesses[],2,FALSE)</f>
        <v>3</v>
      </c>
      <c r="I3" s="15">
        <f>VLOOKUP(TableOutbound[[#This Row],[Process]]&amp;TableOutbound[[#This Row],[Subprocess]],TableSubProcesses[],5,FALSE)</f>
        <v>300</v>
      </c>
      <c r="J3" s="63">
        <f>VLOOKUP(TableOutbound[[#This Row],[Process]]&amp;TableOutbound[[#This Row],[Subprocess]]&amp;TableOutbound[[#This Row],[Detail]],TableDetails[],7,FALSE)</f>
        <v>1260</v>
      </c>
      <c r="K3" s="63" t="str">
        <f>Overview!$E$6</f>
        <v>---</v>
      </c>
    </row>
    <row r="4" spans="1:12" x14ac:dyDescent="0.55000000000000004">
      <c r="A4" s="17" t="s">
        <v>15</v>
      </c>
      <c r="B4" s="15" t="s">
        <v>88</v>
      </c>
      <c r="C4" s="15" t="s">
        <v>353</v>
      </c>
      <c r="D4" s="16" t="s">
        <v>727</v>
      </c>
      <c r="F4" s="5" t="s">
        <v>10</v>
      </c>
      <c r="G4" s="70" t="s">
        <v>37</v>
      </c>
      <c r="H4" s="15">
        <f>VLOOKUP(TableOutbound[[#This Row],[Process]],TableProcesses[],2,FALSE)</f>
        <v>3</v>
      </c>
      <c r="I4" s="15">
        <f>VLOOKUP(TableOutbound[[#This Row],[Process]]&amp;TableOutbound[[#This Row],[Subprocess]],TableSubProcesses[],5,FALSE)</f>
        <v>300</v>
      </c>
      <c r="J4" s="63">
        <f>VLOOKUP(TableOutbound[[#This Row],[Process]]&amp;TableOutbound[[#This Row],[Subprocess]]&amp;TableOutbound[[#This Row],[Detail]],TableDetails[],7,FALSE)</f>
        <v>1260</v>
      </c>
      <c r="K4" s="63" t="str">
        <f>Overview!$E$6</f>
        <v>---</v>
      </c>
    </row>
    <row r="5" spans="1:12" x14ac:dyDescent="0.55000000000000004">
      <c r="A5" s="17" t="s">
        <v>15</v>
      </c>
      <c r="B5" s="15" t="s">
        <v>88</v>
      </c>
      <c r="C5" s="15" t="s">
        <v>353</v>
      </c>
      <c r="D5" s="16" t="s">
        <v>733</v>
      </c>
      <c r="F5" s="5" t="s">
        <v>10</v>
      </c>
      <c r="G5" s="70" t="s">
        <v>53</v>
      </c>
      <c r="H5" s="15">
        <f>VLOOKUP(TableOutbound[[#This Row],[Process]],TableProcesses[],2,FALSE)</f>
        <v>3</v>
      </c>
      <c r="I5" s="15">
        <f>VLOOKUP(TableOutbound[[#This Row],[Process]]&amp;TableOutbound[[#This Row],[Subprocess]],TableSubProcesses[],5,FALSE)</f>
        <v>300</v>
      </c>
      <c r="J5" s="63">
        <f>VLOOKUP(TableOutbound[[#This Row],[Process]]&amp;TableOutbound[[#This Row],[Subprocess]]&amp;TableOutbound[[#This Row],[Detail]],TableDetails[],7,FALSE)</f>
        <v>1260</v>
      </c>
      <c r="K5" s="63" t="str">
        <f>Overview!$E$6</f>
        <v>---</v>
      </c>
    </row>
    <row r="6" spans="1:12" x14ac:dyDescent="0.55000000000000004">
      <c r="A6" s="17" t="s">
        <v>15</v>
      </c>
      <c r="B6" s="15" t="s">
        <v>88</v>
      </c>
      <c r="C6" s="15" t="s">
        <v>353</v>
      </c>
      <c r="D6" s="15" t="s">
        <v>355</v>
      </c>
      <c r="F6" s="5" t="s">
        <v>10</v>
      </c>
      <c r="G6" s="70" t="s">
        <v>35</v>
      </c>
      <c r="H6" s="15">
        <f>VLOOKUP(TableOutbound[[#This Row],[Process]],TableProcesses[],2,FALSE)</f>
        <v>3</v>
      </c>
      <c r="I6" s="15">
        <f>VLOOKUP(TableOutbound[[#This Row],[Process]]&amp;TableOutbound[[#This Row],[Subprocess]],TableSubProcesses[],5,FALSE)</f>
        <v>300</v>
      </c>
      <c r="J6" s="15">
        <f>VLOOKUP(TableOutbound[[#This Row],[Process]]&amp;TableOutbound[[#This Row],[Subprocess]]&amp;TableOutbound[[#This Row],[Detail]],TableDetails[],7,FALSE)</f>
        <v>1260</v>
      </c>
      <c r="K6" s="15" t="str">
        <f>Overview!$E$6</f>
        <v>---</v>
      </c>
    </row>
    <row r="7" spans="1:12" x14ac:dyDescent="0.55000000000000004">
      <c r="A7" s="17" t="s">
        <v>15</v>
      </c>
      <c r="B7" s="15" t="s">
        <v>88</v>
      </c>
      <c r="C7" s="15" t="s">
        <v>353</v>
      </c>
      <c r="D7" s="15" t="s">
        <v>356</v>
      </c>
      <c r="F7" s="5" t="s">
        <v>10</v>
      </c>
      <c r="G7" s="70" t="s">
        <v>35</v>
      </c>
      <c r="H7" s="15">
        <f>VLOOKUP(TableOutbound[[#This Row],[Process]],TableProcesses[],2,FALSE)</f>
        <v>3</v>
      </c>
      <c r="I7" s="15">
        <f>VLOOKUP(TableOutbound[[#This Row],[Process]]&amp;TableOutbound[[#This Row],[Subprocess]],TableSubProcesses[],5,FALSE)</f>
        <v>300</v>
      </c>
      <c r="J7" s="15">
        <f>VLOOKUP(TableOutbound[[#This Row],[Process]]&amp;TableOutbound[[#This Row],[Subprocess]]&amp;TableOutbound[[#This Row],[Detail]],TableDetails[],7,FALSE)</f>
        <v>1260</v>
      </c>
      <c r="K7" s="15" t="str">
        <f>Overview!$E$6</f>
        <v>---</v>
      </c>
    </row>
    <row r="8" spans="1:12" x14ac:dyDescent="0.55000000000000004">
      <c r="A8" s="17" t="s">
        <v>15</v>
      </c>
      <c r="B8" s="15" t="s">
        <v>88</v>
      </c>
      <c r="C8" s="16" t="s">
        <v>718</v>
      </c>
      <c r="D8" s="16" t="s">
        <v>729</v>
      </c>
      <c r="F8" s="5" t="s">
        <v>10</v>
      </c>
      <c r="G8" s="70" t="s">
        <v>35</v>
      </c>
      <c r="H8" s="15">
        <f>VLOOKUP(TableOutbound[[#This Row],[Process]],TableProcesses[],2,FALSE)</f>
        <v>3</v>
      </c>
      <c r="I8" s="15">
        <f>VLOOKUP(TableOutbound[[#This Row],[Process]]&amp;TableOutbound[[#This Row],[Subprocess]],TableSubProcesses[],5,FALSE)</f>
        <v>300</v>
      </c>
      <c r="J8" s="15">
        <f>VLOOKUP(TableOutbound[[#This Row],[Process]]&amp;TableOutbound[[#This Row],[Subprocess]]&amp;TableOutbound[[#This Row],[Detail]],TableDetails[],7,FALSE)</f>
        <v>1250</v>
      </c>
      <c r="K8" s="15" t="str">
        <f>Overview!$E$6</f>
        <v>---</v>
      </c>
    </row>
    <row r="9" spans="1:12" x14ac:dyDescent="0.55000000000000004">
      <c r="A9" s="17" t="s">
        <v>15</v>
      </c>
      <c r="B9" s="15" t="s">
        <v>88</v>
      </c>
      <c r="C9" s="16" t="s">
        <v>718</v>
      </c>
      <c r="D9" s="16" t="s">
        <v>730</v>
      </c>
      <c r="F9" s="5" t="s">
        <v>10</v>
      </c>
      <c r="G9" s="70" t="s">
        <v>35</v>
      </c>
      <c r="H9" s="15">
        <f>VLOOKUP(TableOutbound[[#This Row],[Process]],TableProcesses[],2,FALSE)</f>
        <v>3</v>
      </c>
      <c r="I9" s="15">
        <f>VLOOKUP(TableOutbound[[#This Row],[Process]]&amp;TableOutbound[[#This Row],[Subprocess]],TableSubProcesses[],5,FALSE)</f>
        <v>300</v>
      </c>
      <c r="J9" s="15">
        <f>VLOOKUP(TableOutbound[[#This Row],[Process]]&amp;TableOutbound[[#This Row],[Subprocess]]&amp;TableOutbound[[#This Row],[Detail]],TableDetails[],7,FALSE)</f>
        <v>1250</v>
      </c>
      <c r="K9" s="15" t="str">
        <f>Overview!$E$6</f>
        <v>---</v>
      </c>
    </row>
    <row r="10" spans="1:12" x14ac:dyDescent="0.55000000000000004">
      <c r="A10" s="17" t="s">
        <v>15</v>
      </c>
      <c r="B10" s="15" t="s">
        <v>88</v>
      </c>
      <c r="C10" s="16" t="s">
        <v>718</v>
      </c>
      <c r="D10" s="16" t="s">
        <v>731</v>
      </c>
      <c r="F10" s="5" t="s">
        <v>10</v>
      </c>
      <c r="G10" s="70" t="s">
        <v>35</v>
      </c>
      <c r="H10" s="15">
        <f>VLOOKUP(TableOutbound[[#This Row],[Process]],TableProcesses[],2,FALSE)</f>
        <v>3</v>
      </c>
      <c r="I10" s="15">
        <f>VLOOKUP(TableOutbound[[#This Row],[Process]]&amp;TableOutbound[[#This Row],[Subprocess]],TableSubProcesses[],5,FALSE)</f>
        <v>300</v>
      </c>
      <c r="J10" s="15">
        <f>VLOOKUP(TableOutbound[[#This Row],[Process]]&amp;TableOutbound[[#This Row],[Subprocess]]&amp;TableOutbound[[#This Row],[Detail]],TableDetails[],7,FALSE)</f>
        <v>1250</v>
      </c>
      <c r="K10" s="15" t="str">
        <f>Overview!$E$6</f>
        <v>---</v>
      </c>
    </row>
    <row r="11" spans="1:12" x14ac:dyDescent="0.55000000000000004">
      <c r="A11" s="17" t="s">
        <v>15</v>
      </c>
      <c r="B11" s="15" t="s">
        <v>88</v>
      </c>
      <c r="C11" s="16" t="s">
        <v>718</v>
      </c>
      <c r="D11" s="16" t="s">
        <v>732</v>
      </c>
      <c r="F11" s="5" t="s">
        <v>10</v>
      </c>
      <c r="G11" s="70" t="s">
        <v>35</v>
      </c>
      <c r="H11" s="15">
        <f>VLOOKUP(TableOutbound[[#This Row],[Process]],TableProcesses[],2,FALSE)</f>
        <v>3</v>
      </c>
      <c r="I11" s="15">
        <f>VLOOKUP(TableOutbound[[#This Row],[Process]]&amp;TableOutbound[[#This Row],[Subprocess]],TableSubProcesses[],5,FALSE)</f>
        <v>300</v>
      </c>
      <c r="J11" s="15">
        <f>VLOOKUP(TableOutbound[[#This Row],[Process]]&amp;TableOutbound[[#This Row],[Subprocess]]&amp;TableOutbound[[#This Row],[Detail]],TableDetails[],7,FALSE)</f>
        <v>1250</v>
      </c>
      <c r="K11" s="15" t="str">
        <f>Overview!$E$6</f>
        <v>---</v>
      </c>
    </row>
    <row r="12" spans="1:12" x14ac:dyDescent="0.55000000000000004">
      <c r="A12" s="17" t="s">
        <v>15</v>
      </c>
      <c r="B12" s="15" t="s">
        <v>88</v>
      </c>
      <c r="C12" s="16" t="s">
        <v>718</v>
      </c>
      <c r="D12" s="16" t="s">
        <v>750</v>
      </c>
      <c r="F12" s="5" t="s">
        <v>10</v>
      </c>
      <c r="G12" s="70" t="s">
        <v>35</v>
      </c>
      <c r="H12" s="15">
        <f>VLOOKUP(TableOutbound[[#This Row],[Process]],TableProcesses[],2,FALSE)</f>
        <v>3</v>
      </c>
      <c r="I12" s="15">
        <f>VLOOKUP(TableOutbound[[#This Row],[Process]]&amp;TableOutbound[[#This Row],[Subprocess]],TableSubProcesses[],5,FALSE)</f>
        <v>300</v>
      </c>
      <c r="J12" s="15">
        <f>VLOOKUP(TableOutbound[[#This Row],[Process]]&amp;TableOutbound[[#This Row],[Subprocess]]&amp;TableOutbound[[#This Row],[Detail]],TableDetails[],7,FALSE)</f>
        <v>1250</v>
      </c>
      <c r="K12" s="15" t="str">
        <f>Overview!$E$6</f>
        <v>---</v>
      </c>
    </row>
    <row r="13" spans="1:12" x14ac:dyDescent="0.55000000000000004">
      <c r="A13" s="17" t="s">
        <v>15</v>
      </c>
      <c r="B13" s="15" t="s">
        <v>88</v>
      </c>
      <c r="C13" s="15" t="s">
        <v>719</v>
      </c>
      <c r="D13" s="15" t="s">
        <v>354</v>
      </c>
      <c r="F13" s="5" t="s">
        <v>10</v>
      </c>
      <c r="G13" s="70" t="s">
        <v>53</v>
      </c>
      <c r="H13" s="15">
        <f>VLOOKUP(TableOutbound[[#This Row],[Process]],TableProcesses[],2,FALSE)</f>
        <v>3</v>
      </c>
      <c r="I13" s="15">
        <f>VLOOKUP(TableOutbound[[#This Row],[Process]]&amp;TableOutbound[[#This Row],[Subprocess]],TableSubProcesses[],5,FALSE)</f>
        <v>300</v>
      </c>
      <c r="J13" s="63">
        <f>VLOOKUP(TableOutbound[[#This Row],[Process]]&amp;TableOutbound[[#This Row],[Subprocess]]&amp;TableOutbound[[#This Row],[Detail]],TableDetails[],7,FALSE)</f>
        <v>1240</v>
      </c>
      <c r="K13" s="63" t="str">
        <f>Overview!$E$6</f>
        <v>---</v>
      </c>
    </row>
    <row r="14" spans="1:12" x14ac:dyDescent="0.55000000000000004">
      <c r="A14" s="17" t="s">
        <v>15</v>
      </c>
      <c r="B14" s="15" t="s">
        <v>95</v>
      </c>
      <c r="C14" s="15" t="s">
        <v>720</v>
      </c>
      <c r="D14" s="15" t="s">
        <v>357</v>
      </c>
      <c r="F14" s="5" t="s">
        <v>10</v>
      </c>
      <c r="G14" s="70" t="s">
        <v>35</v>
      </c>
      <c r="H14" s="15">
        <f>VLOOKUP(TableOutbound[[#This Row],[Process]],TableProcesses[],2,FALSE)</f>
        <v>3</v>
      </c>
      <c r="I14" s="15">
        <f>VLOOKUP(TableOutbound[[#This Row],[Process]]&amp;TableOutbound[[#This Row],[Subprocess]],TableSubProcesses[],5,FALSE)</f>
        <v>310</v>
      </c>
      <c r="J14" s="15">
        <f>VLOOKUP(TableOutbound[[#This Row],[Process]]&amp;TableOutbound[[#This Row],[Subprocess]]&amp;TableOutbound[[#This Row],[Detail]],TableDetails[],7,FALSE)</f>
        <v>1750</v>
      </c>
      <c r="K14" s="15" t="str">
        <f>Overview!$E$6</f>
        <v>---</v>
      </c>
    </row>
    <row r="15" spans="1:12" x14ac:dyDescent="0.55000000000000004">
      <c r="A15" s="17" t="s">
        <v>15</v>
      </c>
      <c r="B15" s="15" t="s">
        <v>95</v>
      </c>
      <c r="C15" s="15" t="s">
        <v>95</v>
      </c>
      <c r="D15" s="15" t="s">
        <v>358</v>
      </c>
      <c r="F15" s="5" t="s">
        <v>10</v>
      </c>
      <c r="G15" s="70" t="s">
        <v>35</v>
      </c>
      <c r="H15" s="15">
        <f>VLOOKUP(TableOutbound[[#This Row],[Process]],TableProcesses[],2,FALSE)</f>
        <v>3</v>
      </c>
      <c r="I15" s="15">
        <f>VLOOKUP(TableOutbound[[#This Row],[Process]]&amp;TableOutbound[[#This Row],[Subprocess]],TableSubProcesses[],5,FALSE)</f>
        <v>310</v>
      </c>
      <c r="J15" s="15">
        <f>VLOOKUP(TableOutbound[[#This Row],[Process]]&amp;TableOutbound[[#This Row],[Subprocess]]&amp;TableOutbound[[#This Row],[Detail]],TableDetails[],7,FALSE)</f>
        <v>1760</v>
      </c>
      <c r="K15" s="15" t="str">
        <f>Overview!$E$6</f>
        <v>---</v>
      </c>
    </row>
    <row r="16" spans="1:12" x14ac:dyDescent="0.55000000000000004">
      <c r="A16" s="17" t="s">
        <v>15</v>
      </c>
      <c r="B16" s="15" t="s">
        <v>359</v>
      </c>
      <c r="C16" s="15" t="s">
        <v>359</v>
      </c>
      <c r="D16" s="15" t="s">
        <v>360</v>
      </c>
      <c r="F16" s="5" t="s">
        <v>10</v>
      </c>
      <c r="G16" s="70" t="s">
        <v>35</v>
      </c>
      <c r="H16" s="15">
        <f>VLOOKUP(TableOutbound[[#This Row],[Process]],TableProcesses[],2,FALSE)</f>
        <v>3</v>
      </c>
      <c r="I16" s="15">
        <f>VLOOKUP(TableOutbound[[#This Row],[Process]]&amp;TableOutbound[[#This Row],[Subprocess]],TableSubProcesses[],5,FALSE)</f>
        <v>320</v>
      </c>
      <c r="J16" s="15">
        <f>VLOOKUP(TableOutbound[[#This Row],[Process]]&amp;TableOutbound[[#This Row],[Subprocess]]&amp;TableOutbound[[#This Row],[Detail]],TableDetails[],7,FALSE)</f>
        <v>1530</v>
      </c>
      <c r="K16" s="15" t="str">
        <f>Overview!$E$6</f>
        <v>---</v>
      </c>
    </row>
    <row r="17" spans="1:11" x14ac:dyDescent="0.55000000000000004">
      <c r="A17" s="17" t="s">
        <v>15</v>
      </c>
      <c r="B17" s="15" t="s">
        <v>359</v>
      </c>
      <c r="C17" s="15" t="s">
        <v>359</v>
      </c>
      <c r="D17" s="16" t="s">
        <v>361</v>
      </c>
      <c r="F17" s="5" t="s">
        <v>10</v>
      </c>
      <c r="G17" s="70" t="s">
        <v>35</v>
      </c>
      <c r="H17" s="15">
        <f>VLOOKUP(TableOutbound[[#This Row],[Process]],TableProcesses[],2,FALSE)</f>
        <v>3</v>
      </c>
      <c r="I17" s="15">
        <f>VLOOKUP(TableOutbound[[#This Row],[Process]]&amp;TableOutbound[[#This Row],[Subprocess]],TableSubProcesses[],5,FALSE)</f>
        <v>320</v>
      </c>
      <c r="J17" s="15">
        <f>VLOOKUP(TableOutbound[[#This Row],[Process]]&amp;TableOutbound[[#This Row],[Subprocess]]&amp;TableOutbound[[#This Row],[Detail]],TableDetails[],7,FALSE)</f>
        <v>1530</v>
      </c>
      <c r="K17" s="15" t="str">
        <f>Overview!$E$6</f>
        <v>---</v>
      </c>
    </row>
    <row r="18" spans="1:11" x14ac:dyDescent="0.55000000000000004">
      <c r="A18" s="17" t="s">
        <v>15</v>
      </c>
      <c r="B18" s="15" t="s">
        <v>359</v>
      </c>
      <c r="C18" s="15" t="s">
        <v>359</v>
      </c>
      <c r="D18" s="15" t="s">
        <v>362</v>
      </c>
      <c r="F18" s="5" t="s">
        <v>10</v>
      </c>
      <c r="G18" s="70" t="s">
        <v>35</v>
      </c>
      <c r="H18" s="15">
        <f>VLOOKUP(TableOutbound[[#This Row],[Process]],TableProcesses[],2,FALSE)</f>
        <v>3</v>
      </c>
      <c r="I18" s="15">
        <f>VLOOKUP(TableOutbound[[#This Row],[Process]]&amp;TableOutbound[[#This Row],[Subprocess]],TableSubProcesses[],5,FALSE)</f>
        <v>320</v>
      </c>
      <c r="J18" s="15">
        <f>VLOOKUP(TableOutbound[[#This Row],[Process]]&amp;TableOutbound[[#This Row],[Subprocess]]&amp;TableOutbound[[#This Row],[Detail]],TableDetails[],7,FALSE)</f>
        <v>1530</v>
      </c>
      <c r="K18" s="15" t="str">
        <f>Overview!$E$6</f>
        <v>---</v>
      </c>
    </row>
    <row r="19" spans="1:11" x14ac:dyDescent="0.55000000000000004">
      <c r="A19" s="17" t="s">
        <v>15</v>
      </c>
      <c r="B19" s="15" t="s">
        <v>359</v>
      </c>
      <c r="C19" s="15" t="s">
        <v>359</v>
      </c>
      <c r="D19" s="15" t="s">
        <v>363</v>
      </c>
      <c r="F19" s="5" t="s">
        <v>10</v>
      </c>
      <c r="G19" s="70" t="s">
        <v>37</v>
      </c>
      <c r="H19" s="15">
        <f>VLOOKUP(TableOutbound[[#This Row],[Process]],TableProcesses[],2,FALSE)</f>
        <v>3</v>
      </c>
      <c r="I19" s="15">
        <f>VLOOKUP(TableOutbound[[#This Row],[Process]]&amp;TableOutbound[[#This Row],[Subprocess]],TableSubProcesses[],5,FALSE)</f>
        <v>320</v>
      </c>
      <c r="J19" s="15">
        <f>VLOOKUP(TableOutbound[[#This Row],[Process]]&amp;TableOutbound[[#This Row],[Subprocess]]&amp;TableOutbound[[#This Row],[Detail]],TableDetails[],7,FALSE)</f>
        <v>1530</v>
      </c>
      <c r="K19" s="15" t="str">
        <f>Overview!$E$6</f>
        <v>---</v>
      </c>
    </row>
    <row r="20" spans="1:11" x14ac:dyDescent="0.55000000000000004">
      <c r="A20" s="17" t="s">
        <v>15</v>
      </c>
      <c r="B20" s="15" t="s">
        <v>359</v>
      </c>
      <c r="C20" s="15" t="s">
        <v>359</v>
      </c>
      <c r="D20" s="15" t="s">
        <v>364</v>
      </c>
      <c r="F20" s="5" t="s">
        <v>10</v>
      </c>
      <c r="G20" s="70" t="s">
        <v>37</v>
      </c>
      <c r="H20" s="15">
        <f>VLOOKUP(TableOutbound[[#This Row],[Process]],TableProcesses[],2,FALSE)</f>
        <v>3</v>
      </c>
      <c r="I20" s="15">
        <f>VLOOKUP(TableOutbound[[#This Row],[Process]]&amp;TableOutbound[[#This Row],[Subprocess]],TableSubProcesses[],5,FALSE)</f>
        <v>320</v>
      </c>
      <c r="J20" s="15">
        <f>VLOOKUP(TableOutbound[[#This Row],[Process]]&amp;TableOutbound[[#This Row],[Subprocess]]&amp;TableOutbound[[#This Row],[Detail]],TableDetails[],7,FALSE)</f>
        <v>1530</v>
      </c>
      <c r="K20" s="15" t="str">
        <f>Overview!$E$6</f>
        <v>---</v>
      </c>
    </row>
    <row r="21" spans="1:11" x14ac:dyDescent="0.55000000000000004">
      <c r="A21" s="17" t="s">
        <v>15</v>
      </c>
      <c r="B21" s="15" t="s">
        <v>365</v>
      </c>
      <c r="C21" s="15" t="s">
        <v>366</v>
      </c>
      <c r="D21" s="15" t="s">
        <v>366</v>
      </c>
      <c r="F21" s="5" t="s">
        <v>10</v>
      </c>
      <c r="G21" s="70" t="s">
        <v>35</v>
      </c>
      <c r="H21" s="15">
        <f>VLOOKUP(TableOutbound[[#This Row],[Process]],TableProcesses[],2,FALSE)</f>
        <v>3</v>
      </c>
      <c r="I21" s="15">
        <f>VLOOKUP(TableOutbound[[#This Row],[Process]]&amp;TableOutbound[[#This Row],[Subprocess]],TableSubProcesses[],5,FALSE)</f>
        <v>330</v>
      </c>
      <c r="J21" s="15">
        <f>VLOOKUP(TableOutbound[[#This Row],[Process]]&amp;TableOutbound[[#This Row],[Subprocess]]&amp;TableOutbound[[#This Row],[Detail]],TableDetails[],7,FALSE)</f>
        <v>1770</v>
      </c>
      <c r="K21" s="15" t="str">
        <f>Overview!$E$6</f>
        <v>---</v>
      </c>
    </row>
    <row r="22" spans="1:11" ht="28.8" x14ac:dyDescent="0.55000000000000004">
      <c r="A22" s="17" t="s">
        <v>15</v>
      </c>
      <c r="B22" s="15" t="s">
        <v>365</v>
      </c>
      <c r="C22" s="15" t="s">
        <v>366</v>
      </c>
      <c r="D22" s="16" t="s">
        <v>367</v>
      </c>
      <c r="F22" s="5" t="s">
        <v>10</v>
      </c>
      <c r="G22" s="70" t="s">
        <v>35</v>
      </c>
      <c r="H22" s="15">
        <f>VLOOKUP(TableOutbound[[#This Row],[Process]],TableProcesses[],2,FALSE)</f>
        <v>3</v>
      </c>
      <c r="I22" s="15">
        <f>VLOOKUP(TableOutbound[[#This Row],[Process]]&amp;TableOutbound[[#This Row],[Subprocess]],TableSubProcesses[],5,FALSE)</f>
        <v>330</v>
      </c>
      <c r="J22" s="15">
        <f>VLOOKUP(TableOutbound[[#This Row],[Process]]&amp;TableOutbound[[#This Row],[Subprocess]]&amp;TableOutbound[[#This Row],[Detail]],TableDetails[],7,FALSE)</f>
        <v>1770</v>
      </c>
      <c r="K22" s="15" t="str">
        <f>Overview!$E$6</f>
        <v>---</v>
      </c>
    </row>
    <row r="23" spans="1:11" x14ac:dyDescent="0.55000000000000004">
      <c r="A23" s="17" t="s">
        <v>15</v>
      </c>
      <c r="B23" s="15" t="s">
        <v>365</v>
      </c>
      <c r="C23" s="15" t="s">
        <v>383</v>
      </c>
      <c r="D23" s="15" t="s">
        <v>383</v>
      </c>
      <c r="F23" s="5" t="s">
        <v>10</v>
      </c>
      <c r="G23" s="70" t="s">
        <v>35</v>
      </c>
      <c r="H23" s="15">
        <f>VLOOKUP(TableOutbound[[#This Row],[Process]],TableProcesses[],2,FALSE)</f>
        <v>3</v>
      </c>
      <c r="I23" s="15">
        <f>VLOOKUP(TableOutbound[[#This Row],[Process]]&amp;TableOutbound[[#This Row],[Subprocess]],TableSubProcesses[],5,FALSE)</f>
        <v>330</v>
      </c>
      <c r="J23" s="15">
        <f>VLOOKUP(TableOutbound[[#This Row],[Process]]&amp;TableOutbound[[#This Row],[Subprocess]]&amp;TableOutbound[[#This Row],[Detail]],TableDetails[],7,FALSE)</f>
        <v>1130</v>
      </c>
      <c r="K23" s="15" t="str">
        <f>Overview!$E$6</f>
        <v>---</v>
      </c>
    </row>
    <row r="24" spans="1:11" x14ac:dyDescent="0.55000000000000004">
      <c r="A24" s="17" t="s">
        <v>15</v>
      </c>
      <c r="B24" s="15" t="s">
        <v>368</v>
      </c>
      <c r="C24" s="16" t="s">
        <v>369</v>
      </c>
      <c r="D24" s="16" t="s">
        <v>369</v>
      </c>
      <c r="F24" s="5" t="s">
        <v>10</v>
      </c>
      <c r="G24" s="70" t="s">
        <v>35</v>
      </c>
      <c r="H24" s="15">
        <f>VLOOKUP(TableOutbound[[#This Row],[Process]],TableProcesses[],2,FALSE)</f>
        <v>3</v>
      </c>
      <c r="I24" s="15">
        <f>VLOOKUP(TableOutbound[[#This Row],[Process]]&amp;TableOutbound[[#This Row],[Subprocess]],TableSubProcesses[],5,FALSE)</f>
        <v>340</v>
      </c>
      <c r="J24" s="15">
        <f>VLOOKUP(TableOutbound[[#This Row],[Process]]&amp;TableOutbound[[#This Row],[Subprocess]]&amp;TableOutbound[[#This Row],[Detail]],TableDetails[],7,FALSE)</f>
        <v>1140</v>
      </c>
      <c r="K24" s="15" t="str">
        <f>Overview!$E$6</f>
        <v>---</v>
      </c>
    </row>
    <row r="25" spans="1:11" ht="28.8" x14ac:dyDescent="0.55000000000000004">
      <c r="A25" s="17" t="s">
        <v>15</v>
      </c>
      <c r="B25" s="15" t="s">
        <v>368</v>
      </c>
      <c r="C25" s="16" t="s">
        <v>369</v>
      </c>
      <c r="D25" s="16" t="s">
        <v>370</v>
      </c>
      <c r="F25" s="5" t="s">
        <v>10</v>
      </c>
      <c r="G25" s="70" t="s">
        <v>35</v>
      </c>
      <c r="H25" s="15">
        <f>VLOOKUP(TableOutbound[[#This Row],[Process]],TableProcesses[],2,FALSE)</f>
        <v>3</v>
      </c>
      <c r="I25" s="15">
        <f>VLOOKUP(TableOutbound[[#This Row],[Process]]&amp;TableOutbound[[#This Row],[Subprocess]],TableSubProcesses[],5,FALSE)</f>
        <v>340</v>
      </c>
      <c r="J25" s="15">
        <f>VLOOKUP(TableOutbound[[#This Row],[Process]]&amp;TableOutbound[[#This Row],[Subprocess]]&amp;TableOutbound[[#This Row],[Detail]],TableDetails[],7,FALSE)</f>
        <v>1140</v>
      </c>
      <c r="K25" s="15" t="str">
        <f>Overview!$E$6</f>
        <v>---</v>
      </c>
    </row>
    <row r="26" spans="1:11" ht="28.8" x14ac:dyDescent="0.55000000000000004">
      <c r="A26" s="17" t="s">
        <v>15</v>
      </c>
      <c r="B26" s="15" t="s">
        <v>368</v>
      </c>
      <c r="C26" s="16" t="s">
        <v>369</v>
      </c>
      <c r="D26" s="16" t="s">
        <v>371</v>
      </c>
      <c r="F26" s="5" t="s">
        <v>10</v>
      </c>
      <c r="G26" s="70" t="s">
        <v>35</v>
      </c>
      <c r="H26" s="15">
        <f>VLOOKUP(TableOutbound[[#This Row],[Process]],TableProcesses[],2,FALSE)</f>
        <v>3</v>
      </c>
      <c r="I26" s="15">
        <f>VLOOKUP(TableOutbound[[#This Row],[Process]]&amp;TableOutbound[[#This Row],[Subprocess]],TableSubProcesses[],5,FALSE)</f>
        <v>340</v>
      </c>
      <c r="J26" s="15">
        <f>VLOOKUP(TableOutbound[[#This Row],[Process]]&amp;TableOutbound[[#This Row],[Subprocess]]&amp;TableOutbound[[#This Row],[Detail]],TableDetails[],7,FALSE)</f>
        <v>1140</v>
      </c>
      <c r="K26" s="15" t="str">
        <f>Overview!$E$6</f>
        <v>---</v>
      </c>
    </row>
    <row r="27" spans="1:11" ht="28.8" x14ac:dyDescent="0.55000000000000004">
      <c r="A27" s="17" t="s">
        <v>15</v>
      </c>
      <c r="B27" s="15" t="s">
        <v>368</v>
      </c>
      <c r="C27" s="16" t="s">
        <v>369</v>
      </c>
      <c r="D27" s="16" t="s">
        <v>372</v>
      </c>
      <c r="F27" s="5" t="s">
        <v>10</v>
      </c>
      <c r="G27" s="70" t="s">
        <v>53</v>
      </c>
      <c r="H27" s="15">
        <f>VLOOKUP(TableOutbound[[#This Row],[Process]],TableProcesses[],2,FALSE)</f>
        <v>3</v>
      </c>
      <c r="I27" s="15">
        <f>VLOOKUP(TableOutbound[[#This Row],[Process]]&amp;TableOutbound[[#This Row],[Subprocess]],TableSubProcesses[],5,FALSE)</f>
        <v>340</v>
      </c>
      <c r="J27" s="15">
        <f>VLOOKUP(TableOutbound[[#This Row],[Process]]&amp;TableOutbound[[#This Row],[Subprocess]]&amp;TableOutbound[[#This Row],[Detail]],TableDetails[],7,FALSE)</f>
        <v>1140</v>
      </c>
      <c r="K27" s="15" t="str">
        <f>Overview!$E$6</f>
        <v>---</v>
      </c>
    </row>
    <row r="28" spans="1:11" ht="28.8" x14ac:dyDescent="0.55000000000000004">
      <c r="A28" s="17" t="s">
        <v>15</v>
      </c>
      <c r="B28" s="15" t="s">
        <v>368</v>
      </c>
      <c r="C28" s="16" t="s">
        <v>369</v>
      </c>
      <c r="D28" s="16" t="s">
        <v>373</v>
      </c>
      <c r="F28" s="5" t="s">
        <v>10</v>
      </c>
      <c r="G28" s="70" t="s">
        <v>37</v>
      </c>
      <c r="H28" s="15">
        <f>VLOOKUP(TableOutbound[[#This Row],[Process]],TableProcesses[],2,FALSE)</f>
        <v>3</v>
      </c>
      <c r="I28" s="15">
        <f>VLOOKUP(TableOutbound[[#This Row],[Process]]&amp;TableOutbound[[#This Row],[Subprocess]],TableSubProcesses[],5,FALSE)</f>
        <v>340</v>
      </c>
      <c r="J28" s="15">
        <f>VLOOKUP(TableOutbound[[#This Row],[Process]]&amp;TableOutbound[[#This Row],[Subprocess]]&amp;TableOutbound[[#This Row],[Detail]],TableDetails[],7,FALSE)</f>
        <v>1140</v>
      </c>
      <c r="K28" s="15" t="str">
        <f>Overview!$E$6</f>
        <v>---</v>
      </c>
    </row>
    <row r="29" spans="1:11" ht="28.8" x14ac:dyDescent="0.55000000000000004">
      <c r="A29" s="17" t="s">
        <v>15</v>
      </c>
      <c r="B29" s="15" t="s">
        <v>368</v>
      </c>
      <c r="C29" s="16" t="s">
        <v>369</v>
      </c>
      <c r="D29" s="16" t="s">
        <v>374</v>
      </c>
      <c r="F29" s="5" t="s">
        <v>10</v>
      </c>
      <c r="G29" s="70" t="s">
        <v>107</v>
      </c>
      <c r="H29" s="15">
        <f>VLOOKUP(TableOutbound[[#This Row],[Process]],TableProcesses[],2,FALSE)</f>
        <v>3</v>
      </c>
      <c r="I29" s="15">
        <f>VLOOKUP(TableOutbound[[#This Row],[Process]]&amp;TableOutbound[[#This Row],[Subprocess]],TableSubProcesses[],5,FALSE)</f>
        <v>340</v>
      </c>
      <c r="J29" s="15">
        <f>VLOOKUP(TableOutbound[[#This Row],[Process]]&amp;TableOutbound[[#This Row],[Subprocess]]&amp;TableOutbound[[#This Row],[Detail]],TableDetails[],7,FALSE)</f>
        <v>1140</v>
      </c>
      <c r="K29" s="15" t="str">
        <f>Overview!$E$6</f>
        <v>---</v>
      </c>
    </row>
    <row r="30" spans="1:11" x14ac:dyDescent="0.55000000000000004">
      <c r="A30" s="17" t="s">
        <v>15</v>
      </c>
      <c r="B30" s="15" t="s">
        <v>368</v>
      </c>
      <c r="C30" s="16" t="s">
        <v>375</v>
      </c>
      <c r="D30" s="16" t="s">
        <v>375</v>
      </c>
      <c r="F30" s="5" t="s">
        <v>10</v>
      </c>
      <c r="G30" s="70" t="s">
        <v>35</v>
      </c>
      <c r="H30" s="15">
        <f>VLOOKUP(TableOutbound[[#This Row],[Process]],TableProcesses[],2,FALSE)</f>
        <v>3</v>
      </c>
      <c r="I30" s="15">
        <f>VLOOKUP(TableOutbound[[#This Row],[Process]]&amp;TableOutbound[[#This Row],[Subprocess]],TableSubProcesses[],5,FALSE)</f>
        <v>340</v>
      </c>
      <c r="J30" s="15">
        <f>VLOOKUP(TableOutbound[[#This Row],[Process]]&amp;TableOutbound[[#This Row],[Subprocess]]&amp;TableOutbound[[#This Row],[Detail]],TableDetails[],7,FALSE)</f>
        <v>1120</v>
      </c>
      <c r="K30" s="15" t="str">
        <f>Overview!$E$6</f>
        <v>---</v>
      </c>
    </row>
    <row r="31" spans="1:11" x14ac:dyDescent="0.55000000000000004">
      <c r="A31" s="17" t="s">
        <v>15</v>
      </c>
      <c r="B31" s="15" t="s">
        <v>368</v>
      </c>
      <c r="C31" s="16" t="s">
        <v>376</v>
      </c>
      <c r="D31" s="16" t="s">
        <v>376</v>
      </c>
      <c r="F31" s="5" t="s">
        <v>10</v>
      </c>
      <c r="G31" s="70" t="s">
        <v>37</v>
      </c>
      <c r="H31" s="15">
        <f>VLOOKUP(TableOutbound[[#This Row],[Process]],TableProcesses[],2,FALSE)</f>
        <v>3</v>
      </c>
      <c r="I31" s="15">
        <f>VLOOKUP(TableOutbound[[#This Row],[Process]]&amp;TableOutbound[[#This Row],[Subprocess]],TableSubProcesses[],5,FALSE)</f>
        <v>340</v>
      </c>
      <c r="J31" s="15">
        <f>VLOOKUP(TableOutbound[[#This Row],[Process]]&amp;TableOutbound[[#This Row],[Subprocess]]&amp;TableOutbound[[#This Row],[Detail]],TableDetails[],7,FALSE)</f>
        <v>1110</v>
      </c>
      <c r="K31" s="15" t="str">
        <f>Overview!$E$6</f>
        <v>---</v>
      </c>
    </row>
    <row r="32" spans="1:11" x14ac:dyDescent="0.55000000000000004">
      <c r="A32" s="17" t="s">
        <v>15</v>
      </c>
      <c r="B32" s="15" t="s">
        <v>368</v>
      </c>
      <c r="C32" s="15" t="s">
        <v>735</v>
      </c>
      <c r="D32" s="15" t="s">
        <v>377</v>
      </c>
      <c r="F32" s="5" t="s">
        <v>10</v>
      </c>
      <c r="G32" s="70" t="s">
        <v>35</v>
      </c>
      <c r="H32" s="15">
        <f>VLOOKUP(TableOutbound[[#This Row],[Process]],TableProcesses[],2,FALSE)</f>
        <v>3</v>
      </c>
      <c r="I32" s="15">
        <f>VLOOKUP(TableOutbound[[#This Row],[Process]]&amp;TableOutbound[[#This Row],[Subprocess]],TableSubProcesses[],5,FALSE)</f>
        <v>340</v>
      </c>
      <c r="J32" s="15">
        <f>VLOOKUP(TableOutbound[[#This Row],[Process]]&amp;TableOutbound[[#This Row],[Subprocess]]&amp;TableOutbound[[#This Row],[Detail]],TableDetails[],7,FALSE)</f>
        <v>1210</v>
      </c>
      <c r="K32" s="15" t="str">
        <f>Overview!$E$6</f>
        <v>---</v>
      </c>
    </row>
    <row r="33" spans="1:11" x14ac:dyDescent="0.55000000000000004">
      <c r="A33" s="17" t="s">
        <v>15</v>
      </c>
      <c r="B33" s="15" t="s">
        <v>368</v>
      </c>
      <c r="C33" s="16" t="s">
        <v>740</v>
      </c>
      <c r="D33" s="16" t="s">
        <v>736</v>
      </c>
      <c r="F33" s="5" t="s">
        <v>10</v>
      </c>
      <c r="G33" s="70" t="s">
        <v>35</v>
      </c>
      <c r="H33" s="15">
        <f>VLOOKUP(TableOutbound[[#This Row],[Process]],TableProcesses[],2,FALSE)</f>
        <v>3</v>
      </c>
      <c r="I33" s="15">
        <f>VLOOKUP(TableOutbound[[#This Row],[Process]]&amp;TableOutbound[[#This Row],[Subprocess]],TableSubProcesses[],5,FALSE)</f>
        <v>340</v>
      </c>
      <c r="J33" s="15">
        <f>VLOOKUP(TableOutbound[[#This Row],[Process]]&amp;TableOutbound[[#This Row],[Subprocess]]&amp;TableOutbound[[#This Row],[Detail]],TableDetails[],7,FALSE)</f>
        <v>1200</v>
      </c>
      <c r="K33" s="15" t="str">
        <f>Overview!$E$6</f>
        <v>---</v>
      </c>
    </row>
    <row r="34" spans="1:11" x14ac:dyDescent="0.55000000000000004">
      <c r="A34" s="17" t="s">
        <v>15</v>
      </c>
      <c r="B34" s="15" t="s">
        <v>368</v>
      </c>
      <c r="C34" s="16" t="s">
        <v>741</v>
      </c>
      <c r="D34" s="16" t="s">
        <v>736</v>
      </c>
      <c r="F34" s="5" t="s">
        <v>10</v>
      </c>
      <c r="G34" s="70" t="s">
        <v>35</v>
      </c>
      <c r="H34" s="15">
        <f>VLOOKUP(TableOutbound[[#This Row],[Process]],TableProcesses[],2,FALSE)</f>
        <v>3</v>
      </c>
      <c r="I34" s="15">
        <f>VLOOKUP(TableOutbound[[#This Row],[Process]]&amp;TableOutbound[[#This Row],[Subprocess]],TableSubProcesses[],5,FALSE)</f>
        <v>340</v>
      </c>
      <c r="J34" s="15">
        <f>VLOOKUP(TableOutbound[[#This Row],[Process]]&amp;TableOutbound[[#This Row],[Subprocess]]&amp;TableOutbound[[#This Row],[Detail]],TableDetails[],7,FALSE)</f>
        <v>1190</v>
      </c>
      <c r="K34" s="15" t="str">
        <f>Overview!$E$6</f>
        <v>---</v>
      </c>
    </row>
    <row r="35" spans="1:11" x14ac:dyDescent="0.55000000000000004">
      <c r="A35" s="17" t="s">
        <v>15</v>
      </c>
      <c r="B35" s="15" t="s">
        <v>368</v>
      </c>
      <c r="C35" s="16" t="s">
        <v>738</v>
      </c>
      <c r="D35" s="16" t="s">
        <v>739</v>
      </c>
      <c r="F35" s="5" t="s">
        <v>10</v>
      </c>
      <c r="G35" s="70" t="s">
        <v>37</v>
      </c>
      <c r="H35" s="15">
        <f>VLOOKUP(TableOutbound[[#This Row],[Process]],TableProcesses[],2,FALSE)</f>
        <v>3</v>
      </c>
      <c r="I35" s="15">
        <f>VLOOKUP(TableOutbound[[#This Row],[Process]]&amp;TableOutbound[[#This Row],[Subprocess]],TableSubProcesses[],5,FALSE)</f>
        <v>340</v>
      </c>
      <c r="J35" s="15">
        <f>VLOOKUP(TableOutbound[[#This Row],[Process]]&amp;TableOutbound[[#This Row],[Subprocess]]&amp;TableOutbound[[#This Row],[Detail]],TableDetails[],7,FALSE)</f>
        <v>1180</v>
      </c>
      <c r="K35" s="15" t="str">
        <f>Overview!$E$6</f>
        <v>---</v>
      </c>
    </row>
    <row r="36" spans="1:11" x14ac:dyDescent="0.55000000000000004">
      <c r="A36" s="17" t="s">
        <v>15</v>
      </c>
      <c r="B36" s="15" t="s">
        <v>368</v>
      </c>
      <c r="C36" s="16" t="s">
        <v>742</v>
      </c>
      <c r="D36" s="16" t="s">
        <v>737</v>
      </c>
      <c r="F36" s="5" t="s">
        <v>10</v>
      </c>
      <c r="G36" s="70" t="s">
        <v>37</v>
      </c>
      <c r="H36" s="15">
        <f>VLOOKUP(TableOutbound[[#This Row],[Process]],TableProcesses[],2,FALSE)</f>
        <v>3</v>
      </c>
      <c r="I36" s="15">
        <f>VLOOKUP(TableOutbound[[#This Row],[Process]]&amp;TableOutbound[[#This Row],[Subprocess]],TableSubProcesses[],5,FALSE)</f>
        <v>340</v>
      </c>
      <c r="J36" s="15">
        <f>VLOOKUP(TableOutbound[[#This Row],[Process]]&amp;TableOutbound[[#This Row],[Subprocess]]&amp;TableOutbound[[#This Row],[Detail]],TableDetails[],7,FALSE)</f>
        <v>1180</v>
      </c>
      <c r="K36" s="15" t="str">
        <f>Overview!$E$6</f>
        <v>---</v>
      </c>
    </row>
    <row r="37" spans="1:11" x14ac:dyDescent="0.55000000000000004">
      <c r="A37" s="17" t="s">
        <v>15</v>
      </c>
      <c r="B37" s="15" t="s">
        <v>368</v>
      </c>
      <c r="C37" s="15" t="s">
        <v>378</v>
      </c>
      <c r="D37" s="15" t="s">
        <v>378</v>
      </c>
      <c r="F37" s="5" t="s">
        <v>10</v>
      </c>
      <c r="G37" s="70" t="s">
        <v>53</v>
      </c>
      <c r="H37" s="15">
        <f>VLOOKUP(TableOutbound[[#This Row],[Process]],TableProcesses[],2,FALSE)</f>
        <v>3</v>
      </c>
      <c r="I37" s="15">
        <f>VLOOKUP(TableOutbound[[#This Row],[Process]]&amp;TableOutbound[[#This Row],[Subprocess]],TableSubProcesses[],5,FALSE)</f>
        <v>340</v>
      </c>
      <c r="J37" s="15">
        <f>VLOOKUP(TableOutbound[[#This Row],[Process]]&amp;TableOutbound[[#This Row],[Subprocess]]&amp;TableOutbound[[#This Row],[Detail]],TableDetails[],7,FALSE)</f>
        <v>1150</v>
      </c>
      <c r="K37" s="15" t="str">
        <f>Overview!$E$6</f>
        <v>---</v>
      </c>
    </row>
    <row r="38" spans="1:11" x14ac:dyDescent="0.55000000000000004">
      <c r="A38" s="17" t="s">
        <v>15</v>
      </c>
      <c r="B38" s="15" t="s">
        <v>104</v>
      </c>
      <c r="C38" s="15" t="s">
        <v>378</v>
      </c>
      <c r="D38" s="15" t="s">
        <v>386</v>
      </c>
      <c r="F38" s="5" t="s">
        <v>10</v>
      </c>
      <c r="G38" s="70" t="s">
        <v>53</v>
      </c>
      <c r="H38" s="15">
        <f>VLOOKUP(TableOutbound[[#This Row],[Process]],TableProcesses[],2,FALSE)</f>
        <v>3</v>
      </c>
      <c r="I38" s="15">
        <f>VLOOKUP(TableOutbound[[#This Row],[Process]]&amp;TableOutbound[[#This Row],[Subprocess]],TableSubProcesses[],5,FALSE)</f>
        <v>350</v>
      </c>
      <c r="J38" s="15">
        <f>VLOOKUP(TableOutbound[[#This Row],[Process]]&amp;TableOutbound[[#This Row],[Subprocess]]&amp;TableOutbound[[#This Row],[Detail]],TableDetails[],7,FALSE)</f>
        <v>1400</v>
      </c>
      <c r="K38" s="15" t="str">
        <f>Overview!$E$6</f>
        <v>---</v>
      </c>
    </row>
    <row r="39" spans="1:11" ht="28.8" x14ac:dyDescent="0.55000000000000004">
      <c r="A39" s="17" t="s">
        <v>15</v>
      </c>
      <c r="B39" s="15" t="s">
        <v>368</v>
      </c>
      <c r="C39" s="16" t="s">
        <v>721</v>
      </c>
      <c r="D39" s="16" t="s">
        <v>379</v>
      </c>
      <c r="F39" s="5" t="s">
        <v>10</v>
      </c>
      <c r="G39" s="70" t="s">
        <v>53</v>
      </c>
      <c r="H39" s="15">
        <f>VLOOKUP(TableOutbound[[#This Row],[Process]],TableProcesses[],2,FALSE)</f>
        <v>3</v>
      </c>
      <c r="I39" s="15">
        <f>VLOOKUP(TableOutbound[[#This Row],[Process]]&amp;TableOutbound[[#This Row],[Subprocess]],TableSubProcesses[],5,FALSE)</f>
        <v>340</v>
      </c>
      <c r="J39" s="15">
        <f>VLOOKUP(TableOutbound[[#This Row],[Process]]&amp;TableOutbound[[#This Row],[Subprocess]]&amp;TableOutbound[[#This Row],[Detail]],TableDetails[],7,FALSE)</f>
        <v>1170</v>
      </c>
      <c r="K39" s="15" t="str">
        <f>Overview!$E$6</f>
        <v>---</v>
      </c>
    </row>
    <row r="40" spans="1:11" ht="28.8" x14ac:dyDescent="0.55000000000000004">
      <c r="A40" s="17" t="s">
        <v>15</v>
      </c>
      <c r="B40" s="15" t="s">
        <v>368</v>
      </c>
      <c r="C40" s="16" t="s">
        <v>722</v>
      </c>
      <c r="D40" s="16" t="s">
        <v>380</v>
      </c>
      <c r="F40" s="5" t="s">
        <v>10</v>
      </c>
      <c r="G40" s="70" t="s">
        <v>53</v>
      </c>
      <c r="H40" s="15">
        <f>VLOOKUP(TableOutbound[[#This Row],[Process]],TableProcesses[],2,FALSE)</f>
        <v>3</v>
      </c>
      <c r="I40" s="15">
        <f>VLOOKUP(TableOutbound[[#This Row],[Process]]&amp;TableOutbound[[#This Row],[Subprocess]],TableSubProcesses[],5,FALSE)</f>
        <v>340</v>
      </c>
      <c r="J40" s="15">
        <f>VLOOKUP(TableOutbound[[#This Row],[Process]]&amp;TableOutbound[[#This Row],[Subprocess]]&amp;TableOutbound[[#This Row],[Detail]],TableDetails[],7,FALSE)</f>
        <v>1160</v>
      </c>
      <c r="K40" s="15" t="str">
        <f>Overview!$E$6</f>
        <v>---</v>
      </c>
    </row>
    <row r="41" spans="1:11" ht="28.8" x14ac:dyDescent="0.55000000000000004">
      <c r="A41" s="17" t="s">
        <v>15</v>
      </c>
      <c r="B41" s="15" t="s">
        <v>368</v>
      </c>
      <c r="C41" s="16" t="s">
        <v>722</v>
      </c>
      <c r="D41" s="16" t="s">
        <v>381</v>
      </c>
      <c r="F41" s="5" t="s">
        <v>10</v>
      </c>
      <c r="G41" s="70" t="s">
        <v>53</v>
      </c>
      <c r="H41" s="15">
        <f>VLOOKUP(TableOutbound[[#This Row],[Process]],TableProcesses[],2,FALSE)</f>
        <v>3</v>
      </c>
      <c r="I41" s="15">
        <f>VLOOKUP(TableOutbound[[#This Row],[Process]]&amp;TableOutbound[[#This Row],[Subprocess]],TableSubProcesses[],5,FALSE)</f>
        <v>340</v>
      </c>
      <c r="J41" s="15">
        <f>VLOOKUP(TableOutbound[[#This Row],[Process]]&amp;TableOutbound[[#This Row],[Subprocess]]&amp;TableOutbound[[#This Row],[Detail]],TableDetails[],7,FALSE)</f>
        <v>1160</v>
      </c>
      <c r="K41" s="15" t="str">
        <f>Overview!$E$6</f>
        <v>---</v>
      </c>
    </row>
    <row r="42" spans="1:11" ht="28.8" x14ac:dyDescent="0.55000000000000004">
      <c r="A42" s="17" t="s">
        <v>15</v>
      </c>
      <c r="B42" s="15" t="s">
        <v>368</v>
      </c>
      <c r="C42" s="16" t="s">
        <v>722</v>
      </c>
      <c r="D42" s="16" t="s">
        <v>382</v>
      </c>
      <c r="F42" s="5" t="s">
        <v>10</v>
      </c>
      <c r="G42" s="70" t="s">
        <v>53</v>
      </c>
      <c r="H42" s="15">
        <f>VLOOKUP(TableOutbound[[#This Row],[Process]],TableProcesses[],2,FALSE)</f>
        <v>3</v>
      </c>
      <c r="I42" s="15">
        <f>VLOOKUP(TableOutbound[[#This Row],[Process]]&amp;TableOutbound[[#This Row],[Subprocess]],TableSubProcesses[],5,FALSE)</f>
        <v>340</v>
      </c>
      <c r="J42" s="15">
        <f>VLOOKUP(TableOutbound[[#This Row],[Process]]&amp;TableOutbound[[#This Row],[Subprocess]]&amp;TableOutbound[[#This Row],[Detail]],TableDetails[],7,FALSE)</f>
        <v>1160</v>
      </c>
      <c r="K42" s="15" t="str">
        <f>Overview!$E$6</f>
        <v>---</v>
      </c>
    </row>
    <row r="43" spans="1:11" x14ac:dyDescent="0.55000000000000004">
      <c r="A43" s="17" t="s">
        <v>15</v>
      </c>
      <c r="B43" s="15" t="s">
        <v>104</v>
      </c>
      <c r="C43" s="15" t="s">
        <v>104</v>
      </c>
      <c r="D43" s="15" t="s">
        <v>384</v>
      </c>
      <c r="F43" s="5" t="s">
        <v>10</v>
      </c>
      <c r="G43" s="70" t="s">
        <v>35</v>
      </c>
      <c r="H43" s="15">
        <f>VLOOKUP(TableOutbound[[#This Row],[Process]],TableProcesses[],2,FALSE)</f>
        <v>3</v>
      </c>
      <c r="I43" s="15">
        <f>VLOOKUP(TableOutbound[[#This Row],[Process]]&amp;TableOutbound[[#This Row],[Subprocess]],TableSubProcesses[],5,FALSE)</f>
        <v>350</v>
      </c>
      <c r="J43" s="15">
        <f>VLOOKUP(TableOutbound[[#This Row],[Process]]&amp;TableOutbound[[#This Row],[Subprocess]]&amp;TableOutbound[[#This Row],[Detail]],TableDetails[],7,FALSE)</f>
        <v>1410</v>
      </c>
      <c r="K43" s="15" t="str">
        <f>Overview!$E$6</f>
        <v>---</v>
      </c>
    </row>
    <row r="44" spans="1:11" x14ac:dyDescent="0.55000000000000004">
      <c r="A44" s="17" t="s">
        <v>15</v>
      </c>
      <c r="B44" s="15" t="s">
        <v>104</v>
      </c>
      <c r="C44" s="15" t="s">
        <v>104</v>
      </c>
      <c r="D44" s="15" t="s">
        <v>385</v>
      </c>
      <c r="F44" s="5" t="s">
        <v>10</v>
      </c>
      <c r="G44" s="70" t="s">
        <v>37</v>
      </c>
      <c r="H44" s="15">
        <f>VLOOKUP(TableOutbound[[#This Row],[Process]],TableProcesses[],2,FALSE)</f>
        <v>3</v>
      </c>
      <c r="I44" s="15">
        <f>VLOOKUP(TableOutbound[[#This Row],[Process]]&amp;TableOutbound[[#This Row],[Subprocess]],TableSubProcesses[],5,FALSE)</f>
        <v>350</v>
      </c>
      <c r="J44" s="15">
        <f>VLOOKUP(TableOutbound[[#This Row],[Process]]&amp;TableOutbound[[#This Row],[Subprocess]]&amp;TableOutbound[[#This Row],[Detail]],TableDetails[],7,FALSE)</f>
        <v>1410</v>
      </c>
      <c r="K44" s="15" t="str">
        <f>Overview!$E$6</f>
        <v>---</v>
      </c>
    </row>
    <row r="45" spans="1:11" x14ac:dyDescent="0.55000000000000004">
      <c r="A45" s="17" t="s">
        <v>15</v>
      </c>
      <c r="B45" s="15" t="s">
        <v>104</v>
      </c>
      <c r="C45" s="15" t="s">
        <v>744</v>
      </c>
      <c r="D45" s="15" t="s">
        <v>387</v>
      </c>
      <c r="F45" s="5" t="s">
        <v>10</v>
      </c>
      <c r="G45" s="70" t="s">
        <v>35</v>
      </c>
      <c r="H45" s="15">
        <f>VLOOKUP(TableOutbound[[#This Row],[Process]],TableProcesses[],2,FALSE)</f>
        <v>3</v>
      </c>
      <c r="I45" s="15">
        <f>VLOOKUP(TableOutbound[[#This Row],[Process]]&amp;TableOutbound[[#This Row],[Subprocess]],TableSubProcesses[],5,FALSE)</f>
        <v>350</v>
      </c>
      <c r="J45" s="15">
        <f>VLOOKUP(TableOutbound[[#This Row],[Process]]&amp;TableOutbound[[#This Row],[Subprocess]]&amp;TableOutbound[[#This Row],[Detail]],TableDetails[],7,FALSE)</f>
        <v>1390</v>
      </c>
      <c r="K45" s="15" t="str">
        <f>Overview!$E$6</f>
        <v>---</v>
      </c>
    </row>
    <row r="46" spans="1:11" x14ac:dyDescent="0.55000000000000004">
      <c r="A46" s="17" t="s">
        <v>15</v>
      </c>
      <c r="B46" s="15" t="s">
        <v>104</v>
      </c>
      <c r="C46" s="15" t="s">
        <v>745</v>
      </c>
      <c r="D46" s="15" t="s">
        <v>388</v>
      </c>
      <c r="F46" s="5" t="s">
        <v>10</v>
      </c>
      <c r="G46" s="70" t="s">
        <v>35</v>
      </c>
      <c r="H46" s="15">
        <f>VLOOKUP(TableOutbound[[#This Row],[Process]],TableProcesses[],2,FALSE)</f>
        <v>3</v>
      </c>
      <c r="I46" s="15">
        <f>VLOOKUP(TableOutbound[[#This Row],[Process]]&amp;TableOutbound[[#This Row],[Subprocess]],TableSubProcesses[],5,FALSE)</f>
        <v>350</v>
      </c>
      <c r="J46" s="15">
        <f>VLOOKUP(TableOutbound[[#This Row],[Process]]&amp;TableOutbound[[#This Row],[Subprocess]]&amp;TableOutbound[[#This Row],[Detail]],TableDetails[],7,FALSE)</f>
        <v>1460</v>
      </c>
      <c r="K46" s="15" t="str">
        <f>Overview!$E$6</f>
        <v>---</v>
      </c>
    </row>
    <row r="47" spans="1:11" ht="28.8" x14ac:dyDescent="0.55000000000000004">
      <c r="A47" s="17" t="s">
        <v>15</v>
      </c>
      <c r="B47" s="15" t="s">
        <v>104</v>
      </c>
      <c r="C47" s="16" t="s">
        <v>723</v>
      </c>
      <c r="D47" s="16" t="s">
        <v>389</v>
      </c>
      <c r="F47" s="5" t="s">
        <v>10</v>
      </c>
      <c r="G47" s="70" t="s">
        <v>35</v>
      </c>
      <c r="H47" s="15">
        <f>VLOOKUP(TableOutbound[[#This Row],[Process]],TableProcesses[],2,FALSE)</f>
        <v>3</v>
      </c>
      <c r="I47" s="15">
        <f>VLOOKUP(TableOutbound[[#This Row],[Process]]&amp;TableOutbound[[#This Row],[Subprocess]],TableSubProcesses[],5,FALSE)</f>
        <v>350</v>
      </c>
      <c r="J47" s="15">
        <f>VLOOKUP(TableOutbound[[#This Row],[Process]]&amp;TableOutbound[[#This Row],[Subprocess]]&amp;TableOutbound[[#This Row],[Detail]],TableDetails[],7,FALSE)</f>
        <v>1470</v>
      </c>
      <c r="K47" s="15" t="str">
        <f>Overview!$E$6</f>
        <v>---</v>
      </c>
    </row>
    <row r="48" spans="1:11" x14ac:dyDescent="0.55000000000000004">
      <c r="A48" s="17" t="s">
        <v>15</v>
      </c>
      <c r="B48" s="15" t="s">
        <v>104</v>
      </c>
      <c r="C48" s="15" t="s">
        <v>743</v>
      </c>
      <c r="D48" s="15" t="s">
        <v>390</v>
      </c>
      <c r="F48" s="5" t="s">
        <v>10</v>
      </c>
      <c r="G48" s="70" t="s">
        <v>35</v>
      </c>
      <c r="H48" s="15">
        <f>VLOOKUP(TableOutbound[[#This Row],[Process]],TableProcesses[],2,FALSE)</f>
        <v>3</v>
      </c>
      <c r="I48" s="15">
        <f>VLOOKUP(TableOutbound[[#This Row],[Process]]&amp;TableOutbound[[#This Row],[Subprocess]],TableSubProcesses[],5,FALSE)</f>
        <v>350</v>
      </c>
      <c r="J48" s="15">
        <f>VLOOKUP(TableOutbound[[#This Row],[Process]]&amp;TableOutbound[[#This Row],[Subprocess]]&amp;TableOutbound[[#This Row],[Detail]],TableDetails[],7,FALSE)</f>
        <v>1330</v>
      </c>
      <c r="K48" s="15" t="str">
        <f>Overview!$E$6</f>
        <v>---</v>
      </c>
    </row>
    <row r="49" spans="1:11" x14ac:dyDescent="0.55000000000000004">
      <c r="A49" s="17" t="s">
        <v>15</v>
      </c>
      <c r="B49" s="15" t="s">
        <v>104</v>
      </c>
      <c r="C49" s="15" t="s">
        <v>743</v>
      </c>
      <c r="D49" s="15" t="s">
        <v>391</v>
      </c>
      <c r="F49" s="5" t="s">
        <v>10</v>
      </c>
      <c r="G49" s="70" t="s">
        <v>37</v>
      </c>
      <c r="H49" s="15">
        <f>VLOOKUP(TableOutbound[[#This Row],[Process]],TableProcesses[],2,FALSE)</f>
        <v>3</v>
      </c>
      <c r="I49" s="15">
        <f>VLOOKUP(TableOutbound[[#This Row],[Process]]&amp;TableOutbound[[#This Row],[Subprocess]],TableSubProcesses[],5,FALSE)</f>
        <v>350</v>
      </c>
      <c r="J49" s="15">
        <f>VLOOKUP(TableOutbound[[#This Row],[Process]]&amp;TableOutbound[[#This Row],[Subprocess]]&amp;TableOutbound[[#This Row],[Detail]],TableDetails[],7,FALSE)</f>
        <v>1330</v>
      </c>
      <c r="K49" s="15" t="str">
        <f>Overview!$E$6</f>
        <v>---</v>
      </c>
    </row>
    <row r="50" spans="1:11" x14ac:dyDescent="0.55000000000000004">
      <c r="A50" s="17" t="s">
        <v>15</v>
      </c>
      <c r="B50" s="15" t="s">
        <v>104</v>
      </c>
      <c r="C50" s="15" t="s">
        <v>743</v>
      </c>
      <c r="D50" s="15" t="s">
        <v>392</v>
      </c>
      <c r="F50" s="5" t="s">
        <v>10</v>
      </c>
      <c r="G50" s="70" t="s">
        <v>37</v>
      </c>
      <c r="H50" s="15">
        <f>VLOOKUP(TableOutbound[[#This Row],[Process]],TableProcesses[],2,FALSE)</f>
        <v>3</v>
      </c>
      <c r="I50" s="15">
        <f>VLOOKUP(TableOutbound[[#This Row],[Process]]&amp;TableOutbound[[#This Row],[Subprocess]],TableSubProcesses[],5,FALSE)</f>
        <v>350</v>
      </c>
      <c r="J50" s="15">
        <f>VLOOKUP(TableOutbound[[#This Row],[Process]]&amp;TableOutbound[[#This Row],[Subprocess]]&amp;TableOutbound[[#This Row],[Detail]],TableDetails[],7,FALSE)</f>
        <v>1330</v>
      </c>
      <c r="K50" s="15" t="str">
        <f>Overview!$E$6</f>
        <v>---</v>
      </c>
    </row>
    <row r="51" spans="1:11" x14ac:dyDescent="0.55000000000000004">
      <c r="A51" s="17" t="s">
        <v>15</v>
      </c>
      <c r="B51" s="15" t="s">
        <v>104</v>
      </c>
      <c r="C51" s="15" t="s">
        <v>393</v>
      </c>
      <c r="D51" s="15" t="s">
        <v>393</v>
      </c>
      <c r="F51" s="5" t="s">
        <v>10</v>
      </c>
      <c r="G51" s="70" t="s">
        <v>35</v>
      </c>
      <c r="H51" s="15">
        <f>VLOOKUP(TableOutbound[[#This Row],[Process]],TableProcesses[],2,FALSE)</f>
        <v>3</v>
      </c>
      <c r="I51" s="15">
        <f>VLOOKUP(TableOutbound[[#This Row],[Process]]&amp;TableOutbound[[#This Row],[Subprocess]],TableSubProcesses[],5,FALSE)</f>
        <v>350</v>
      </c>
      <c r="J51" s="15">
        <f>VLOOKUP(TableOutbound[[#This Row],[Process]]&amp;TableOutbound[[#This Row],[Subprocess]]&amp;TableOutbound[[#This Row],[Detail]],TableDetails[],7,FALSE)</f>
        <v>1450</v>
      </c>
      <c r="K51" s="15" t="str">
        <f>Overview!$E$6</f>
        <v>---</v>
      </c>
    </row>
    <row r="52" spans="1:11" ht="28.8" x14ac:dyDescent="0.55000000000000004">
      <c r="A52" s="17" t="s">
        <v>15</v>
      </c>
      <c r="B52" s="15" t="s">
        <v>104</v>
      </c>
      <c r="C52" s="16" t="s">
        <v>723</v>
      </c>
      <c r="D52" s="16" t="s">
        <v>394</v>
      </c>
      <c r="F52" s="5" t="s">
        <v>10</v>
      </c>
      <c r="G52" s="70" t="s">
        <v>35</v>
      </c>
      <c r="H52" s="15">
        <f>VLOOKUP(TableOutbound[[#This Row],[Process]],TableProcesses[],2,FALSE)</f>
        <v>3</v>
      </c>
      <c r="I52" s="15">
        <f>VLOOKUP(TableOutbound[[#This Row],[Process]]&amp;TableOutbound[[#This Row],[Subprocess]],TableSubProcesses[],5,FALSE)</f>
        <v>350</v>
      </c>
      <c r="J52" s="15">
        <f>VLOOKUP(TableOutbound[[#This Row],[Process]]&amp;TableOutbound[[#This Row],[Subprocess]]&amp;TableOutbound[[#This Row],[Detail]],TableDetails[],7,FALSE)</f>
        <v>1470</v>
      </c>
      <c r="K52" s="15" t="str">
        <f>Overview!$E$6</f>
        <v>---</v>
      </c>
    </row>
    <row r="53" spans="1:11" x14ac:dyDescent="0.55000000000000004">
      <c r="A53" s="17" t="s">
        <v>15</v>
      </c>
      <c r="B53" s="15" t="s">
        <v>104</v>
      </c>
      <c r="C53" s="15" t="s">
        <v>395</v>
      </c>
      <c r="D53" s="15" t="s">
        <v>395</v>
      </c>
      <c r="F53" s="5" t="s">
        <v>10</v>
      </c>
      <c r="G53" s="70" t="s">
        <v>53</v>
      </c>
      <c r="H53" s="15">
        <f>VLOOKUP(TableOutbound[[#This Row],[Process]],TableProcesses[],2,FALSE)</f>
        <v>3</v>
      </c>
      <c r="I53" s="15">
        <f>VLOOKUP(TableOutbound[[#This Row],[Process]]&amp;TableOutbound[[#This Row],[Subprocess]],TableSubProcesses[],5,FALSE)</f>
        <v>350</v>
      </c>
      <c r="J53" s="15">
        <f>VLOOKUP(TableOutbound[[#This Row],[Process]]&amp;TableOutbound[[#This Row],[Subprocess]]&amp;TableOutbound[[#This Row],[Detail]],TableDetails[],7,FALSE)</f>
        <v>1380</v>
      </c>
      <c r="K53" s="15" t="str">
        <f>Overview!$E$6</f>
        <v>---</v>
      </c>
    </row>
    <row r="54" spans="1:11" x14ac:dyDescent="0.55000000000000004">
      <c r="A54" s="17" t="s">
        <v>15</v>
      </c>
      <c r="B54" s="15" t="s">
        <v>104</v>
      </c>
      <c r="C54" s="15" t="s">
        <v>396</v>
      </c>
      <c r="D54" s="15" t="s">
        <v>396</v>
      </c>
      <c r="F54" s="5" t="s">
        <v>10</v>
      </c>
      <c r="G54" s="70" t="s">
        <v>35</v>
      </c>
      <c r="H54" s="15">
        <f>VLOOKUP(TableOutbound[[#This Row],[Process]],TableProcesses[],2,FALSE)</f>
        <v>3</v>
      </c>
      <c r="I54" s="15">
        <f>VLOOKUP(TableOutbound[[#This Row],[Process]]&amp;TableOutbound[[#This Row],[Subprocess]],TableSubProcesses[],5,FALSE)</f>
        <v>350</v>
      </c>
      <c r="J54" s="15">
        <f>VLOOKUP(TableOutbound[[#This Row],[Process]]&amp;TableOutbound[[#This Row],[Subprocess]]&amp;TableOutbound[[#This Row],[Detail]],TableDetails[],7,FALSE)</f>
        <v>1520</v>
      </c>
      <c r="K54" s="15" t="str">
        <f>Overview!$E$6</f>
        <v>---</v>
      </c>
    </row>
    <row r="55" spans="1:11" x14ac:dyDescent="0.55000000000000004">
      <c r="A55" s="17" t="s">
        <v>15</v>
      </c>
      <c r="B55" s="15" t="s">
        <v>104</v>
      </c>
      <c r="C55" s="15" t="s">
        <v>397</v>
      </c>
      <c r="D55" s="15" t="s">
        <v>397</v>
      </c>
      <c r="F55" s="5" t="s">
        <v>10</v>
      </c>
      <c r="G55" s="70" t="s">
        <v>35</v>
      </c>
      <c r="H55" s="15">
        <f>VLOOKUP(TableOutbound[[#This Row],[Process]],TableProcesses[],2,FALSE)</f>
        <v>3</v>
      </c>
      <c r="I55" s="15">
        <f>VLOOKUP(TableOutbound[[#This Row],[Process]]&amp;TableOutbound[[#This Row],[Subprocess]],TableSubProcesses[],5,FALSE)</f>
        <v>350</v>
      </c>
      <c r="J55" s="15">
        <f>VLOOKUP(TableOutbound[[#This Row],[Process]]&amp;TableOutbound[[#This Row],[Subprocess]]&amp;TableOutbound[[#This Row],[Detail]],TableDetails[],7,FALSE)</f>
        <v>1320</v>
      </c>
      <c r="K55" s="15" t="str">
        <f>Overview!$E$6</f>
        <v>---</v>
      </c>
    </row>
    <row r="56" spans="1:11" x14ac:dyDescent="0.55000000000000004">
      <c r="A56" s="17" t="s">
        <v>15</v>
      </c>
      <c r="B56" s="15" t="s">
        <v>104</v>
      </c>
      <c r="C56" s="15" t="s">
        <v>398</v>
      </c>
      <c r="D56" s="15" t="s">
        <v>398</v>
      </c>
      <c r="F56" s="5" t="s">
        <v>10</v>
      </c>
      <c r="G56" s="70" t="s">
        <v>35</v>
      </c>
      <c r="H56" s="15">
        <f>VLOOKUP(TableOutbound[[#This Row],[Process]],TableProcesses[],2,FALSE)</f>
        <v>3</v>
      </c>
      <c r="I56" s="15">
        <f>VLOOKUP(TableOutbound[[#This Row],[Process]]&amp;TableOutbound[[#This Row],[Subprocess]],TableSubProcesses[],5,FALSE)</f>
        <v>350</v>
      </c>
      <c r="J56" s="15">
        <f>VLOOKUP(TableOutbound[[#This Row],[Process]]&amp;TableOutbound[[#This Row],[Subprocess]]&amp;TableOutbound[[#This Row],[Detail]],TableDetails[],7,FALSE)</f>
        <v>1440</v>
      </c>
      <c r="K56" s="15" t="str">
        <f>Overview!$E$6</f>
        <v>---</v>
      </c>
    </row>
    <row r="57" spans="1:11" ht="28.8" x14ac:dyDescent="0.55000000000000004">
      <c r="A57" s="17" t="s">
        <v>15</v>
      </c>
      <c r="B57" s="15" t="s">
        <v>104</v>
      </c>
      <c r="C57" s="16" t="s">
        <v>723</v>
      </c>
      <c r="D57" s="16" t="s">
        <v>399</v>
      </c>
      <c r="F57" s="5" t="s">
        <v>10</v>
      </c>
      <c r="G57" s="70" t="s">
        <v>35</v>
      </c>
      <c r="H57" s="15">
        <f>VLOOKUP(TableOutbound[[#This Row],[Process]],TableProcesses[],2,FALSE)</f>
        <v>3</v>
      </c>
      <c r="I57" s="15">
        <f>VLOOKUP(TableOutbound[[#This Row],[Process]]&amp;TableOutbound[[#This Row],[Subprocess]],TableSubProcesses[],5,FALSE)</f>
        <v>350</v>
      </c>
      <c r="J57" s="15">
        <f>VLOOKUP(TableOutbound[[#This Row],[Process]]&amp;TableOutbound[[#This Row],[Subprocess]]&amp;TableOutbound[[#This Row],[Detail]],TableDetails[],7,FALSE)</f>
        <v>1470</v>
      </c>
      <c r="K57" s="15" t="str">
        <f>Overview!$E$6</f>
        <v>---</v>
      </c>
    </row>
    <row r="58" spans="1:11" x14ac:dyDescent="0.55000000000000004">
      <c r="A58" s="17" t="s">
        <v>15</v>
      </c>
      <c r="B58" s="15" t="s">
        <v>104</v>
      </c>
      <c r="C58" s="15" t="s">
        <v>400</v>
      </c>
      <c r="D58" s="15" t="s">
        <v>400</v>
      </c>
      <c r="F58" s="5" t="s">
        <v>10</v>
      </c>
      <c r="G58" s="70" t="s">
        <v>35</v>
      </c>
      <c r="H58" s="15">
        <f>VLOOKUP(TableOutbound[[#This Row],[Process]],TableProcesses[],2,FALSE)</f>
        <v>3</v>
      </c>
      <c r="I58" s="15">
        <f>VLOOKUP(TableOutbound[[#This Row],[Process]]&amp;TableOutbound[[#This Row],[Subprocess]],TableSubProcesses[],5,FALSE)</f>
        <v>350</v>
      </c>
      <c r="J58" s="15">
        <f>VLOOKUP(TableOutbound[[#This Row],[Process]]&amp;TableOutbound[[#This Row],[Subprocess]]&amp;TableOutbound[[#This Row],[Detail]],TableDetails[],7,FALSE)</f>
        <v>1300</v>
      </c>
      <c r="K58" s="15" t="str">
        <f>Overview!$E$6</f>
        <v>---</v>
      </c>
    </row>
    <row r="59" spans="1:11" x14ac:dyDescent="0.55000000000000004">
      <c r="A59" s="17" t="s">
        <v>15</v>
      </c>
      <c r="B59" s="15" t="s">
        <v>104</v>
      </c>
      <c r="C59" s="15" t="s">
        <v>401</v>
      </c>
      <c r="D59" s="15" t="s">
        <v>401</v>
      </c>
      <c r="F59" s="5" t="s">
        <v>10</v>
      </c>
      <c r="G59" s="70" t="s">
        <v>35</v>
      </c>
      <c r="H59" s="15">
        <f>VLOOKUP(TableOutbound[[#This Row],[Process]],TableProcesses[],2,FALSE)</f>
        <v>3</v>
      </c>
      <c r="I59" s="15">
        <f>VLOOKUP(TableOutbound[[#This Row],[Process]]&amp;TableOutbound[[#This Row],[Subprocess]],TableSubProcesses[],5,FALSE)</f>
        <v>350</v>
      </c>
      <c r="J59" s="15">
        <f>VLOOKUP(TableOutbound[[#This Row],[Process]]&amp;TableOutbound[[#This Row],[Subprocess]]&amp;TableOutbound[[#This Row],[Detail]],TableDetails[],7,FALSE)</f>
        <v>1310</v>
      </c>
      <c r="K59" s="15" t="str">
        <f>Overview!$E$6</f>
        <v>---</v>
      </c>
    </row>
    <row r="60" spans="1:11" ht="28.8" x14ac:dyDescent="0.55000000000000004">
      <c r="A60" s="17" t="s">
        <v>15</v>
      </c>
      <c r="B60" s="15" t="s">
        <v>104</v>
      </c>
      <c r="C60" s="16" t="s">
        <v>724</v>
      </c>
      <c r="D60" s="16" t="s">
        <v>402</v>
      </c>
      <c r="F60" s="5" t="s">
        <v>10</v>
      </c>
      <c r="G60" s="70" t="s">
        <v>35</v>
      </c>
      <c r="H60" s="15">
        <f>VLOOKUP(TableOutbound[[#This Row],[Process]],TableProcesses[],2,FALSE)</f>
        <v>3</v>
      </c>
      <c r="I60" s="15">
        <f>VLOOKUP(TableOutbound[[#This Row],[Process]]&amp;TableOutbound[[#This Row],[Subprocess]],TableSubProcesses[],5,FALSE)</f>
        <v>350</v>
      </c>
      <c r="J60" s="15">
        <f>VLOOKUP(TableOutbound[[#This Row],[Process]]&amp;TableOutbound[[#This Row],[Subprocess]]&amp;TableOutbound[[#This Row],[Detail]],TableDetails[],7,FALSE)</f>
        <v>1430</v>
      </c>
      <c r="K60" s="15" t="str">
        <f>Overview!$E$6</f>
        <v>---</v>
      </c>
    </row>
    <row r="61" spans="1:11" ht="28.8" x14ac:dyDescent="0.55000000000000004">
      <c r="A61" s="17" t="s">
        <v>15</v>
      </c>
      <c r="B61" s="15" t="s">
        <v>104</v>
      </c>
      <c r="C61" s="16" t="s">
        <v>724</v>
      </c>
      <c r="D61" s="16" t="s">
        <v>403</v>
      </c>
      <c r="F61" s="5" t="s">
        <v>10</v>
      </c>
      <c r="G61" s="70" t="s">
        <v>37</v>
      </c>
      <c r="H61" s="15">
        <f>VLOOKUP(TableOutbound[[#This Row],[Process]],TableProcesses[],2,FALSE)</f>
        <v>3</v>
      </c>
      <c r="I61" s="15">
        <f>VLOOKUP(TableOutbound[[#This Row],[Process]]&amp;TableOutbound[[#This Row],[Subprocess]],TableSubProcesses[],5,FALSE)</f>
        <v>350</v>
      </c>
      <c r="J61" s="15">
        <f>VLOOKUP(TableOutbound[[#This Row],[Process]]&amp;TableOutbound[[#This Row],[Subprocess]]&amp;TableOutbound[[#This Row],[Detail]],TableDetails[],7,FALSE)</f>
        <v>1430</v>
      </c>
      <c r="K61" s="15" t="str">
        <f>Overview!$E$6</f>
        <v>---</v>
      </c>
    </row>
    <row r="62" spans="1:11" x14ac:dyDescent="0.55000000000000004">
      <c r="A62" s="17" t="s">
        <v>15</v>
      </c>
      <c r="B62" s="15" t="s">
        <v>104</v>
      </c>
      <c r="C62" s="15" t="s">
        <v>404</v>
      </c>
      <c r="D62" s="15" t="s">
        <v>404</v>
      </c>
      <c r="F62" s="5" t="s">
        <v>10</v>
      </c>
      <c r="G62" s="70" t="s">
        <v>53</v>
      </c>
      <c r="H62" s="15">
        <f>VLOOKUP(TableOutbound[[#This Row],[Process]],TableProcesses[],2,FALSE)</f>
        <v>3</v>
      </c>
      <c r="I62" s="15">
        <f>VLOOKUP(TableOutbound[[#This Row],[Process]]&amp;TableOutbound[[#This Row],[Subprocess]],TableSubProcesses[],5,FALSE)</f>
        <v>350</v>
      </c>
      <c r="J62" s="15">
        <f>VLOOKUP(TableOutbound[[#This Row],[Process]]&amp;TableOutbound[[#This Row],[Subprocess]]&amp;TableOutbound[[#This Row],[Detail]],TableDetails[],7,FALSE)</f>
        <v>1510</v>
      </c>
      <c r="K62" s="15" t="str">
        <f>Overview!$E$6</f>
        <v>---</v>
      </c>
    </row>
    <row r="63" spans="1:11" x14ac:dyDescent="0.55000000000000004">
      <c r="A63" s="17" t="s">
        <v>15</v>
      </c>
      <c r="B63" s="15" t="s">
        <v>104</v>
      </c>
      <c r="C63" s="15" t="s">
        <v>104</v>
      </c>
      <c r="D63" s="16" t="s">
        <v>405</v>
      </c>
      <c r="F63" s="5" t="s">
        <v>10</v>
      </c>
      <c r="G63" s="70" t="s">
        <v>53</v>
      </c>
      <c r="H63" s="15">
        <f>VLOOKUP(TableOutbound[[#This Row],[Process]],TableProcesses[],2,FALSE)</f>
        <v>3</v>
      </c>
      <c r="I63" s="15">
        <f>VLOOKUP(TableOutbound[[#This Row],[Process]]&amp;TableOutbound[[#This Row],[Subprocess]],TableSubProcesses[],5,FALSE)</f>
        <v>350</v>
      </c>
      <c r="J63" s="15">
        <f>VLOOKUP(TableOutbound[[#This Row],[Process]]&amp;TableOutbound[[#This Row],[Subprocess]]&amp;TableOutbound[[#This Row],[Detail]],TableDetails[],7,FALSE)</f>
        <v>1410</v>
      </c>
      <c r="K63" s="15" t="str">
        <f>Overview!$E$6</f>
        <v>---</v>
      </c>
    </row>
    <row r="64" spans="1:11" ht="28.8" x14ac:dyDescent="0.55000000000000004">
      <c r="A64" s="17" t="s">
        <v>15</v>
      </c>
      <c r="B64" s="15" t="s">
        <v>104</v>
      </c>
      <c r="C64" s="15" t="s">
        <v>104</v>
      </c>
      <c r="D64" s="16" t="s">
        <v>406</v>
      </c>
      <c r="F64" s="5" t="s">
        <v>10</v>
      </c>
      <c r="G64" s="70" t="s">
        <v>53</v>
      </c>
      <c r="H64" s="15">
        <f>VLOOKUP(TableOutbound[[#This Row],[Process]],TableProcesses[],2,FALSE)</f>
        <v>3</v>
      </c>
      <c r="I64" s="15">
        <f>VLOOKUP(TableOutbound[[#This Row],[Process]]&amp;TableOutbound[[#This Row],[Subprocess]],TableSubProcesses[],5,FALSE)</f>
        <v>350</v>
      </c>
      <c r="J64" s="15">
        <f>VLOOKUP(TableOutbound[[#This Row],[Process]]&amp;TableOutbound[[#This Row],[Subprocess]]&amp;TableOutbound[[#This Row],[Detail]],TableDetails[],7,FALSE)</f>
        <v>1410</v>
      </c>
      <c r="K64" s="15" t="str">
        <f>Overview!$E$6</f>
        <v>---</v>
      </c>
    </row>
    <row r="65" spans="1:11" x14ac:dyDescent="0.55000000000000004">
      <c r="A65" s="17" t="s">
        <v>15</v>
      </c>
      <c r="B65" s="15" t="s">
        <v>104</v>
      </c>
      <c r="C65" s="16" t="s">
        <v>725</v>
      </c>
      <c r="D65" s="16" t="s">
        <v>407</v>
      </c>
      <c r="F65" s="5" t="s">
        <v>10</v>
      </c>
      <c r="G65" s="70" t="s">
        <v>35</v>
      </c>
      <c r="H65" s="15">
        <f>VLOOKUP(TableOutbound[[#This Row],[Process]],TableProcesses[],2,FALSE)</f>
        <v>3</v>
      </c>
      <c r="I65" s="15">
        <f>VLOOKUP(TableOutbound[[#This Row],[Process]]&amp;TableOutbound[[#This Row],[Subprocess]],TableSubProcesses[],5,FALSE)</f>
        <v>350</v>
      </c>
      <c r="J65" s="15">
        <f>VLOOKUP(TableOutbound[[#This Row],[Process]]&amp;TableOutbound[[#This Row],[Subprocess]]&amp;TableOutbound[[#This Row],[Detail]],TableDetails[],7,FALSE)</f>
        <v>1420</v>
      </c>
      <c r="K65" s="15" t="str">
        <f>Overview!$E$6</f>
        <v>---</v>
      </c>
    </row>
    <row r="66" spans="1:11" x14ac:dyDescent="0.55000000000000004">
      <c r="A66" s="17" t="s">
        <v>15</v>
      </c>
      <c r="B66" s="15" t="s">
        <v>104</v>
      </c>
      <c r="C66" s="16" t="s">
        <v>725</v>
      </c>
      <c r="D66" s="16" t="s">
        <v>408</v>
      </c>
      <c r="F66" s="5" t="s">
        <v>10</v>
      </c>
      <c r="G66" s="70" t="s">
        <v>53</v>
      </c>
      <c r="H66" s="15">
        <f>VLOOKUP(TableOutbound[[#This Row],[Process]],TableProcesses[],2,FALSE)</f>
        <v>3</v>
      </c>
      <c r="I66" s="15">
        <f>VLOOKUP(TableOutbound[[#This Row],[Process]]&amp;TableOutbound[[#This Row],[Subprocess]],TableSubProcesses[],5,FALSE)</f>
        <v>350</v>
      </c>
      <c r="J66" s="15">
        <f>VLOOKUP(TableOutbound[[#This Row],[Process]]&amp;TableOutbound[[#This Row],[Subprocess]]&amp;TableOutbound[[#This Row],[Detail]],TableDetails[],7,FALSE)</f>
        <v>1420</v>
      </c>
      <c r="K66" s="15" t="str">
        <f>Overview!$E$6</f>
        <v>---</v>
      </c>
    </row>
    <row r="67" spans="1:11" x14ac:dyDescent="0.55000000000000004">
      <c r="A67" s="17" t="s">
        <v>15</v>
      </c>
      <c r="B67" s="15" t="s">
        <v>104</v>
      </c>
      <c r="C67" s="16" t="s">
        <v>725</v>
      </c>
      <c r="D67" s="16" t="s">
        <v>409</v>
      </c>
      <c r="F67" s="5" t="s">
        <v>10</v>
      </c>
      <c r="G67" s="70" t="s">
        <v>37</v>
      </c>
      <c r="H67" s="15">
        <f>VLOOKUP(TableOutbound[[#This Row],[Process]],TableProcesses[],2,FALSE)</f>
        <v>3</v>
      </c>
      <c r="I67" s="15">
        <f>VLOOKUP(TableOutbound[[#This Row],[Process]]&amp;TableOutbound[[#This Row],[Subprocess]],TableSubProcesses[],5,FALSE)</f>
        <v>350</v>
      </c>
      <c r="J67" s="15">
        <f>VLOOKUP(TableOutbound[[#This Row],[Process]]&amp;TableOutbound[[#This Row],[Subprocess]]&amp;TableOutbound[[#This Row],[Detail]],TableDetails[],7,FALSE)</f>
        <v>1420</v>
      </c>
      <c r="K67" s="15" t="str">
        <f>Overview!$E$6</f>
        <v>---</v>
      </c>
    </row>
    <row r="68" spans="1:11" x14ac:dyDescent="0.55000000000000004">
      <c r="A68" s="17" t="s">
        <v>15</v>
      </c>
      <c r="B68" s="15" t="s">
        <v>104</v>
      </c>
      <c r="C68" s="16" t="s">
        <v>725</v>
      </c>
      <c r="D68" s="16" t="s">
        <v>410</v>
      </c>
      <c r="F68" s="5" t="s">
        <v>10</v>
      </c>
      <c r="G68" s="70" t="s">
        <v>35</v>
      </c>
      <c r="H68" s="15">
        <f>VLOOKUP(TableOutbound[[#This Row],[Process]],TableProcesses[],2,FALSE)</f>
        <v>3</v>
      </c>
      <c r="I68" s="15">
        <f>VLOOKUP(TableOutbound[[#This Row],[Process]]&amp;TableOutbound[[#This Row],[Subprocess]],TableSubProcesses[],5,FALSE)</f>
        <v>350</v>
      </c>
      <c r="J68" s="15">
        <f>VLOOKUP(TableOutbound[[#This Row],[Process]]&amp;TableOutbound[[#This Row],[Subprocess]]&amp;TableOutbound[[#This Row],[Detail]],TableDetails[],7,FALSE)</f>
        <v>1420</v>
      </c>
      <c r="K68" s="15" t="str">
        <f>Overview!$E$6</f>
        <v>---</v>
      </c>
    </row>
    <row r="69" spans="1:11" x14ac:dyDescent="0.55000000000000004">
      <c r="A69" s="17" t="s">
        <v>15</v>
      </c>
      <c r="B69" s="15" t="s">
        <v>104</v>
      </c>
      <c r="C69" s="16" t="s">
        <v>725</v>
      </c>
      <c r="D69" s="16" t="s">
        <v>411</v>
      </c>
      <c r="F69" s="5" t="s">
        <v>10</v>
      </c>
      <c r="G69" s="70" t="s">
        <v>53</v>
      </c>
      <c r="H69" s="15">
        <f>VLOOKUP(TableOutbound[[#This Row],[Process]],TableProcesses[],2,FALSE)</f>
        <v>3</v>
      </c>
      <c r="I69" s="15">
        <f>VLOOKUP(TableOutbound[[#This Row],[Process]]&amp;TableOutbound[[#This Row],[Subprocess]],TableSubProcesses[],5,FALSE)</f>
        <v>350</v>
      </c>
      <c r="J69" s="15">
        <f>VLOOKUP(TableOutbound[[#This Row],[Process]]&amp;TableOutbound[[#This Row],[Subprocess]]&amp;TableOutbound[[#This Row],[Detail]],TableDetails[],7,FALSE)</f>
        <v>1420</v>
      </c>
      <c r="K69" s="15" t="str">
        <f>Overview!$E$6</f>
        <v>---</v>
      </c>
    </row>
    <row r="70" spans="1:11" x14ac:dyDescent="0.55000000000000004">
      <c r="A70" s="17" t="s">
        <v>15</v>
      </c>
      <c r="B70" s="15" t="s">
        <v>104</v>
      </c>
      <c r="C70" s="16" t="s">
        <v>725</v>
      </c>
      <c r="D70" s="16" t="s">
        <v>412</v>
      </c>
      <c r="F70" s="5" t="s">
        <v>10</v>
      </c>
      <c r="G70" s="70" t="s">
        <v>53</v>
      </c>
      <c r="H70" s="15">
        <f>VLOOKUP(TableOutbound[[#This Row],[Process]],TableProcesses[],2,FALSE)</f>
        <v>3</v>
      </c>
      <c r="I70" s="15">
        <f>VLOOKUP(TableOutbound[[#This Row],[Process]]&amp;TableOutbound[[#This Row],[Subprocess]],TableSubProcesses[],5,FALSE)</f>
        <v>350</v>
      </c>
      <c r="J70" s="15">
        <f>VLOOKUP(TableOutbound[[#This Row],[Process]]&amp;TableOutbound[[#This Row],[Subprocess]]&amp;TableOutbound[[#This Row],[Detail]],TableDetails[],7,FALSE)</f>
        <v>1420</v>
      </c>
      <c r="K70" s="15" t="str">
        <f>Overview!$E$6</f>
        <v>---</v>
      </c>
    </row>
    <row r="71" spans="1:11" x14ac:dyDescent="0.55000000000000004">
      <c r="A71" s="17" t="s">
        <v>15</v>
      </c>
      <c r="B71" s="15" t="s">
        <v>104</v>
      </c>
      <c r="C71" s="16" t="s">
        <v>725</v>
      </c>
      <c r="D71" s="16" t="s">
        <v>413</v>
      </c>
      <c r="F71" s="5" t="s">
        <v>10</v>
      </c>
      <c r="G71" s="70" t="s">
        <v>37</v>
      </c>
      <c r="H71" s="15">
        <f>VLOOKUP(TableOutbound[[#This Row],[Process]],TableProcesses[],2,FALSE)</f>
        <v>3</v>
      </c>
      <c r="I71" s="15">
        <f>VLOOKUP(TableOutbound[[#This Row],[Process]]&amp;TableOutbound[[#This Row],[Subprocess]],TableSubProcesses[],5,FALSE)</f>
        <v>350</v>
      </c>
      <c r="J71" s="15">
        <f>VLOOKUP(TableOutbound[[#This Row],[Process]]&amp;TableOutbound[[#This Row],[Subprocess]]&amp;TableOutbound[[#This Row],[Detail]],TableDetails[],7,FALSE)</f>
        <v>1420</v>
      </c>
      <c r="K71" s="15" t="str">
        <f>Overview!$E$6</f>
        <v>---</v>
      </c>
    </row>
    <row r="72" spans="1:11" x14ac:dyDescent="0.55000000000000004">
      <c r="A72" s="17" t="s">
        <v>15</v>
      </c>
      <c r="B72" s="15" t="s">
        <v>104</v>
      </c>
      <c r="C72" s="16" t="s">
        <v>725</v>
      </c>
      <c r="D72" s="16" t="s">
        <v>414</v>
      </c>
      <c r="F72" s="5" t="s">
        <v>10</v>
      </c>
      <c r="G72" s="70" t="s">
        <v>35</v>
      </c>
      <c r="H72" s="15">
        <f>VLOOKUP(TableOutbound[[#This Row],[Process]],TableProcesses[],2,FALSE)</f>
        <v>3</v>
      </c>
      <c r="I72" s="15">
        <f>VLOOKUP(TableOutbound[[#This Row],[Process]]&amp;TableOutbound[[#This Row],[Subprocess]],TableSubProcesses[],5,FALSE)</f>
        <v>350</v>
      </c>
      <c r="J72" s="15">
        <f>VLOOKUP(TableOutbound[[#This Row],[Process]]&amp;TableOutbound[[#This Row],[Subprocess]]&amp;TableOutbound[[#This Row],[Detail]],TableDetails[],7,FALSE)</f>
        <v>1420</v>
      </c>
      <c r="K72" s="15" t="str">
        <f>Overview!$E$6</f>
        <v>---</v>
      </c>
    </row>
    <row r="73" spans="1:11" x14ac:dyDescent="0.55000000000000004">
      <c r="A73" s="17" t="s">
        <v>15</v>
      </c>
      <c r="B73" s="15" t="s">
        <v>104</v>
      </c>
      <c r="C73" s="16" t="s">
        <v>725</v>
      </c>
      <c r="D73" s="16" t="s">
        <v>415</v>
      </c>
      <c r="F73" s="5" t="s">
        <v>10</v>
      </c>
      <c r="G73" s="70" t="s">
        <v>53</v>
      </c>
      <c r="H73" s="15">
        <f>VLOOKUP(TableOutbound[[#This Row],[Process]],TableProcesses[],2,FALSE)</f>
        <v>3</v>
      </c>
      <c r="I73" s="15">
        <f>VLOOKUP(TableOutbound[[#This Row],[Process]]&amp;TableOutbound[[#This Row],[Subprocess]],TableSubProcesses[],5,FALSE)</f>
        <v>350</v>
      </c>
      <c r="J73" s="15">
        <f>VLOOKUP(TableOutbound[[#This Row],[Process]]&amp;TableOutbound[[#This Row],[Subprocess]]&amp;TableOutbound[[#This Row],[Detail]],TableDetails[],7,FALSE)</f>
        <v>1420</v>
      </c>
      <c r="K73" s="15" t="str">
        <f>Overview!$E$6</f>
        <v>---</v>
      </c>
    </row>
    <row r="74" spans="1:11" x14ac:dyDescent="0.55000000000000004">
      <c r="A74" s="17" t="s">
        <v>15</v>
      </c>
      <c r="B74" s="15" t="s">
        <v>104</v>
      </c>
      <c r="C74" s="16" t="s">
        <v>725</v>
      </c>
      <c r="D74" s="16" t="s">
        <v>416</v>
      </c>
      <c r="F74" s="5" t="s">
        <v>10</v>
      </c>
      <c r="G74" s="70" t="s">
        <v>53</v>
      </c>
      <c r="H74" s="15">
        <f>VLOOKUP(TableOutbound[[#This Row],[Process]],TableProcesses[],2,FALSE)</f>
        <v>3</v>
      </c>
      <c r="I74" s="15">
        <f>VLOOKUP(TableOutbound[[#This Row],[Process]]&amp;TableOutbound[[#This Row],[Subprocess]],TableSubProcesses[],5,FALSE)</f>
        <v>350</v>
      </c>
      <c r="J74" s="15">
        <f>VLOOKUP(TableOutbound[[#This Row],[Process]]&amp;TableOutbound[[#This Row],[Subprocess]]&amp;TableOutbound[[#This Row],[Detail]],TableDetails[],7,FALSE)</f>
        <v>1420</v>
      </c>
      <c r="K74" s="15" t="str">
        <f>Overview!$E$6</f>
        <v>---</v>
      </c>
    </row>
    <row r="75" spans="1:11" x14ac:dyDescent="0.55000000000000004">
      <c r="A75" s="17" t="s">
        <v>15</v>
      </c>
      <c r="B75" s="15" t="s">
        <v>104</v>
      </c>
      <c r="C75" s="16" t="s">
        <v>725</v>
      </c>
      <c r="D75" s="16" t="s">
        <v>417</v>
      </c>
      <c r="F75" s="5" t="s">
        <v>10</v>
      </c>
      <c r="G75" s="70" t="s">
        <v>35</v>
      </c>
      <c r="H75" s="15">
        <f>VLOOKUP(TableOutbound[[#This Row],[Process]],TableProcesses[],2,FALSE)</f>
        <v>3</v>
      </c>
      <c r="I75" s="15">
        <f>VLOOKUP(TableOutbound[[#This Row],[Process]]&amp;TableOutbound[[#This Row],[Subprocess]],TableSubProcesses[],5,FALSE)</f>
        <v>350</v>
      </c>
      <c r="J75" s="15">
        <f>VLOOKUP(TableOutbound[[#This Row],[Process]]&amp;TableOutbound[[#This Row],[Subprocess]]&amp;TableOutbound[[#This Row],[Detail]],TableDetails[],7,FALSE)</f>
        <v>1420</v>
      </c>
      <c r="K75" s="15" t="str">
        <f>Overview!$E$6</f>
        <v>---</v>
      </c>
    </row>
    <row r="76" spans="1:11" x14ac:dyDescent="0.55000000000000004">
      <c r="A76" s="17" t="s">
        <v>15</v>
      </c>
      <c r="B76" s="15" t="s">
        <v>104</v>
      </c>
      <c r="C76" s="16" t="s">
        <v>725</v>
      </c>
      <c r="D76" s="16" t="s">
        <v>418</v>
      </c>
      <c r="F76" s="5" t="s">
        <v>10</v>
      </c>
      <c r="G76" s="70" t="s">
        <v>37</v>
      </c>
      <c r="H76" s="15">
        <f>VLOOKUP(TableOutbound[[#This Row],[Process]],TableProcesses[],2,FALSE)</f>
        <v>3</v>
      </c>
      <c r="I76" s="15">
        <f>VLOOKUP(TableOutbound[[#This Row],[Process]]&amp;TableOutbound[[#This Row],[Subprocess]],TableSubProcesses[],5,FALSE)</f>
        <v>350</v>
      </c>
      <c r="J76" s="15">
        <f>VLOOKUP(TableOutbound[[#This Row],[Process]]&amp;TableOutbound[[#This Row],[Subprocess]]&amp;TableOutbound[[#This Row],[Detail]],TableDetails[],7,FALSE)</f>
        <v>1420</v>
      </c>
      <c r="K76" s="15" t="str">
        <f>Overview!$E$6</f>
        <v>---</v>
      </c>
    </row>
    <row r="77" spans="1:11" ht="28.8" x14ac:dyDescent="0.55000000000000004">
      <c r="A77" s="17" t="s">
        <v>15</v>
      </c>
      <c r="B77" s="15" t="s">
        <v>104</v>
      </c>
      <c r="C77" s="16" t="s">
        <v>726</v>
      </c>
      <c r="D77" s="16" t="s">
        <v>419</v>
      </c>
      <c r="F77" s="5" t="s">
        <v>10</v>
      </c>
      <c r="G77" s="70" t="s">
        <v>53</v>
      </c>
      <c r="H77" s="15">
        <f>VLOOKUP(TableOutbound[[#This Row],[Process]],TableProcesses[],2,FALSE)</f>
        <v>3</v>
      </c>
      <c r="I77" s="15">
        <f>VLOOKUP(TableOutbound[[#This Row],[Process]]&amp;TableOutbound[[#This Row],[Subprocess]],TableSubProcesses[],5,FALSE)</f>
        <v>350</v>
      </c>
      <c r="J77" s="15">
        <f>VLOOKUP(TableOutbound[[#This Row],[Process]]&amp;TableOutbound[[#This Row],[Subprocess]]&amp;TableOutbound[[#This Row],[Detail]],TableDetails[],7,FALSE)</f>
        <v>1370</v>
      </c>
      <c r="K77" s="15" t="str">
        <f>Overview!$E$6</f>
        <v>---</v>
      </c>
    </row>
    <row r="78" spans="1:11" ht="28.8" x14ac:dyDescent="0.55000000000000004">
      <c r="A78" s="17" t="s">
        <v>15</v>
      </c>
      <c r="B78" s="15" t="s">
        <v>104</v>
      </c>
      <c r="C78" s="16" t="s">
        <v>726</v>
      </c>
      <c r="D78" s="16" t="s">
        <v>420</v>
      </c>
      <c r="F78" s="5" t="s">
        <v>10</v>
      </c>
      <c r="G78" s="70" t="s">
        <v>53</v>
      </c>
      <c r="H78" s="15">
        <f>VLOOKUP(TableOutbound[[#This Row],[Process]],TableProcesses[],2,FALSE)</f>
        <v>3</v>
      </c>
      <c r="I78" s="15">
        <f>VLOOKUP(TableOutbound[[#This Row],[Process]]&amp;TableOutbound[[#This Row],[Subprocess]],TableSubProcesses[],5,FALSE)</f>
        <v>350</v>
      </c>
      <c r="J78" s="15">
        <f>VLOOKUP(TableOutbound[[#This Row],[Process]]&amp;TableOutbound[[#This Row],[Subprocess]]&amp;TableOutbound[[#This Row],[Detail]],TableDetails[],7,FALSE)</f>
        <v>1370</v>
      </c>
      <c r="K78" s="15" t="str">
        <f>Overview!$E$6</f>
        <v>---</v>
      </c>
    </row>
    <row r="79" spans="1:11" ht="28.8" x14ac:dyDescent="0.55000000000000004">
      <c r="A79" s="17" t="s">
        <v>15</v>
      </c>
      <c r="B79" s="15" t="s">
        <v>104</v>
      </c>
      <c r="C79" s="16" t="s">
        <v>726</v>
      </c>
      <c r="D79" s="16" t="s">
        <v>421</v>
      </c>
      <c r="F79" s="5" t="s">
        <v>10</v>
      </c>
      <c r="G79" s="70" t="s">
        <v>53</v>
      </c>
      <c r="H79" s="15">
        <f>VLOOKUP(TableOutbound[[#This Row],[Process]],TableProcesses[],2,FALSE)</f>
        <v>3</v>
      </c>
      <c r="I79" s="15">
        <f>VLOOKUP(TableOutbound[[#This Row],[Process]]&amp;TableOutbound[[#This Row],[Subprocess]],TableSubProcesses[],5,FALSE)</f>
        <v>350</v>
      </c>
      <c r="J79" s="15">
        <f>VLOOKUP(TableOutbound[[#This Row],[Process]]&amp;TableOutbound[[#This Row],[Subprocess]]&amp;TableOutbound[[#This Row],[Detail]],TableDetails[],7,FALSE)</f>
        <v>1370</v>
      </c>
      <c r="K79" s="15" t="str">
        <f>Overview!$E$6</f>
        <v>---</v>
      </c>
    </row>
    <row r="80" spans="1:11" ht="28.8" x14ac:dyDescent="0.55000000000000004">
      <c r="A80" s="17" t="s">
        <v>15</v>
      </c>
      <c r="B80" s="15" t="s">
        <v>104</v>
      </c>
      <c r="C80" s="16" t="s">
        <v>726</v>
      </c>
      <c r="D80" s="16" t="s">
        <v>422</v>
      </c>
      <c r="F80" s="5" t="s">
        <v>10</v>
      </c>
      <c r="G80" s="70" t="s">
        <v>53</v>
      </c>
      <c r="H80" s="15">
        <f>VLOOKUP(TableOutbound[[#This Row],[Process]],TableProcesses[],2,FALSE)</f>
        <v>3</v>
      </c>
      <c r="I80" s="15">
        <f>VLOOKUP(TableOutbound[[#This Row],[Process]]&amp;TableOutbound[[#This Row],[Subprocess]],TableSubProcesses[],5,FALSE)</f>
        <v>350</v>
      </c>
      <c r="J80" s="15">
        <f>VLOOKUP(TableOutbound[[#This Row],[Process]]&amp;TableOutbound[[#This Row],[Subprocess]]&amp;TableOutbound[[#This Row],[Detail]],TableDetails[],7,FALSE)</f>
        <v>1370</v>
      </c>
      <c r="K80" s="15" t="str">
        <f>Overview!$E$6</f>
        <v>---</v>
      </c>
    </row>
    <row r="81" spans="1:11" ht="28.8" x14ac:dyDescent="0.55000000000000004">
      <c r="A81" s="17" t="s">
        <v>15</v>
      </c>
      <c r="B81" s="15" t="s">
        <v>104</v>
      </c>
      <c r="C81" s="16" t="s">
        <v>726</v>
      </c>
      <c r="D81" s="16" t="s">
        <v>423</v>
      </c>
      <c r="F81" s="5" t="s">
        <v>10</v>
      </c>
      <c r="G81" s="70" t="s">
        <v>53</v>
      </c>
      <c r="H81" s="15">
        <f>VLOOKUP(TableOutbound[[#This Row],[Process]],TableProcesses[],2,FALSE)</f>
        <v>3</v>
      </c>
      <c r="I81" s="15">
        <f>VLOOKUP(TableOutbound[[#This Row],[Process]]&amp;TableOutbound[[#This Row],[Subprocess]],TableSubProcesses[],5,FALSE)</f>
        <v>350</v>
      </c>
      <c r="J81" s="15">
        <f>VLOOKUP(TableOutbound[[#This Row],[Process]]&amp;TableOutbound[[#This Row],[Subprocess]]&amp;TableOutbound[[#This Row],[Detail]],TableDetails[],7,FALSE)</f>
        <v>1370</v>
      </c>
      <c r="K81" s="15" t="str">
        <f>Overview!$E$6</f>
        <v>---</v>
      </c>
    </row>
    <row r="82" spans="1:11" ht="28.8" x14ac:dyDescent="0.55000000000000004">
      <c r="A82" s="17" t="s">
        <v>15</v>
      </c>
      <c r="B82" s="15" t="s">
        <v>104</v>
      </c>
      <c r="C82" s="16" t="s">
        <v>726</v>
      </c>
      <c r="D82" s="16" t="s">
        <v>424</v>
      </c>
      <c r="F82" s="5" t="s">
        <v>10</v>
      </c>
      <c r="G82" s="70" t="s">
        <v>53</v>
      </c>
      <c r="H82" s="15">
        <f>VLOOKUP(TableOutbound[[#This Row],[Process]],TableProcesses[],2,FALSE)</f>
        <v>3</v>
      </c>
      <c r="I82" s="15">
        <f>VLOOKUP(TableOutbound[[#This Row],[Process]]&amp;TableOutbound[[#This Row],[Subprocess]],TableSubProcesses[],5,FALSE)</f>
        <v>350</v>
      </c>
      <c r="J82" s="15">
        <f>VLOOKUP(TableOutbound[[#This Row],[Process]]&amp;TableOutbound[[#This Row],[Subprocess]]&amp;TableOutbound[[#This Row],[Detail]],TableDetails[],7,FALSE)</f>
        <v>1370</v>
      </c>
      <c r="K82" s="15" t="str">
        <f>Overview!$E$6</f>
        <v>---</v>
      </c>
    </row>
    <row r="83" spans="1:11" ht="28.8" x14ac:dyDescent="0.55000000000000004">
      <c r="A83" s="17" t="s">
        <v>15</v>
      </c>
      <c r="B83" s="15" t="s">
        <v>104</v>
      </c>
      <c r="C83" s="16" t="s">
        <v>726</v>
      </c>
      <c r="D83" s="16" t="s">
        <v>425</v>
      </c>
      <c r="F83" s="5" t="s">
        <v>10</v>
      </c>
      <c r="G83" s="70" t="s">
        <v>53</v>
      </c>
      <c r="H83" s="15">
        <f>VLOOKUP(TableOutbound[[#This Row],[Process]],TableProcesses[],2,FALSE)</f>
        <v>3</v>
      </c>
      <c r="I83" s="15">
        <f>VLOOKUP(TableOutbound[[#This Row],[Process]]&amp;TableOutbound[[#This Row],[Subprocess]],TableSubProcesses[],5,FALSE)</f>
        <v>350</v>
      </c>
      <c r="J83" s="15">
        <f>VLOOKUP(TableOutbound[[#This Row],[Process]]&amp;TableOutbound[[#This Row],[Subprocess]]&amp;TableOutbound[[#This Row],[Detail]],TableDetails[],7,FALSE)</f>
        <v>1370</v>
      </c>
      <c r="K83" s="15" t="str">
        <f>Overview!$E$6</f>
        <v>---</v>
      </c>
    </row>
    <row r="84" spans="1:11" ht="28.8" x14ac:dyDescent="0.55000000000000004">
      <c r="A84" s="17" t="s">
        <v>15</v>
      </c>
      <c r="B84" s="15" t="s">
        <v>104</v>
      </c>
      <c r="C84" s="16" t="s">
        <v>726</v>
      </c>
      <c r="D84" s="16" t="s">
        <v>426</v>
      </c>
      <c r="F84" s="5" t="s">
        <v>10</v>
      </c>
      <c r="G84" s="70" t="s">
        <v>53</v>
      </c>
      <c r="H84" s="15">
        <f>VLOOKUP(TableOutbound[[#This Row],[Process]],TableProcesses[],2,FALSE)</f>
        <v>3</v>
      </c>
      <c r="I84" s="15">
        <f>VLOOKUP(TableOutbound[[#This Row],[Process]]&amp;TableOutbound[[#This Row],[Subprocess]],TableSubProcesses[],5,FALSE)</f>
        <v>350</v>
      </c>
      <c r="J84" s="15">
        <f>VLOOKUP(TableOutbound[[#This Row],[Process]]&amp;TableOutbound[[#This Row],[Subprocess]]&amp;TableOutbound[[#This Row],[Detail]],TableDetails[],7,FALSE)</f>
        <v>1370</v>
      </c>
      <c r="K84" s="15" t="str">
        <f>Overview!$E$6</f>
        <v>---</v>
      </c>
    </row>
    <row r="85" spans="1:11" ht="28.8" x14ac:dyDescent="0.55000000000000004">
      <c r="A85" s="17" t="s">
        <v>15</v>
      </c>
      <c r="B85" s="15" t="s">
        <v>104</v>
      </c>
      <c r="C85" s="16" t="s">
        <v>726</v>
      </c>
      <c r="D85" s="16" t="s">
        <v>427</v>
      </c>
      <c r="F85" s="5" t="s">
        <v>10</v>
      </c>
      <c r="G85" s="70" t="s">
        <v>53</v>
      </c>
      <c r="H85" s="15">
        <f>VLOOKUP(TableOutbound[[#This Row],[Process]],TableProcesses[],2,FALSE)</f>
        <v>3</v>
      </c>
      <c r="I85" s="15">
        <f>VLOOKUP(TableOutbound[[#This Row],[Process]]&amp;TableOutbound[[#This Row],[Subprocess]],TableSubProcesses[],5,FALSE)</f>
        <v>350</v>
      </c>
      <c r="J85" s="15">
        <f>VLOOKUP(TableOutbound[[#This Row],[Process]]&amp;TableOutbound[[#This Row],[Subprocess]]&amp;TableOutbound[[#This Row],[Detail]],TableDetails[],7,FALSE)</f>
        <v>1370</v>
      </c>
      <c r="K85" s="15" t="str">
        <f>Overview!$E$6</f>
        <v>---</v>
      </c>
    </row>
    <row r="86" spans="1:11" ht="28.8" x14ac:dyDescent="0.55000000000000004">
      <c r="A86" s="17" t="s">
        <v>15</v>
      </c>
      <c r="B86" s="15" t="s">
        <v>104</v>
      </c>
      <c r="C86" s="16" t="s">
        <v>726</v>
      </c>
      <c r="D86" s="16" t="s">
        <v>428</v>
      </c>
      <c r="F86" s="5" t="s">
        <v>10</v>
      </c>
      <c r="G86" s="70" t="s">
        <v>53</v>
      </c>
      <c r="H86" s="15">
        <f>VLOOKUP(TableOutbound[[#This Row],[Process]],TableProcesses[],2,FALSE)</f>
        <v>3</v>
      </c>
      <c r="I86" s="15">
        <f>VLOOKUP(TableOutbound[[#This Row],[Process]]&amp;TableOutbound[[#This Row],[Subprocess]],TableSubProcesses[],5,FALSE)</f>
        <v>350</v>
      </c>
      <c r="J86" s="15">
        <f>VLOOKUP(TableOutbound[[#This Row],[Process]]&amp;TableOutbound[[#This Row],[Subprocess]]&amp;TableOutbound[[#This Row],[Detail]],TableDetails[],7,FALSE)</f>
        <v>1370</v>
      </c>
      <c r="K86" s="15" t="str">
        <f>Overview!$E$6</f>
        <v>---</v>
      </c>
    </row>
    <row r="87" spans="1:11" ht="28.8" x14ac:dyDescent="0.55000000000000004">
      <c r="A87" s="17" t="s">
        <v>15</v>
      </c>
      <c r="B87" s="15" t="s">
        <v>104</v>
      </c>
      <c r="C87" s="16" t="s">
        <v>726</v>
      </c>
      <c r="D87" s="16" t="s">
        <v>429</v>
      </c>
      <c r="F87" s="5" t="s">
        <v>10</v>
      </c>
      <c r="G87" s="70" t="s">
        <v>53</v>
      </c>
      <c r="H87" s="15">
        <f>VLOOKUP(TableOutbound[[#This Row],[Process]],TableProcesses[],2,FALSE)</f>
        <v>3</v>
      </c>
      <c r="I87" s="15">
        <f>VLOOKUP(TableOutbound[[#This Row],[Process]]&amp;TableOutbound[[#This Row],[Subprocess]],TableSubProcesses[],5,FALSE)</f>
        <v>350</v>
      </c>
      <c r="J87" s="15">
        <f>VLOOKUP(TableOutbound[[#This Row],[Process]]&amp;TableOutbound[[#This Row],[Subprocess]]&amp;TableOutbound[[#This Row],[Detail]],TableDetails[],7,FALSE)</f>
        <v>1370</v>
      </c>
      <c r="K87" s="15" t="str">
        <f>Overview!$E$6</f>
        <v>---</v>
      </c>
    </row>
    <row r="88" spans="1:11" ht="28.8" x14ac:dyDescent="0.55000000000000004">
      <c r="A88" s="17" t="s">
        <v>15</v>
      </c>
      <c r="B88" s="15" t="s">
        <v>104</v>
      </c>
      <c r="C88" s="16" t="s">
        <v>726</v>
      </c>
      <c r="D88" s="16" t="s">
        <v>430</v>
      </c>
      <c r="F88" s="5" t="s">
        <v>10</v>
      </c>
      <c r="G88" s="70" t="s">
        <v>53</v>
      </c>
      <c r="H88" s="15">
        <f>VLOOKUP(TableOutbound[[#This Row],[Process]],TableProcesses[],2,FALSE)</f>
        <v>3</v>
      </c>
      <c r="I88" s="15">
        <f>VLOOKUP(TableOutbound[[#This Row],[Process]]&amp;TableOutbound[[#This Row],[Subprocess]],TableSubProcesses[],5,FALSE)</f>
        <v>350</v>
      </c>
      <c r="J88" s="15">
        <f>VLOOKUP(TableOutbound[[#This Row],[Process]]&amp;TableOutbound[[#This Row],[Subprocess]]&amp;TableOutbound[[#This Row],[Detail]],TableDetails[],7,FALSE)</f>
        <v>1370</v>
      </c>
      <c r="K88" s="15" t="str">
        <f>Overview!$E$6</f>
        <v>---</v>
      </c>
    </row>
    <row r="89" spans="1:11" ht="28.8" x14ac:dyDescent="0.55000000000000004">
      <c r="A89" s="17" t="s">
        <v>15</v>
      </c>
      <c r="B89" s="15" t="s">
        <v>104</v>
      </c>
      <c r="C89" s="16" t="s">
        <v>726</v>
      </c>
      <c r="D89" s="16" t="s">
        <v>431</v>
      </c>
      <c r="F89" s="5" t="s">
        <v>10</v>
      </c>
      <c r="G89" s="70" t="s">
        <v>53</v>
      </c>
      <c r="H89" s="15">
        <f>VLOOKUP(TableOutbound[[#This Row],[Process]],TableProcesses[],2,FALSE)</f>
        <v>3</v>
      </c>
      <c r="I89" s="15">
        <f>VLOOKUP(TableOutbound[[#This Row],[Process]]&amp;TableOutbound[[#This Row],[Subprocess]],TableSubProcesses[],5,FALSE)</f>
        <v>350</v>
      </c>
      <c r="J89" s="15">
        <f>VLOOKUP(TableOutbound[[#This Row],[Process]]&amp;TableOutbound[[#This Row],[Subprocess]]&amp;TableOutbound[[#This Row],[Detail]],TableDetails[],7,FALSE)</f>
        <v>1370</v>
      </c>
      <c r="K89" s="15" t="str">
        <f>Overview!$E$6</f>
        <v>---</v>
      </c>
    </row>
    <row r="90" spans="1:11" ht="28.8" x14ac:dyDescent="0.55000000000000004">
      <c r="A90" s="17" t="s">
        <v>15</v>
      </c>
      <c r="B90" s="15" t="s">
        <v>104</v>
      </c>
      <c r="C90" s="16" t="s">
        <v>726</v>
      </c>
      <c r="D90" s="16" t="s">
        <v>432</v>
      </c>
      <c r="F90" s="5" t="s">
        <v>10</v>
      </c>
      <c r="G90" s="70" t="s">
        <v>53</v>
      </c>
      <c r="H90" s="15">
        <f>VLOOKUP(TableOutbound[[#This Row],[Process]],TableProcesses[],2,FALSE)</f>
        <v>3</v>
      </c>
      <c r="I90" s="15">
        <f>VLOOKUP(TableOutbound[[#This Row],[Process]]&amp;TableOutbound[[#This Row],[Subprocess]],TableSubProcesses[],5,FALSE)</f>
        <v>350</v>
      </c>
      <c r="J90" s="15">
        <f>VLOOKUP(TableOutbound[[#This Row],[Process]]&amp;TableOutbound[[#This Row],[Subprocess]]&amp;TableOutbound[[#This Row],[Detail]],TableDetails[],7,FALSE)</f>
        <v>1370</v>
      </c>
      <c r="K90" s="15" t="str">
        <f>Overview!$E$6</f>
        <v>---</v>
      </c>
    </row>
    <row r="91" spans="1:11" ht="28.8" x14ac:dyDescent="0.55000000000000004">
      <c r="A91" s="17" t="s">
        <v>15</v>
      </c>
      <c r="B91" s="15" t="s">
        <v>104</v>
      </c>
      <c r="C91" s="16" t="s">
        <v>726</v>
      </c>
      <c r="D91" s="16" t="s">
        <v>433</v>
      </c>
      <c r="F91" s="5" t="s">
        <v>10</v>
      </c>
      <c r="G91" s="70" t="s">
        <v>53</v>
      </c>
      <c r="H91" s="15">
        <f>VLOOKUP(TableOutbound[[#This Row],[Process]],TableProcesses[],2,FALSE)</f>
        <v>3</v>
      </c>
      <c r="I91" s="15">
        <f>VLOOKUP(TableOutbound[[#This Row],[Process]]&amp;TableOutbound[[#This Row],[Subprocess]],TableSubProcesses[],5,FALSE)</f>
        <v>350</v>
      </c>
      <c r="J91" s="15">
        <f>VLOOKUP(TableOutbound[[#This Row],[Process]]&amp;TableOutbound[[#This Row],[Subprocess]]&amp;TableOutbound[[#This Row],[Detail]],TableDetails[],7,FALSE)</f>
        <v>1370</v>
      </c>
      <c r="K91" s="15" t="str">
        <f>Overview!$E$6</f>
        <v>---</v>
      </c>
    </row>
    <row r="92" spans="1:11" ht="28.8" x14ac:dyDescent="0.55000000000000004">
      <c r="A92" s="17" t="s">
        <v>15</v>
      </c>
      <c r="B92" s="15" t="s">
        <v>104</v>
      </c>
      <c r="C92" s="16" t="s">
        <v>726</v>
      </c>
      <c r="D92" s="16" t="s">
        <v>434</v>
      </c>
      <c r="F92" s="5" t="s">
        <v>10</v>
      </c>
      <c r="G92" s="70" t="s">
        <v>53</v>
      </c>
      <c r="H92" s="15">
        <f>VLOOKUP(TableOutbound[[#This Row],[Process]],TableProcesses[],2,FALSE)</f>
        <v>3</v>
      </c>
      <c r="I92" s="15">
        <f>VLOOKUP(TableOutbound[[#This Row],[Process]]&amp;TableOutbound[[#This Row],[Subprocess]],TableSubProcesses[],5,FALSE)</f>
        <v>350</v>
      </c>
      <c r="J92" s="15">
        <f>VLOOKUP(TableOutbound[[#This Row],[Process]]&amp;TableOutbound[[#This Row],[Subprocess]]&amp;TableOutbound[[#This Row],[Detail]],TableDetails[],7,FALSE)</f>
        <v>1370</v>
      </c>
      <c r="K92" s="15" t="str">
        <f>Overview!$E$6</f>
        <v>---</v>
      </c>
    </row>
    <row r="93" spans="1:11" ht="28.8" x14ac:dyDescent="0.55000000000000004">
      <c r="A93" s="17" t="s">
        <v>15</v>
      </c>
      <c r="B93" s="15" t="s">
        <v>104</v>
      </c>
      <c r="C93" s="16" t="s">
        <v>726</v>
      </c>
      <c r="D93" s="16" t="s">
        <v>435</v>
      </c>
      <c r="F93" s="5" t="s">
        <v>10</v>
      </c>
      <c r="G93" s="70" t="s">
        <v>53</v>
      </c>
      <c r="H93" s="15">
        <f>VLOOKUP(TableOutbound[[#This Row],[Process]],TableProcesses[],2,FALSE)</f>
        <v>3</v>
      </c>
      <c r="I93" s="15">
        <f>VLOOKUP(TableOutbound[[#This Row],[Process]]&amp;TableOutbound[[#This Row],[Subprocess]],TableSubProcesses[],5,FALSE)</f>
        <v>350</v>
      </c>
      <c r="J93" s="15">
        <f>VLOOKUP(TableOutbound[[#This Row],[Process]]&amp;TableOutbound[[#This Row],[Subprocess]]&amp;TableOutbound[[#This Row],[Detail]],TableDetails[],7,FALSE)</f>
        <v>1370</v>
      </c>
      <c r="K93" s="15" t="str">
        <f>Overview!$E$6</f>
        <v>---</v>
      </c>
    </row>
    <row r="94" spans="1:11" ht="28.8" x14ac:dyDescent="0.55000000000000004">
      <c r="A94" s="17" t="s">
        <v>15</v>
      </c>
      <c r="B94" s="15" t="s">
        <v>104</v>
      </c>
      <c r="C94" s="16" t="s">
        <v>726</v>
      </c>
      <c r="D94" s="16" t="s">
        <v>436</v>
      </c>
      <c r="F94" s="5" t="s">
        <v>10</v>
      </c>
      <c r="G94" s="70" t="s">
        <v>53</v>
      </c>
      <c r="H94" s="15">
        <f>VLOOKUP(TableOutbound[[#This Row],[Process]],TableProcesses[],2,FALSE)</f>
        <v>3</v>
      </c>
      <c r="I94" s="15">
        <f>VLOOKUP(TableOutbound[[#This Row],[Process]]&amp;TableOutbound[[#This Row],[Subprocess]],TableSubProcesses[],5,FALSE)</f>
        <v>350</v>
      </c>
      <c r="J94" s="15">
        <f>VLOOKUP(TableOutbound[[#This Row],[Process]]&amp;TableOutbound[[#This Row],[Subprocess]]&amp;TableOutbound[[#This Row],[Detail]],TableDetails[],7,FALSE)</f>
        <v>1370</v>
      </c>
      <c r="K94" s="15" t="str">
        <f>Overview!$E$6</f>
        <v>---</v>
      </c>
    </row>
    <row r="95" spans="1:11" x14ac:dyDescent="0.55000000000000004">
      <c r="A95" s="17" t="s">
        <v>15</v>
      </c>
      <c r="B95" s="15" t="s">
        <v>104</v>
      </c>
      <c r="C95" s="16" t="s">
        <v>726</v>
      </c>
      <c r="D95" s="15" t="s">
        <v>437</v>
      </c>
      <c r="F95" s="5" t="s">
        <v>10</v>
      </c>
      <c r="G95" s="70" t="s">
        <v>53</v>
      </c>
      <c r="H95" s="15">
        <f>VLOOKUP(TableOutbound[[#This Row],[Process]],TableProcesses[],2,FALSE)</f>
        <v>3</v>
      </c>
      <c r="I95" s="15">
        <f>VLOOKUP(TableOutbound[[#This Row],[Process]]&amp;TableOutbound[[#This Row],[Subprocess]],TableSubProcesses[],5,FALSE)</f>
        <v>350</v>
      </c>
      <c r="J95" s="15">
        <f>VLOOKUP(TableOutbound[[#This Row],[Process]]&amp;TableOutbound[[#This Row],[Subprocess]]&amp;TableOutbound[[#This Row],[Detail]],TableDetails[],7,FALSE)</f>
        <v>1370</v>
      </c>
      <c r="K95" s="15" t="str">
        <f>Overview!$E$6</f>
        <v>---</v>
      </c>
    </row>
    <row r="96" spans="1:11" ht="28.8" x14ac:dyDescent="0.55000000000000004">
      <c r="A96" s="17" t="s">
        <v>15</v>
      </c>
      <c r="B96" s="15" t="s">
        <v>104</v>
      </c>
      <c r="C96" s="16" t="s">
        <v>726</v>
      </c>
      <c r="D96" s="16" t="s">
        <v>438</v>
      </c>
      <c r="F96" s="5" t="s">
        <v>10</v>
      </c>
      <c r="G96" s="70" t="s">
        <v>53</v>
      </c>
      <c r="H96" s="15">
        <f>VLOOKUP(TableOutbound[[#This Row],[Process]],TableProcesses[],2,FALSE)</f>
        <v>3</v>
      </c>
      <c r="I96" s="15">
        <f>VLOOKUP(TableOutbound[[#This Row],[Process]]&amp;TableOutbound[[#This Row],[Subprocess]],TableSubProcesses[],5,FALSE)</f>
        <v>350</v>
      </c>
      <c r="J96" s="15">
        <f>VLOOKUP(TableOutbound[[#This Row],[Process]]&amp;TableOutbound[[#This Row],[Subprocess]]&amp;TableOutbound[[#This Row],[Detail]],TableDetails[],7,FALSE)</f>
        <v>1370</v>
      </c>
      <c r="K96" s="15" t="str">
        <f>Overview!$E$6</f>
        <v>---</v>
      </c>
    </row>
    <row r="97" spans="1:11" ht="28.8" x14ac:dyDescent="0.55000000000000004">
      <c r="A97" s="17" t="s">
        <v>15</v>
      </c>
      <c r="B97" s="15" t="s">
        <v>104</v>
      </c>
      <c r="C97" s="16" t="s">
        <v>726</v>
      </c>
      <c r="D97" s="16" t="s">
        <v>439</v>
      </c>
      <c r="F97" s="5" t="s">
        <v>10</v>
      </c>
      <c r="G97" s="70" t="s">
        <v>53</v>
      </c>
      <c r="H97" s="15">
        <f>VLOOKUP(TableOutbound[[#This Row],[Process]],TableProcesses[],2,FALSE)</f>
        <v>3</v>
      </c>
      <c r="I97" s="15">
        <f>VLOOKUP(TableOutbound[[#This Row],[Process]]&amp;TableOutbound[[#This Row],[Subprocess]],TableSubProcesses[],5,FALSE)</f>
        <v>350</v>
      </c>
      <c r="J97" s="15">
        <f>VLOOKUP(TableOutbound[[#This Row],[Process]]&amp;TableOutbound[[#This Row],[Subprocess]]&amp;TableOutbound[[#This Row],[Detail]],TableDetails[],7,FALSE)</f>
        <v>1370</v>
      </c>
      <c r="K97" s="15" t="str">
        <f>Overview!$E$6</f>
        <v>---</v>
      </c>
    </row>
    <row r="98" spans="1:11" ht="28.8" x14ac:dyDescent="0.55000000000000004">
      <c r="A98" s="17" t="s">
        <v>15</v>
      </c>
      <c r="B98" s="15" t="s">
        <v>104</v>
      </c>
      <c r="C98" s="16" t="s">
        <v>726</v>
      </c>
      <c r="D98" s="16" t="s">
        <v>440</v>
      </c>
      <c r="F98" s="5" t="s">
        <v>10</v>
      </c>
      <c r="G98" s="70" t="s">
        <v>53</v>
      </c>
      <c r="H98" s="15">
        <f>VLOOKUP(TableOutbound[[#This Row],[Process]],TableProcesses[],2,FALSE)</f>
        <v>3</v>
      </c>
      <c r="I98" s="15">
        <f>VLOOKUP(TableOutbound[[#This Row],[Process]]&amp;TableOutbound[[#This Row],[Subprocess]],TableSubProcesses[],5,FALSE)</f>
        <v>350</v>
      </c>
      <c r="J98" s="15">
        <f>VLOOKUP(TableOutbound[[#This Row],[Process]]&amp;TableOutbound[[#This Row],[Subprocess]]&amp;TableOutbound[[#This Row],[Detail]],TableDetails[],7,FALSE)</f>
        <v>1370</v>
      </c>
      <c r="K98" s="15" t="str">
        <f>Overview!$E$6</f>
        <v>---</v>
      </c>
    </row>
    <row r="99" spans="1:11" ht="28.8" x14ac:dyDescent="0.55000000000000004">
      <c r="A99" s="17" t="s">
        <v>15</v>
      </c>
      <c r="B99" s="15" t="s">
        <v>104</v>
      </c>
      <c r="C99" s="16" t="s">
        <v>726</v>
      </c>
      <c r="D99" s="16" t="s">
        <v>441</v>
      </c>
      <c r="F99" s="5" t="s">
        <v>10</v>
      </c>
      <c r="G99" s="70" t="s">
        <v>53</v>
      </c>
      <c r="H99" s="15">
        <f>VLOOKUP(TableOutbound[[#This Row],[Process]],TableProcesses[],2,FALSE)</f>
        <v>3</v>
      </c>
      <c r="I99" s="15">
        <f>VLOOKUP(TableOutbound[[#This Row],[Process]]&amp;TableOutbound[[#This Row],[Subprocess]],TableSubProcesses[],5,FALSE)</f>
        <v>350</v>
      </c>
      <c r="J99" s="15">
        <f>VLOOKUP(TableOutbound[[#This Row],[Process]]&amp;TableOutbound[[#This Row],[Subprocess]]&amp;TableOutbound[[#This Row],[Detail]],TableDetails[],7,FALSE)</f>
        <v>1370</v>
      </c>
      <c r="K99" s="15" t="str">
        <f>Overview!$E$6</f>
        <v>---</v>
      </c>
    </row>
    <row r="100" spans="1:11" ht="28.8" x14ac:dyDescent="0.55000000000000004">
      <c r="A100" s="17" t="s">
        <v>15</v>
      </c>
      <c r="B100" s="15" t="s">
        <v>104</v>
      </c>
      <c r="C100" s="16" t="s">
        <v>726</v>
      </c>
      <c r="D100" s="16" t="s">
        <v>442</v>
      </c>
      <c r="F100" s="5" t="s">
        <v>10</v>
      </c>
      <c r="G100" s="70" t="s">
        <v>53</v>
      </c>
      <c r="H100" s="15">
        <f>VLOOKUP(TableOutbound[[#This Row],[Process]],TableProcesses[],2,FALSE)</f>
        <v>3</v>
      </c>
      <c r="I100" s="15">
        <f>VLOOKUP(TableOutbound[[#This Row],[Process]]&amp;TableOutbound[[#This Row],[Subprocess]],TableSubProcesses[],5,FALSE)</f>
        <v>350</v>
      </c>
      <c r="J100" s="15">
        <f>VLOOKUP(TableOutbound[[#This Row],[Process]]&amp;TableOutbound[[#This Row],[Subprocess]]&amp;TableOutbound[[#This Row],[Detail]],TableDetails[],7,FALSE)</f>
        <v>1370</v>
      </c>
      <c r="K100" s="15" t="str">
        <f>Overview!$E$6</f>
        <v>---</v>
      </c>
    </row>
    <row r="101" spans="1:11" ht="28.8" x14ac:dyDescent="0.55000000000000004">
      <c r="A101" s="17" t="s">
        <v>15</v>
      </c>
      <c r="B101" s="15" t="s">
        <v>104</v>
      </c>
      <c r="C101" s="16" t="s">
        <v>726</v>
      </c>
      <c r="D101" s="16" t="s">
        <v>443</v>
      </c>
      <c r="F101" s="5" t="s">
        <v>10</v>
      </c>
      <c r="G101" s="70" t="s">
        <v>53</v>
      </c>
      <c r="H101" s="15">
        <f>VLOOKUP(TableOutbound[[#This Row],[Process]],TableProcesses[],2,FALSE)</f>
        <v>3</v>
      </c>
      <c r="I101" s="15">
        <f>VLOOKUP(TableOutbound[[#This Row],[Process]]&amp;TableOutbound[[#This Row],[Subprocess]],TableSubProcesses[],5,FALSE)</f>
        <v>350</v>
      </c>
      <c r="J101" s="15">
        <f>VLOOKUP(TableOutbound[[#This Row],[Process]]&amp;TableOutbound[[#This Row],[Subprocess]]&amp;TableOutbound[[#This Row],[Detail]],TableDetails[],7,FALSE)</f>
        <v>1370</v>
      </c>
      <c r="K101" s="15" t="str">
        <f>Overview!$E$6</f>
        <v>---</v>
      </c>
    </row>
    <row r="102" spans="1:11" ht="28.8" x14ac:dyDescent="0.55000000000000004">
      <c r="A102" s="17" t="s">
        <v>15</v>
      </c>
      <c r="B102" s="15" t="s">
        <v>104</v>
      </c>
      <c r="C102" s="16" t="s">
        <v>726</v>
      </c>
      <c r="D102" s="16" t="s">
        <v>444</v>
      </c>
      <c r="F102" s="5" t="s">
        <v>10</v>
      </c>
      <c r="G102" s="70" t="s">
        <v>53</v>
      </c>
      <c r="H102" s="15">
        <f>VLOOKUP(TableOutbound[[#This Row],[Process]],TableProcesses[],2,FALSE)</f>
        <v>3</v>
      </c>
      <c r="I102" s="15">
        <f>VLOOKUP(TableOutbound[[#This Row],[Process]]&amp;TableOutbound[[#This Row],[Subprocess]],TableSubProcesses[],5,FALSE)</f>
        <v>350</v>
      </c>
      <c r="J102" s="15">
        <f>VLOOKUP(TableOutbound[[#This Row],[Process]]&amp;TableOutbound[[#This Row],[Subprocess]]&amp;TableOutbound[[#This Row],[Detail]],TableDetails[],7,FALSE)</f>
        <v>1370</v>
      </c>
      <c r="K102" s="15" t="str">
        <f>Overview!$E$6</f>
        <v>---</v>
      </c>
    </row>
    <row r="103" spans="1:11" ht="28.8" x14ac:dyDescent="0.55000000000000004">
      <c r="A103" s="17" t="s">
        <v>15</v>
      </c>
      <c r="B103" s="15" t="s">
        <v>104</v>
      </c>
      <c r="C103" s="16" t="s">
        <v>726</v>
      </c>
      <c r="D103" s="16" t="s">
        <v>445</v>
      </c>
      <c r="F103" s="5" t="s">
        <v>10</v>
      </c>
      <c r="G103" s="70" t="s">
        <v>53</v>
      </c>
      <c r="H103" s="15">
        <f>VLOOKUP(TableOutbound[[#This Row],[Process]],TableProcesses[],2,FALSE)</f>
        <v>3</v>
      </c>
      <c r="I103" s="15">
        <f>VLOOKUP(TableOutbound[[#This Row],[Process]]&amp;TableOutbound[[#This Row],[Subprocess]],TableSubProcesses[],5,FALSE)</f>
        <v>350</v>
      </c>
      <c r="J103" s="15">
        <f>VLOOKUP(TableOutbound[[#This Row],[Process]]&amp;TableOutbound[[#This Row],[Subprocess]]&amp;TableOutbound[[#This Row],[Detail]],TableDetails[],7,FALSE)</f>
        <v>1370</v>
      </c>
      <c r="K103" s="15" t="str">
        <f>Overview!$E$6</f>
        <v>---</v>
      </c>
    </row>
    <row r="104" spans="1:11" ht="28.8" x14ac:dyDescent="0.55000000000000004">
      <c r="A104" s="17" t="s">
        <v>15</v>
      </c>
      <c r="B104" s="15" t="s">
        <v>104</v>
      </c>
      <c r="C104" s="16" t="s">
        <v>726</v>
      </c>
      <c r="D104" s="16" t="s">
        <v>446</v>
      </c>
      <c r="F104" s="5" t="s">
        <v>10</v>
      </c>
      <c r="G104" s="70" t="s">
        <v>53</v>
      </c>
      <c r="H104" s="15">
        <f>VLOOKUP(TableOutbound[[#This Row],[Process]],TableProcesses[],2,FALSE)</f>
        <v>3</v>
      </c>
      <c r="I104" s="15">
        <f>VLOOKUP(TableOutbound[[#This Row],[Process]]&amp;TableOutbound[[#This Row],[Subprocess]],TableSubProcesses[],5,FALSE)</f>
        <v>350</v>
      </c>
      <c r="J104" s="15">
        <f>VLOOKUP(TableOutbound[[#This Row],[Process]]&amp;TableOutbound[[#This Row],[Subprocess]]&amp;TableOutbound[[#This Row],[Detail]],TableDetails[],7,FALSE)</f>
        <v>1370</v>
      </c>
      <c r="K104" s="15" t="str">
        <f>Overview!$E$6</f>
        <v>---</v>
      </c>
    </row>
    <row r="105" spans="1:11" ht="28.8" x14ac:dyDescent="0.55000000000000004">
      <c r="A105" s="17" t="s">
        <v>15</v>
      </c>
      <c r="B105" s="15" t="s">
        <v>104</v>
      </c>
      <c r="C105" s="16" t="s">
        <v>726</v>
      </c>
      <c r="D105" s="16" t="s">
        <v>447</v>
      </c>
      <c r="F105" s="5" t="s">
        <v>10</v>
      </c>
      <c r="G105" s="70" t="s">
        <v>53</v>
      </c>
      <c r="H105" s="15">
        <f>VLOOKUP(TableOutbound[[#This Row],[Process]],TableProcesses[],2,FALSE)</f>
        <v>3</v>
      </c>
      <c r="I105" s="15">
        <f>VLOOKUP(TableOutbound[[#This Row],[Process]]&amp;TableOutbound[[#This Row],[Subprocess]],TableSubProcesses[],5,FALSE)</f>
        <v>350</v>
      </c>
      <c r="J105" s="15">
        <f>VLOOKUP(TableOutbound[[#This Row],[Process]]&amp;TableOutbound[[#This Row],[Subprocess]]&amp;TableOutbound[[#This Row],[Detail]],TableDetails[],7,FALSE)</f>
        <v>1370</v>
      </c>
      <c r="K105" s="15" t="str">
        <f>Overview!$E$6</f>
        <v>---</v>
      </c>
    </row>
    <row r="106" spans="1:11" ht="28.8" x14ac:dyDescent="0.55000000000000004">
      <c r="A106" s="17" t="s">
        <v>15</v>
      </c>
      <c r="B106" s="15" t="s">
        <v>104</v>
      </c>
      <c r="C106" s="16" t="s">
        <v>726</v>
      </c>
      <c r="D106" s="16" t="s">
        <v>448</v>
      </c>
      <c r="F106" s="5" t="s">
        <v>10</v>
      </c>
      <c r="G106" s="70" t="s">
        <v>53</v>
      </c>
      <c r="H106" s="15">
        <f>VLOOKUP(TableOutbound[[#This Row],[Process]],TableProcesses[],2,FALSE)</f>
        <v>3</v>
      </c>
      <c r="I106" s="15">
        <f>VLOOKUP(TableOutbound[[#This Row],[Process]]&amp;TableOutbound[[#This Row],[Subprocess]],TableSubProcesses[],5,FALSE)</f>
        <v>350</v>
      </c>
      <c r="J106" s="15">
        <f>VLOOKUP(TableOutbound[[#This Row],[Process]]&amp;TableOutbound[[#This Row],[Subprocess]]&amp;TableOutbound[[#This Row],[Detail]],TableDetails[],7,FALSE)</f>
        <v>1370</v>
      </c>
      <c r="K106" s="15" t="str">
        <f>Overview!$E$6</f>
        <v>---</v>
      </c>
    </row>
    <row r="107" spans="1:11" x14ac:dyDescent="0.55000000000000004">
      <c r="A107" s="17" t="s">
        <v>15</v>
      </c>
      <c r="B107" s="15" t="s">
        <v>94</v>
      </c>
      <c r="C107" s="15" t="s">
        <v>449</v>
      </c>
      <c r="D107" s="15" t="s">
        <v>449</v>
      </c>
      <c r="F107" s="5" t="s">
        <v>10</v>
      </c>
      <c r="G107" s="70" t="s">
        <v>35</v>
      </c>
      <c r="H107" s="15">
        <f>VLOOKUP(TableOutbound[[#This Row],[Process]],TableProcesses[],2,FALSE)</f>
        <v>3</v>
      </c>
      <c r="I107" s="15">
        <f>VLOOKUP(TableOutbound[[#This Row],[Process]]&amp;TableOutbound[[#This Row],[Subprocess]],TableSubProcesses[],5,FALSE)</f>
        <v>360</v>
      </c>
      <c r="J107" s="15">
        <f>VLOOKUP(TableOutbound[[#This Row],[Process]]&amp;TableOutbound[[#This Row],[Subprocess]]&amp;TableOutbound[[#This Row],[Detail]],TableDetails[],7,FALSE)</f>
        <v>1670</v>
      </c>
      <c r="K107" s="15" t="str">
        <f>Overview!$E$6</f>
        <v>---</v>
      </c>
    </row>
    <row r="108" spans="1:11" x14ac:dyDescent="0.55000000000000004">
      <c r="A108" s="17" t="s">
        <v>15</v>
      </c>
      <c r="B108" s="15" t="s">
        <v>94</v>
      </c>
      <c r="C108" s="15" t="s">
        <v>450</v>
      </c>
      <c r="D108" s="15" t="s">
        <v>450</v>
      </c>
      <c r="F108" s="5" t="s">
        <v>10</v>
      </c>
      <c r="G108" s="70" t="s">
        <v>35</v>
      </c>
      <c r="H108" s="15">
        <f>VLOOKUP(TableOutbound[[#This Row],[Process]],TableProcesses[],2,FALSE)</f>
        <v>3</v>
      </c>
      <c r="I108" s="15">
        <f>VLOOKUP(TableOutbound[[#This Row],[Process]]&amp;TableOutbound[[#This Row],[Subprocess]],TableSubProcesses[],5,FALSE)</f>
        <v>360</v>
      </c>
      <c r="J108" s="15">
        <f>VLOOKUP(TableOutbound[[#This Row],[Process]]&amp;TableOutbound[[#This Row],[Subprocess]]&amp;TableOutbound[[#This Row],[Detail]],TableDetails[],7,FALSE)</f>
        <v>1620</v>
      </c>
      <c r="K108" s="15" t="str">
        <f>Overview!$E$6</f>
        <v>---</v>
      </c>
    </row>
    <row r="109" spans="1:11" x14ac:dyDescent="0.55000000000000004">
      <c r="A109" s="17" t="s">
        <v>15</v>
      </c>
      <c r="B109" s="15" t="s">
        <v>94</v>
      </c>
      <c r="C109" s="15" t="s">
        <v>451</v>
      </c>
      <c r="D109" s="15" t="s">
        <v>451</v>
      </c>
      <c r="F109" s="5" t="s">
        <v>10</v>
      </c>
      <c r="G109" s="70" t="s">
        <v>35</v>
      </c>
      <c r="H109" s="15">
        <f>VLOOKUP(TableOutbound[[#This Row],[Process]],TableProcesses[],2,FALSE)</f>
        <v>3</v>
      </c>
      <c r="I109" s="15">
        <f>VLOOKUP(TableOutbound[[#This Row],[Process]]&amp;TableOutbound[[#This Row],[Subprocess]],TableSubProcesses[],5,FALSE)</f>
        <v>360</v>
      </c>
      <c r="J109" s="15">
        <f>VLOOKUP(TableOutbound[[#This Row],[Process]]&amp;TableOutbound[[#This Row],[Subprocess]]&amp;TableOutbound[[#This Row],[Detail]],TableDetails[],7,FALSE)</f>
        <v>1570</v>
      </c>
      <c r="K109" s="15" t="str">
        <f>Overview!$E$6</f>
        <v>---</v>
      </c>
    </row>
    <row r="110" spans="1:11" x14ac:dyDescent="0.55000000000000004">
      <c r="A110" s="17" t="s">
        <v>15</v>
      </c>
      <c r="B110" s="15" t="s">
        <v>94</v>
      </c>
      <c r="C110" s="15" t="s">
        <v>452</v>
      </c>
      <c r="D110" s="15" t="s">
        <v>452</v>
      </c>
      <c r="F110" s="5" t="s">
        <v>10</v>
      </c>
      <c r="G110" s="70" t="s">
        <v>35</v>
      </c>
      <c r="H110" s="15">
        <f>VLOOKUP(TableOutbound[[#This Row],[Process]],TableProcesses[],2,FALSE)</f>
        <v>3</v>
      </c>
      <c r="I110" s="15">
        <f>VLOOKUP(TableOutbound[[#This Row],[Process]]&amp;TableOutbound[[#This Row],[Subprocess]],TableSubProcesses[],5,FALSE)</f>
        <v>360</v>
      </c>
      <c r="J110" s="15">
        <f>VLOOKUP(TableOutbound[[#This Row],[Process]]&amp;TableOutbound[[#This Row],[Subprocess]]&amp;TableOutbound[[#This Row],[Detail]],TableDetails[],7,FALSE)</f>
        <v>1690</v>
      </c>
      <c r="K110" s="15" t="str">
        <f>Overview!$E$6</f>
        <v>---</v>
      </c>
    </row>
    <row r="111" spans="1:11" x14ac:dyDescent="0.55000000000000004">
      <c r="A111" s="17" t="s">
        <v>15</v>
      </c>
      <c r="B111" s="15" t="s">
        <v>94</v>
      </c>
      <c r="C111" s="15" t="s">
        <v>453</v>
      </c>
      <c r="D111" s="15" t="s">
        <v>453</v>
      </c>
      <c r="F111" s="5" t="s">
        <v>10</v>
      </c>
      <c r="G111" s="70" t="s">
        <v>35</v>
      </c>
      <c r="H111" s="15">
        <f>VLOOKUP(TableOutbound[[#This Row],[Process]],TableProcesses[],2,FALSE)</f>
        <v>3</v>
      </c>
      <c r="I111" s="15">
        <f>VLOOKUP(TableOutbound[[#This Row],[Process]]&amp;TableOutbound[[#This Row],[Subprocess]],TableSubProcesses[],5,FALSE)</f>
        <v>360</v>
      </c>
      <c r="J111" s="15">
        <f>VLOOKUP(TableOutbound[[#This Row],[Process]]&amp;TableOutbound[[#This Row],[Subprocess]]&amp;TableOutbound[[#This Row],[Detail]],TableDetails[],7,FALSE)</f>
        <v>1640</v>
      </c>
      <c r="K111" s="15" t="str">
        <f>Overview!$E$6</f>
        <v>---</v>
      </c>
    </row>
    <row r="112" spans="1:11" x14ac:dyDescent="0.55000000000000004">
      <c r="A112" s="17" t="s">
        <v>15</v>
      </c>
      <c r="B112" s="15" t="s">
        <v>94</v>
      </c>
      <c r="C112" s="15" t="s">
        <v>454</v>
      </c>
      <c r="D112" s="15" t="s">
        <v>454</v>
      </c>
      <c r="F112" s="5" t="s">
        <v>10</v>
      </c>
      <c r="G112" s="70" t="s">
        <v>35</v>
      </c>
      <c r="H112" s="15">
        <f>VLOOKUP(TableOutbound[[#This Row],[Process]],TableProcesses[],2,FALSE)</f>
        <v>3</v>
      </c>
      <c r="I112" s="15">
        <f>VLOOKUP(TableOutbound[[#This Row],[Process]]&amp;TableOutbound[[#This Row],[Subprocess]],TableSubProcesses[],5,FALSE)</f>
        <v>360</v>
      </c>
      <c r="J112" s="15">
        <f>VLOOKUP(TableOutbound[[#This Row],[Process]]&amp;TableOutbound[[#This Row],[Subprocess]]&amp;TableOutbound[[#This Row],[Detail]],TableDetails[],7,FALSE)</f>
        <v>1590</v>
      </c>
      <c r="K112" s="15" t="str">
        <f>Overview!$E$6</f>
        <v>---</v>
      </c>
    </row>
    <row r="113" spans="1:11" x14ac:dyDescent="0.55000000000000004">
      <c r="A113" s="17" t="s">
        <v>15</v>
      </c>
      <c r="B113" s="15" t="s">
        <v>94</v>
      </c>
      <c r="C113" s="15" t="s">
        <v>455</v>
      </c>
      <c r="D113" s="15" t="s">
        <v>455</v>
      </c>
      <c r="F113" s="5" t="s">
        <v>10</v>
      </c>
      <c r="G113" s="70" t="s">
        <v>35</v>
      </c>
      <c r="H113" s="15">
        <f>VLOOKUP(TableOutbound[[#This Row],[Process]],TableProcesses[],2,FALSE)</f>
        <v>3</v>
      </c>
      <c r="I113" s="15">
        <f>VLOOKUP(TableOutbound[[#This Row],[Process]]&amp;TableOutbound[[#This Row],[Subprocess]],TableSubProcesses[],5,FALSE)</f>
        <v>360</v>
      </c>
      <c r="J113" s="15">
        <f>VLOOKUP(TableOutbound[[#This Row],[Process]]&amp;TableOutbound[[#This Row],[Subprocess]]&amp;TableOutbound[[#This Row],[Detail]],TableDetails[],7,FALSE)</f>
        <v>1680</v>
      </c>
      <c r="K113" s="15" t="str">
        <f>Overview!$E$6</f>
        <v>---</v>
      </c>
    </row>
    <row r="114" spans="1:11" x14ac:dyDescent="0.55000000000000004">
      <c r="A114" s="17" t="s">
        <v>15</v>
      </c>
      <c r="B114" s="15" t="s">
        <v>94</v>
      </c>
      <c r="C114" s="15" t="s">
        <v>456</v>
      </c>
      <c r="D114" s="15" t="s">
        <v>456</v>
      </c>
      <c r="F114" s="5" t="s">
        <v>10</v>
      </c>
      <c r="G114" s="70" t="s">
        <v>35</v>
      </c>
      <c r="H114" s="15">
        <f>VLOOKUP(TableOutbound[[#This Row],[Process]],TableProcesses[],2,FALSE)</f>
        <v>3</v>
      </c>
      <c r="I114" s="15">
        <f>VLOOKUP(TableOutbound[[#This Row],[Process]]&amp;TableOutbound[[#This Row],[Subprocess]],TableSubProcesses[],5,FALSE)</f>
        <v>360</v>
      </c>
      <c r="J114" s="15">
        <f>VLOOKUP(TableOutbound[[#This Row],[Process]]&amp;TableOutbound[[#This Row],[Subprocess]]&amp;TableOutbound[[#This Row],[Detail]],TableDetails[],7,FALSE)</f>
        <v>1630</v>
      </c>
      <c r="K114" s="15" t="str">
        <f>Overview!$E$6</f>
        <v>---</v>
      </c>
    </row>
    <row r="115" spans="1:11" x14ac:dyDescent="0.55000000000000004">
      <c r="A115" s="17" t="s">
        <v>15</v>
      </c>
      <c r="B115" s="15" t="s">
        <v>94</v>
      </c>
      <c r="C115" s="15" t="s">
        <v>457</v>
      </c>
      <c r="D115" s="15" t="s">
        <v>457</v>
      </c>
      <c r="F115" s="5" t="s">
        <v>10</v>
      </c>
      <c r="G115" s="70" t="s">
        <v>35</v>
      </c>
      <c r="H115" s="15">
        <f>VLOOKUP(TableOutbound[[#This Row],[Process]],TableProcesses[],2,FALSE)</f>
        <v>3</v>
      </c>
      <c r="I115" s="15">
        <f>VLOOKUP(TableOutbound[[#This Row],[Process]]&amp;TableOutbound[[#This Row],[Subprocess]],TableSubProcesses[],5,FALSE)</f>
        <v>360</v>
      </c>
      <c r="J115" s="15">
        <f>VLOOKUP(TableOutbound[[#This Row],[Process]]&amp;TableOutbound[[#This Row],[Subprocess]]&amp;TableOutbound[[#This Row],[Detail]],TableDetails[],7,FALSE)</f>
        <v>1580</v>
      </c>
      <c r="K115" s="15" t="str">
        <f>Overview!$E$6</f>
        <v>---</v>
      </c>
    </row>
    <row r="116" spans="1:11" x14ac:dyDescent="0.55000000000000004">
      <c r="A116" s="17" t="s">
        <v>15</v>
      </c>
      <c r="B116" s="15" t="s">
        <v>94</v>
      </c>
      <c r="C116" s="15" t="s">
        <v>458</v>
      </c>
      <c r="D116" s="15" t="s">
        <v>458</v>
      </c>
      <c r="F116" s="5" t="s">
        <v>10</v>
      </c>
      <c r="G116" s="70" t="s">
        <v>35</v>
      </c>
      <c r="H116" s="15">
        <f>VLOOKUP(TableOutbound[[#This Row],[Process]],TableProcesses[],2,FALSE)</f>
        <v>3</v>
      </c>
      <c r="I116" s="15">
        <f>VLOOKUP(TableOutbound[[#This Row],[Process]]&amp;TableOutbound[[#This Row],[Subprocess]],TableSubProcesses[],5,FALSE)</f>
        <v>360</v>
      </c>
      <c r="J116" s="15">
        <f>VLOOKUP(TableOutbound[[#This Row],[Process]]&amp;TableOutbound[[#This Row],[Subprocess]]&amp;TableOutbound[[#This Row],[Detail]],TableDetails[],7,FALSE)</f>
        <v>1700</v>
      </c>
      <c r="K116" s="15" t="str">
        <f>Overview!$E$6</f>
        <v>---</v>
      </c>
    </row>
    <row r="117" spans="1:11" x14ac:dyDescent="0.55000000000000004">
      <c r="A117" s="17" t="s">
        <v>15</v>
      </c>
      <c r="B117" s="15" t="s">
        <v>94</v>
      </c>
      <c r="C117" s="15" t="s">
        <v>459</v>
      </c>
      <c r="D117" s="15" t="s">
        <v>459</v>
      </c>
      <c r="F117" s="5" t="s">
        <v>10</v>
      </c>
      <c r="G117" s="70" t="s">
        <v>35</v>
      </c>
      <c r="H117" s="15">
        <f>VLOOKUP(TableOutbound[[#This Row],[Process]],TableProcesses[],2,FALSE)</f>
        <v>3</v>
      </c>
      <c r="I117" s="15">
        <f>VLOOKUP(TableOutbound[[#This Row],[Process]]&amp;TableOutbound[[#This Row],[Subprocess]],TableSubProcesses[],5,FALSE)</f>
        <v>360</v>
      </c>
      <c r="J117" s="15">
        <f>VLOOKUP(TableOutbound[[#This Row],[Process]]&amp;TableOutbound[[#This Row],[Subprocess]]&amp;TableOutbound[[#This Row],[Detail]],TableDetails[],7,FALSE)</f>
        <v>1650</v>
      </c>
      <c r="K117" s="15" t="str">
        <f>Overview!$E$6</f>
        <v>---</v>
      </c>
    </row>
    <row r="118" spans="1:11" x14ac:dyDescent="0.55000000000000004">
      <c r="A118" s="17" t="s">
        <v>15</v>
      </c>
      <c r="B118" s="15" t="s">
        <v>94</v>
      </c>
      <c r="C118" s="15" t="s">
        <v>460</v>
      </c>
      <c r="D118" s="15" t="s">
        <v>460</v>
      </c>
      <c r="F118" s="5" t="s">
        <v>10</v>
      </c>
      <c r="G118" s="70" t="s">
        <v>35</v>
      </c>
      <c r="H118" s="15">
        <f>VLOOKUP(TableOutbound[[#This Row],[Process]],TableProcesses[],2,FALSE)</f>
        <v>3</v>
      </c>
      <c r="I118" s="15">
        <f>VLOOKUP(TableOutbound[[#This Row],[Process]]&amp;TableOutbound[[#This Row],[Subprocess]],TableSubProcesses[],5,FALSE)</f>
        <v>360</v>
      </c>
      <c r="J118" s="15">
        <f>VLOOKUP(TableOutbound[[#This Row],[Process]]&amp;TableOutbound[[#This Row],[Subprocess]]&amp;TableOutbound[[#This Row],[Detail]],TableDetails[],7,FALSE)</f>
        <v>1600</v>
      </c>
      <c r="K118" s="15" t="str">
        <f>Overview!$E$6</f>
        <v>---</v>
      </c>
    </row>
    <row r="119" spans="1:11" x14ac:dyDescent="0.55000000000000004">
      <c r="A119" s="17" t="s">
        <v>15</v>
      </c>
      <c r="B119" s="15" t="s">
        <v>94</v>
      </c>
      <c r="C119" s="15" t="s">
        <v>461</v>
      </c>
      <c r="D119" s="15" t="s">
        <v>461</v>
      </c>
      <c r="F119" s="5" t="s">
        <v>10</v>
      </c>
      <c r="G119" s="70" t="s">
        <v>35</v>
      </c>
      <c r="H119" s="15">
        <f>VLOOKUP(TableOutbound[[#This Row],[Process]],TableProcesses[],2,FALSE)</f>
        <v>3</v>
      </c>
      <c r="I119" s="15">
        <f>VLOOKUP(TableOutbound[[#This Row],[Process]]&amp;TableOutbound[[#This Row],[Subprocess]],TableSubProcesses[],5,FALSE)</f>
        <v>360</v>
      </c>
      <c r="J119" s="15">
        <f>VLOOKUP(TableOutbound[[#This Row],[Process]]&amp;TableOutbound[[#This Row],[Subprocess]]&amp;TableOutbound[[#This Row],[Detail]],TableDetails[],7,FALSE)</f>
        <v>1710</v>
      </c>
      <c r="K119" s="15" t="str">
        <f>Overview!$E$6</f>
        <v>---</v>
      </c>
    </row>
    <row r="120" spans="1:11" x14ac:dyDescent="0.55000000000000004">
      <c r="A120" s="17" t="s">
        <v>15</v>
      </c>
      <c r="B120" s="15" t="s">
        <v>94</v>
      </c>
      <c r="C120" s="15" t="s">
        <v>462</v>
      </c>
      <c r="D120" s="15" t="s">
        <v>462</v>
      </c>
      <c r="F120" s="5" t="s">
        <v>10</v>
      </c>
      <c r="G120" s="70" t="s">
        <v>35</v>
      </c>
      <c r="H120" s="15">
        <f>VLOOKUP(TableOutbound[[#This Row],[Process]],TableProcesses[],2,FALSE)</f>
        <v>3</v>
      </c>
      <c r="I120" s="15">
        <f>VLOOKUP(TableOutbound[[#This Row],[Process]]&amp;TableOutbound[[#This Row],[Subprocess]],TableSubProcesses[],5,FALSE)</f>
        <v>360</v>
      </c>
      <c r="J120" s="15">
        <f>VLOOKUP(TableOutbound[[#This Row],[Process]]&amp;TableOutbound[[#This Row],[Subprocess]]&amp;TableOutbound[[#This Row],[Detail]],TableDetails[],7,FALSE)</f>
        <v>1660</v>
      </c>
      <c r="K120" s="15" t="str">
        <f>Overview!$E$6</f>
        <v>---</v>
      </c>
    </row>
    <row r="121" spans="1:11" x14ac:dyDescent="0.55000000000000004">
      <c r="A121" s="17" t="s">
        <v>15</v>
      </c>
      <c r="B121" s="15" t="s">
        <v>94</v>
      </c>
      <c r="C121" s="15" t="s">
        <v>463</v>
      </c>
      <c r="D121" s="15" t="s">
        <v>463</v>
      </c>
      <c r="F121" s="5" t="s">
        <v>10</v>
      </c>
      <c r="G121" s="70" t="s">
        <v>35</v>
      </c>
      <c r="H121" s="15">
        <f>VLOOKUP(TableOutbound[[#This Row],[Process]],TableProcesses[],2,FALSE)</f>
        <v>3</v>
      </c>
      <c r="I121" s="15">
        <f>VLOOKUP(TableOutbound[[#This Row],[Process]]&amp;TableOutbound[[#This Row],[Subprocess]],TableSubProcesses[],5,FALSE)</f>
        <v>360</v>
      </c>
      <c r="J121" s="15">
        <f>VLOOKUP(TableOutbound[[#This Row],[Process]]&amp;TableOutbound[[#This Row],[Subprocess]]&amp;TableOutbound[[#This Row],[Detail]],TableDetails[],7,FALSE)</f>
        <v>1610</v>
      </c>
      <c r="K121" s="15" t="str">
        <f>Overview!$E$6</f>
        <v>---</v>
      </c>
    </row>
    <row r="122" spans="1:11" x14ac:dyDescent="0.55000000000000004">
      <c r="A122" s="17" t="s">
        <v>15</v>
      </c>
      <c r="B122" s="15" t="s">
        <v>104</v>
      </c>
      <c r="C122" s="15" t="s">
        <v>464</v>
      </c>
      <c r="D122" s="15" t="s">
        <v>464</v>
      </c>
      <c r="E122" s="15" t="s">
        <v>465</v>
      </c>
      <c r="F122" s="5" t="s">
        <v>10</v>
      </c>
      <c r="G122" s="70" t="s">
        <v>53</v>
      </c>
      <c r="H122" s="15">
        <f>VLOOKUP(TableOutbound[[#This Row],[Process]],TableProcesses[],2,FALSE)</f>
        <v>3</v>
      </c>
      <c r="I122" s="15">
        <f>VLOOKUP(TableOutbound[[#This Row],[Process]]&amp;TableOutbound[[#This Row],[Subprocess]],TableSubProcesses[],5,FALSE)</f>
        <v>350</v>
      </c>
      <c r="J122" s="15">
        <f>VLOOKUP(TableOutbound[[#This Row],[Process]]&amp;TableOutbound[[#This Row],[Subprocess]]&amp;TableOutbound[[#This Row],[Detail]],TableDetails[],7,FALSE)</f>
        <v>1340</v>
      </c>
      <c r="K122" s="15" t="str">
        <f>Overview!$E$6</f>
        <v>---</v>
      </c>
    </row>
    <row r="123" spans="1:11" x14ac:dyDescent="0.55000000000000004">
      <c r="A123" s="17" t="s">
        <v>15</v>
      </c>
      <c r="B123" s="15" t="s">
        <v>104</v>
      </c>
      <c r="C123" s="15" t="s">
        <v>466</v>
      </c>
      <c r="D123" s="15" t="s">
        <v>466</v>
      </c>
      <c r="E123" s="15" t="s">
        <v>465</v>
      </c>
      <c r="F123" s="5" t="s">
        <v>10</v>
      </c>
      <c r="G123" s="70" t="s">
        <v>37</v>
      </c>
      <c r="H123" s="15">
        <f>VLOOKUP(TableOutbound[[#This Row],[Process]],TableProcesses[],2,FALSE)</f>
        <v>3</v>
      </c>
      <c r="I123" s="15">
        <f>VLOOKUP(TableOutbound[[#This Row],[Process]]&amp;TableOutbound[[#This Row],[Subprocess]],TableSubProcesses[],5,FALSE)</f>
        <v>350</v>
      </c>
      <c r="J123" s="15">
        <f>VLOOKUP(TableOutbound[[#This Row],[Process]]&amp;TableOutbound[[#This Row],[Subprocess]]&amp;TableOutbound[[#This Row],[Detail]],TableDetails[],7,FALSE)</f>
        <v>1360</v>
      </c>
      <c r="K123" s="15" t="str">
        <f>Overview!$E$6</f>
        <v>---</v>
      </c>
    </row>
    <row r="124" spans="1:11" x14ac:dyDescent="0.55000000000000004">
      <c r="A124" s="17" t="s">
        <v>15</v>
      </c>
      <c r="B124" s="15" t="s">
        <v>104</v>
      </c>
      <c r="C124" s="15" t="s">
        <v>467</v>
      </c>
      <c r="D124" s="15" t="s">
        <v>467</v>
      </c>
      <c r="E124" s="15" t="s">
        <v>465</v>
      </c>
      <c r="F124" s="5" t="s">
        <v>10</v>
      </c>
      <c r="G124" s="70" t="s">
        <v>37</v>
      </c>
      <c r="H124" s="15">
        <f>VLOOKUP(TableOutbound[[#This Row],[Process]],TableProcesses[],2,FALSE)</f>
        <v>3</v>
      </c>
      <c r="I124" s="15">
        <f>VLOOKUP(TableOutbound[[#This Row],[Process]]&amp;TableOutbound[[#This Row],[Subprocess]],TableSubProcesses[],5,FALSE)</f>
        <v>350</v>
      </c>
      <c r="J124" s="15">
        <f>VLOOKUP(TableOutbound[[#This Row],[Process]]&amp;TableOutbound[[#This Row],[Subprocess]]&amp;TableOutbound[[#This Row],[Detail]],TableDetails[],7,FALSE)</f>
        <v>1350</v>
      </c>
      <c r="K124" s="15" t="str">
        <f>Overview!$E$6</f>
        <v>---</v>
      </c>
    </row>
    <row r="125" spans="1:11" x14ac:dyDescent="0.55000000000000004">
      <c r="A125" s="17" t="s">
        <v>15</v>
      </c>
      <c r="B125" s="15" t="s">
        <v>104</v>
      </c>
      <c r="C125" s="15" t="s">
        <v>468</v>
      </c>
      <c r="D125" s="15" t="s">
        <v>468</v>
      </c>
      <c r="F125" s="5" t="s">
        <v>10</v>
      </c>
      <c r="G125" s="70" t="s">
        <v>37</v>
      </c>
      <c r="H125" s="15">
        <f>VLOOKUP(TableOutbound[[#This Row],[Process]],TableProcesses[],2,FALSE)</f>
        <v>3</v>
      </c>
      <c r="I125" s="15">
        <f>VLOOKUP(TableOutbound[[#This Row],[Process]]&amp;TableOutbound[[#This Row],[Subprocess]],TableSubProcesses[],5,FALSE)</f>
        <v>350</v>
      </c>
      <c r="J125" s="15">
        <f>VLOOKUP(TableOutbound[[#This Row],[Process]]&amp;TableOutbound[[#This Row],[Subprocess]]&amp;TableOutbound[[#This Row],[Detail]],TableDetails[],7,FALSE)</f>
        <v>1500</v>
      </c>
      <c r="K125" s="15" t="str">
        <f>Overview!$E$6</f>
        <v>---</v>
      </c>
    </row>
    <row r="126" spans="1:11" x14ac:dyDescent="0.55000000000000004">
      <c r="A126" s="17" t="s">
        <v>15</v>
      </c>
      <c r="B126" s="15" t="s">
        <v>104</v>
      </c>
      <c r="C126" s="15" t="s">
        <v>469</v>
      </c>
      <c r="D126" s="15" t="s">
        <v>469</v>
      </c>
      <c r="F126" s="5" t="s">
        <v>10</v>
      </c>
      <c r="G126" s="70" t="s">
        <v>37</v>
      </c>
      <c r="H126" s="15">
        <f>VLOOKUP(TableOutbound[[#This Row],[Process]],TableProcesses[],2,FALSE)</f>
        <v>3</v>
      </c>
      <c r="I126" s="15">
        <f>VLOOKUP(TableOutbound[[#This Row],[Process]]&amp;TableOutbound[[#This Row],[Subprocess]],TableSubProcesses[],5,FALSE)</f>
        <v>350</v>
      </c>
      <c r="J126" s="15">
        <f>VLOOKUP(TableOutbound[[#This Row],[Process]]&amp;TableOutbound[[#This Row],[Subprocess]]&amp;TableOutbound[[#This Row],[Detail]],TableDetails[],7,FALSE)</f>
        <v>1480</v>
      </c>
      <c r="K126" s="15" t="str">
        <f>Overview!$E$6</f>
        <v>---</v>
      </c>
    </row>
    <row r="127" spans="1:11" x14ac:dyDescent="0.55000000000000004">
      <c r="A127" s="17" t="s">
        <v>15</v>
      </c>
      <c r="B127" s="15" t="s">
        <v>104</v>
      </c>
      <c r="C127" s="15" t="s">
        <v>746</v>
      </c>
      <c r="D127" s="15" t="s">
        <v>470</v>
      </c>
      <c r="F127" s="5" t="s">
        <v>10</v>
      </c>
      <c r="G127" s="70" t="s">
        <v>37</v>
      </c>
      <c r="H127" s="15">
        <f>VLOOKUP(TableOutbound[[#This Row],[Process]],TableProcesses[],2,FALSE)</f>
        <v>3</v>
      </c>
      <c r="I127" s="15">
        <f>VLOOKUP(TableOutbound[[#This Row],[Process]]&amp;TableOutbound[[#This Row],[Subprocess]],TableSubProcesses[],5,FALSE)</f>
        <v>350</v>
      </c>
      <c r="J127" s="15">
        <f>VLOOKUP(TableOutbound[[#This Row],[Process]]&amp;TableOutbound[[#This Row],[Subprocess]]&amp;TableOutbound[[#This Row],[Detail]],TableDetails[],7,FALSE)</f>
        <v>1490</v>
      </c>
      <c r="K127" s="15" t="str">
        <f>Overview!$E$6</f>
        <v>---</v>
      </c>
    </row>
    <row r="128" spans="1:11" x14ac:dyDescent="0.55000000000000004">
      <c r="A128" s="17" t="s">
        <v>15</v>
      </c>
      <c r="B128" s="15" t="s">
        <v>471</v>
      </c>
      <c r="C128" s="15" t="s">
        <v>468</v>
      </c>
      <c r="D128" s="15" t="s">
        <v>468</v>
      </c>
      <c r="F128" s="5" t="s">
        <v>10</v>
      </c>
      <c r="G128" s="70" t="s">
        <v>37</v>
      </c>
      <c r="H128" s="15">
        <f>VLOOKUP(TableOutbound[[#This Row],[Process]],TableProcesses[],2,FALSE)</f>
        <v>3</v>
      </c>
      <c r="I128" s="15">
        <f>VLOOKUP(TableOutbound[[#This Row],[Process]]&amp;TableOutbound[[#This Row],[Subprocess]],TableSubProcesses[],5,FALSE)</f>
        <v>355</v>
      </c>
      <c r="J128" s="15">
        <f>VLOOKUP(TableOutbound[[#This Row],[Process]]&amp;TableOutbound[[#This Row],[Subprocess]]&amp;TableOutbound[[#This Row],[Detail]],TableDetails[],7,FALSE)</f>
        <v>1290</v>
      </c>
      <c r="K128" s="15" t="str">
        <f>Overview!$E$6</f>
        <v>---</v>
      </c>
    </row>
    <row r="129" spans="1:11" x14ac:dyDescent="0.55000000000000004">
      <c r="A129" s="17" t="s">
        <v>15</v>
      </c>
      <c r="B129" s="15" t="s">
        <v>471</v>
      </c>
      <c r="C129" s="15" t="s">
        <v>469</v>
      </c>
      <c r="D129" s="15" t="s">
        <v>469</v>
      </c>
      <c r="F129" s="5" t="s">
        <v>10</v>
      </c>
      <c r="G129" s="70" t="s">
        <v>37</v>
      </c>
      <c r="H129" s="15">
        <f>VLOOKUP(TableOutbound[[#This Row],[Process]],TableProcesses[],2,FALSE)</f>
        <v>3</v>
      </c>
      <c r="I129" s="15">
        <f>VLOOKUP(TableOutbound[[#This Row],[Process]]&amp;TableOutbound[[#This Row],[Subprocess]],TableSubProcesses[],5,FALSE)</f>
        <v>355</v>
      </c>
      <c r="J129" s="15">
        <f>VLOOKUP(TableOutbound[[#This Row],[Process]]&amp;TableOutbound[[#This Row],[Subprocess]]&amp;TableOutbound[[#This Row],[Detail]],TableDetails[],7,FALSE)</f>
        <v>1270</v>
      </c>
      <c r="K129" s="15" t="str">
        <f>Overview!$E$6</f>
        <v>---</v>
      </c>
    </row>
    <row r="130" spans="1:11" x14ac:dyDescent="0.55000000000000004">
      <c r="A130" s="17" t="s">
        <v>15</v>
      </c>
      <c r="B130" s="15" t="s">
        <v>471</v>
      </c>
      <c r="C130" s="15" t="s">
        <v>746</v>
      </c>
      <c r="D130" s="15" t="s">
        <v>470</v>
      </c>
      <c r="F130" s="5" t="s">
        <v>10</v>
      </c>
      <c r="G130" s="70" t="s">
        <v>37</v>
      </c>
      <c r="H130" s="15">
        <f>VLOOKUP(TableOutbound[[#This Row],[Process]],TableProcesses[],2,FALSE)</f>
        <v>3</v>
      </c>
      <c r="I130" s="15">
        <f>VLOOKUP(TableOutbound[[#This Row],[Process]]&amp;TableOutbound[[#This Row],[Subprocess]],TableSubProcesses[],5,FALSE)</f>
        <v>355</v>
      </c>
      <c r="J130" s="15">
        <f>VLOOKUP(TableOutbound[[#This Row],[Process]]&amp;TableOutbound[[#This Row],[Subprocess]]&amp;TableOutbound[[#This Row],[Detail]],TableDetails[],7,FALSE)</f>
        <v>1280</v>
      </c>
      <c r="K130" s="15" t="str">
        <f>Overview!$E$6</f>
        <v>---</v>
      </c>
    </row>
    <row r="131" spans="1:11" x14ac:dyDescent="0.55000000000000004">
      <c r="A131" s="17" t="s">
        <v>15</v>
      </c>
      <c r="B131" s="15" t="s">
        <v>195</v>
      </c>
      <c r="C131" s="15" t="s">
        <v>472</v>
      </c>
      <c r="D131" s="15" t="s">
        <v>472</v>
      </c>
      <c r="F131" s="5" t="s">
        <v>10</v>
      </c>
      <c r="G131" s="70" t="s">
        <v>53</v>
      </c>
      <c r="H131" s="15">
        <f>VLOOKUP(TableOutbound[[#This Row],[Process]],TableProcesses[],2,FALSE)</f>
        <v>3</v>
      </c>
      <c r="I131" s="15">
        <f>VLOOKUP(TableOutbound[[#This Row],[Process]]&amp;TableOutbound[[#This Row],[Subprocess]],TableSubProcesses[],5,FALSE)</f>
        <v>370</v>
      </c>
      <c r="J131" s="15">
        <f>VLOOKUP(TableOutbound[[#This Row],[Process]]&amp;TableOutbound[[#This Row],[Subprocess]]&amp;TableOutbound[[#This Row],[Detail]],TableDetails[],7,FALSE)</f>
        <v>1560</v>
      </c>
      <c r="K131" s="15" t="str">
        <f>Overview!$E$6</f>
        <v>---</v>
      </c>
    </row>
    <row r="132" spans="1:11" x14ac:dyDescent="0.55000000000000004">
      <c r="A132" s="17" t="s">
        <v>15</v>
      </c>
      <c r="B132" s="15" t="s">
        <v>195</v>
      </c>
      <c r="C132" s="15" t="s">
        <v>473</v>
      </c>
      <c r="D132" s="15" t="s">
        <v>473</v>
      </c>
      <c r="F132" s="5" t="s">
        <v>10</v>
      </c>
      <c r="G132" s="70" t="s">
        <v>37</v>
      </c>
      <c r="H132" s="15">
        <f>VLOOKUP(TableOutbound[[#This Row],[Process]],TableProcesses[],2,FALSE)</f>
        <v>3</v>
      </c>
      <c r="I132" s="15">
        <f>VLOOKUP(TableOutbound[[#This Row],[Process]]&amp;TableOutbound[[#This Row],[Subprocess]],TableSubProcesses[],5,FALSE)</f>
        <v>370</v>
      </c>
      <c r="J132" s="15">
        <f>VLOOKUP(TableOutbound[[#This Row],[Process]]&amp;TableOutbound[[#This Row],[Subprocess]]&amp;TableOutbound[[#This Row],[Detail]],TableDetails[],7,FALSE)</f>
        <v>1550</v>
      </c>
      <c r="K132" s="15" t="str">
        <f>Overview!$E$6</f>
        <v>---</v>
      </c>
    </row>
    <row r="133" spans="1:11" ht="28.8" x14ac:dyDescent="0.55000000000000004">
      <c r="A133" s="17" t="s">
        <v>15</v>
      </c>
      <c r="B133" s="15" t="s">
        <v>195</v>
      </c>
      <c r="C133" s="15" t="s">
        <v>473</v>
      </c>
      <c r="D133" s="16" t="s">
        <v>474</v>
      </c>
      <c r="F133" s="5" t="s">
        <v>10</v>
      </c>
      <c r="G133" s="70" t="s">
        <v>37</v>
      </c>
      <c r="H133" s="15">
        <f>VLOOKUP(TableOutbound[[#This Row],[Process]],TableProcesses[],2,FALSE)</f>
        <v>3</v>
      </c>
      <c r="I133" s="15">
        <f>VLOOKUP(TableOutbound[[#This Row],[Process]]&amp;TableOutbound[[#This Row],[Subprocess]],TableSubProcesses[],5,FALSE)</f>
        <v>370</v>
      </c>
      <c r="J133" s="15">
        <f>VLOOKUP(TableOutbound[[#This Row],[Process]]&amp;TableOutbound[[#This Row],[Subprocess]]&amp;TableOutbound[[#This Row],[Detail]],TableDetails[],7,FALSE)</f>
        <v>1550</v>
      </c>
      <c r="K133" s="15" t="str">
        <f>Overview!$E$6</f>
        <v>---</v>
      </c>
    </row>
    <row r="134" spans="1:11" ht="28.8" x14ac:dyDescent="0.55000000000000004">
      <c r="A134" s="17" t="s">
        <v>15</v>
      </c>
      <c r="B134" s="15" t="s">
        <v>195</v>
      </c>
      <c r="C134" s="15" t="s">
        <v>473</v>
      </c>
      <c r="D134" s="16" t="s">
        <v>475</v>
      </c>
      <c r="F134" s="5" t="s">
        <v>10</v>
      </c>
      <c r="G134" s="70" t="s">
        <v>37</v>
      </c>
      <c r="H134" s="15">
        <f>VLOOKUP(TableOutbound[[#This Row],[Process]],TableProcesses[],2,FALSE)</f>
        <v>3</v>
      </c>
      <c r="I134" s="15">
        <f>VLOOKUP(TableOutbound[[#This Row],[Process]]&amp;TableOutbound[[#This Row],[Subprocess]],TableSubProcesses[],5,FALSE)</f>
        <v>370</v>
      </c>
      <c r="J134" s="15">
        <f>VLOOKUP(TableOutbound[[#This Row],[Process]]&amp;TableOutbound[[#This Row],[Subprocess]]&amp;TableOutbound[[#This Row],[Detail]],TableDetails[],7,FALSE)</f>
        <v>1550</v>
      </c>
      <c r="K134" s="15" t="str">
        <f>Overview!$E$6</f>
        <v>---</v>
      </c>
    </row>
    <row r="135" spans="1:11" ht="28.8" x14ac:dyDescent="0.55000000000000004">
      <c r="A135" s="17" t="s">
        <v>15</v>
      </c>
      <c r="B135" s="15" t="s">
        <v>195</v>
      </c>
      <c r="C135" s="15" t="s">
        <v>473</v>
      </c>
      <c r="D135" s="16" t="s">
        <v>476</v>
      </c>
      <c r="F135" s="5" t="s">
        <v>10</v>
      </c>
      <c r="G135" s="70" t="s">
        <v>37</v>
      </c>
      <c r="H135" s="15">
        <f>VLOOKUP(TableOutbound[[#This Row],[Process]],TableProcesses[],2,FALSE)</f>
        <v>3</v>
      </c>
      <c r="I135" s="15">
        <f>VLOOKUP(TableOutbound[[#This Row],[Process]]&amp;TableOutbound[[#This Row],[Subprocess]],TableSubProcesses[],5,FALSE)</f>
        <v>370</v>
      </c>
      <c r="J135" s="15">
        <f>VLOOKUP(TableOutbound[[#This Row],[Process]]&amp;TableOutbound[[#This Row],[Subprocess]]&amp;TableOutbound[[#This Row],[Detail]],TableDetails[],7,FALSE)</f>
        <v>1550</v>
      </c>
      <c r="K135" s="15" t="str">
        <f>Overview!$E$6</f>
        <v>---</v>
      </c>
    </row>
    <row r="136" spans="1:11" ht="28.8" x14ac:dyDescent="0.55000000000000004">
      <c r="A136" s="17" t="s">
        <v>15</v>
      </c>
      <c r="B136" s="15" t="s">
        <v>195</v>
      </c>
      <c r="C136" s="15" t="s">
        <v>473</v>
      </c>
      <c r="D136" s="16" t="s">
        <v>477</v>
      </c>
      <c r="F136" s="5" t="s">
        <v>10</v>
      </c>
      <c r="G136" s="70" t="s">
        <v>37</v>
      </c>
      <c r="H136" s="15">
        <f>VLOOKUP(TableOutbound[[#This Row],[Process]],TableProcesses[],2,FALSE)</f>
        <v>3</v>
      </c>
      <c r="I136" s="15">
        <f>VLOOKUP(TableOutbound[[#This Row],[Process]]&amp;TableOutbound[[#This Row],[Subprocess]],TableSubProcesses[],5,FALSE)</f>
        <v>370</v>
      </c>
      <c r="J136" s="15">
        <f>VLOOKUP(TableOutbound[[#This Row],[Process]]&amp;TableOutbound[[#This Row],[Subprocess]]&amp;TableOutbound[[#This Row],[Detail]],TableDetails[],7,FALSE)</f>
        <v>1550</v>
      </c>
      <c r="K136" s="15" t="str">
        <f>Overview!$E$6</f>
        <v>---</v>
      </c>
    </row>
    <row r="137" spans="1:11" ht="28.8" x14ac:dyDescent="0.55000000000000004">
      <c r="A137" s="17" t="s">
        <v>15</v>
      </c>
      <c r="B137" s="15" t="s">
        <v>195</v>
      </c>
      <c r="C137" s="15" t="s">
        <v>473</v>
      </c>
      <c r="D137" s="16" t="s">
        <v>478</v>
      </c>
      <c r="F137" s="5" t="s">
        <v>10</v>
      </c>
      <c r="G137" s="70" t="s">
        <v>37</v>
      </c>
      <c r="H137" s="15">
        <f>VLOOKUP(TableOutbound[[#This Row],[Process]],TableProcesses[],2,FALSE)</f>
        <v>3</v>
      </c>
      <c r="I137" s="15">
        <f>VLOOKUP(TableOutbound[[#This Row],[Process]]&amp;TableOutbound[[#This Row],[Subprocess]],TableSubProcesses[],5,FALSE)</f>
        <v>370</v>
      </c>
      <c r="J137" s="15">
        <f>VLOOKUP(TableOutbound[[#This Row],[Process]]&amp;TableOutbound[[#This Row],[Subprocess]]&amp;TableOutbound[[#This Row],[Detail]],TableDetails[],7,FALSE)</f>
        <v>1550</v>
      </c>
      <c r="K137" s="15" t="str">
        <f>Overview!$E$6</f>
        <v>---</v>
      </c>
    </row>
    <row r="138" spans="1:11" ht="28.8" x14ac:dyDescent="0.55000000000000004">
      <c r="A138" s="17" t="s">
        <v>15</v>
      </c>
      <c r="B138" s="15" t="s">
        <v>195</v>
      </c>
      <c r="C138" s="15" t="s">
        <v>473</v>
      </c>
      <c r="D138" s="16" t="s">
        <v>479</v>
      </c>
      <c r="F138" s="5" t="s">
        <v>10</v>
      </c>
      <c r="G138" s="70" t="s">
        <v>37</v>
      </c>
      <c r="H138" s="15">
        <f>VLOOKUP(TableOutbound[[#This Row],[Process]],TableProcesses[],2,FALSE)</f>
        <v>3</v>
      </c>
      <c r="I138" s="15">
        <f>VLOOKUP(TableOutbound[[#This Row],[Process]]&amp;TableOutbound[[#This Row],[Subprocess]],TableSubProcesses[],5,FALSE)</f>
        <v>370</v>
      </c>
      <c r="J138" s="15">
        <f>VLOOKUP(TableOutbound[[#This Row],[Process]]&amp;TableOutbound[[#This Row],[Subprocess]]&amp;TableOutbound[[#This Row],[Detail]],TableDetails[],7,FALSE)</f>
        <v>1550</v>
      </c>
      <c r="K138" s="15" t="str">
        <f>Overview!$E$6</f>
        <v>---</v>
      </c>
    </row>
    <row r="139" spans="1:11" ht="28.8" x14ac:dyDescent="0.55000000000000004">
      <c r="A139" s="17" t="s">
        <v>15</v>
      </c>
      <c r="B139" s="15" t="s">
        <v>195</v>
      </c>
      <c r="C139" s="15" t="s">
        <v>473</v>
      </c>
      <c r="D139" s="16" t="s">
        <v>480</v>
      </c>
      <c r="F139" s="5" t="s">
        <v>10</v>
      </c>
      <c r="G139" s="70" t="s">
        <v>37</v>
      </c>
      <c r="H139" s="15">
        <f>VLOOKUP(TableOutbound[[#This Row],[Process]],TableProcesses[],2,FALSE)</f>
        <v>3</v>
      </c>
      <c r="I139" s="15">
        <f>VLOOKUP(TableOutbound[[#This Row],[Process]]&amp;TableOutbound[[#This Row],[Subprocess]],TableSubProcesses[],5,FALSE)</f>
        <v>370</v>
      </c>
      <c r="J139" s="15">
        <f>VLOOKUP(TableOutbound[[#This Row],[Process]]&amp;TableOutbound[[#This Row],[Subprocess]]&amp;TableOutbound[[#This Row],[Detail]],TableDetails[],7,FALSE)</f>
        <v>1550</v>
      </c>
      <c r="K139" s="15" t="str">
        <f>Overview!$E$6</f>
        <v>---</v>
      </c>
    </row>
    <row r="140" spans="1:11" x14ac:dyDescent="0.55000000000000004">
      <c r="A140" s="17" t="s">
        <v>15</v>
      </c>
      <c r="B140" s="15" t="s">
        <v>195</v>
      </c>
      <c r="C140" s="15" t="s">
        <v>481</v>
      </c>
      <c r="D140" s="15" t="s">
        <v>481</v>
      </c>
      <c r="F140" s="5" t="s">
        <v>10</v>
      </c>
      <c r="G140" s="70" t="s">
        <v>35</v>
      </c>
      <c r="H140" s="15">
        <f>VLOOKUP(TableOutbound[[#This Row],[Process]],TableProcesses[],2,FALSE)</f>
        <v>3</v>
      </c>
      <c r="I140" s="15">
        <f>VLOOKUP(TableOutbound[[#This Row],[Process]]&amp;TableOutbound[[#This Row],[Subprocess]],TableSubProcesses[],5,FALSE)</f>
        <v>370</v>
      </c>
      <c r="J140" s="15">
        <f>VLOOKUP(TableOutbound[[#This Row],[Process]]&amp;TableOutbound[[#This Row],[Subprocess]]&amp;TableOutbound[[#This Row],[Detail]],TableDetails[],7,FALSE)</f>
        <v>1540</v>
      </c>
      <c r="K140" s="15" t="str">
        <f>Overview!$E$6</f>
        <v>---</v>
      </c>
    </row>
    <row r="141" spans="1:11" x14ac:dyDescent="0.55000000000000004">
      <c r="A141" s="17" t="s">
        <v>15</v>
      </c>
      <c r="B141" s="15" t="s">
        <v>195</v>
      </c>
      <c r="C141" s="15" t="s">
        <v>481</v>
      </c>
      <c r="D141" s="15" t="s">
        <v>482</v>
      </c>
      <c r="F141" s="5" t="s">
        <v>10</v>
      </c>
      <c r="G141" s="70" t="s">
        <v>37</v>
      </c>
      <c r="H141" s="15">
        <f>VLOOKUP(TableOutbound[[#This Row],[Process]],TableProcesses[],2,FALSE)</f>
        <v>3</v>
      </c>
      <c r="I141" s="15">
        <f>VLOOKUP(TableOutbound[[#This Row],[Process]]&amp;TableOutbound[[#This Row],[Subprocess]],TableSubProcesses[],5,FALSE)</f>
        <v>370</v>
      </c>
      <c r="J141" s="15">
        <f>VLOOKUP(TableOutbound[[#This Row],[Process]]&amp;TableOutbound[[#This Row],[Subprocess]]&amp;TableOutbound[[#This Row],[Detail]],TableDetails[],7,FALSE)</f>
        <v>1540</v>
      </c>
      <c r="K141" s="15" t="str">
        <f>Overview!$E$6</f>
        <v>---</v>
      </c>
    </row>
    <row r="142" spans="1:11" x14ac:dyDescent="0.55000000000000004">
      <c r="A142" s="17" t="s">
        <v>15</v>
      </c>
      <c r="B142" s="15" t="s">
        <v>94</v>
      </c>
      <c r="C142" s="15" t="s">
        <v>310</v>
      </c>
      <c r="D142" s="15" t="s">
        <v>310</v>
      </c>
      <c r="F142" s="5" t="s">
        <v>10</v>
      </c>
      <c r="G142" s="70" t="s">
        <v>35</v>
      </c>
      <c r="H142" s="15">
        <f>VLOOKUP(TableOutbound[[#This Row],[Process]],TableProcesses[],2,FALSE)</f>
        <v>3</v>
      </c>
      <c r="I142" s="15">
        <f>VLOOKUP(TableOutbound[[#This Row],[Process]]&amp;TableOutbound[[#This Row],[Subprocess]],TableSubProcesses[],5,FALSE)</f>
        <v>360</v>
      </c>
      <c r="J142" s="15">
        <f>VLOOKUP(TableOutbound[[#This Row],[Process]]&amp;TableOutbound[[#This Row],[Subprocess]]&amp;TableOutbound[[#This Row],[Detail]],TableDetails[],7,FALSE)</f>
        <v>1720</v>
      </c>
      <c r="K142" s="15" t="str">
        <f>Overview!$E$6</f>
        <v>---</v>
      </c>
    </row>
    <row r="143" spans="1:11" x14ac:dyDescent="0.55000000000000004">
      <c r="A143" s="17" t="s">
        <v>15</v>
      </c>
      <c r="B143" s="15" t="s">
        <v>94</v>
      </c>
      <c r="C143" s="15" t="s">
        <v>483</v>
      </c>
      <c r="D143" s="15" t="s">
        <v>483</v>
      </c>
      <c r="F143" s="5" t="s">
        <v>10</v>
      </c>
      <c r="G143" s="70" t="s">
        <v>35</v>
      </c>
      <c r="H143" s="15">
        <f>VLOOKUP(TableOutbound[[#This Row],[Process]],TableProcesses[],2,FALSE)</f>
        <v>3</v>
      </c>
      <c r="I143" s="15">
        <f>VLOOKUP(TableOutbound[[#This Row],[Process]]&amp;TableOutbound[[#This Row],[Subprocess]],TableSubProcesses[],5,FALSE)</f>
        <v>360</v>
      </c>
      <c r="J143" s="15">
        <f>VLOOKUP(TableOutbound[[#This Row],[Process]]&amp;TableOutbound[[#This Row],[Subprocess]]&amp;TableOutbound[[#This Row],[Detail]],TableDetails[],7,FALSE)</f>
        <v>1730</v>
      </c>
      <c r="K143" s="15" t="str">
        <f>Overview!$E$6</f>
        <v>---</v>
      </c>
    </row>
    <row r="144" spans="1:11" x14ac:dyDescent="0.55000000000000004">
      <c r="A144" s="17" t="s">
        <v>15</v>
      </c>
      <c r="B144" s="15" t="s">
        <v>197</v>
      </c>
      <c r="C144" s="15" t="s">
        <v>484</v>
      </c>
      <c r="D144" s="15" t="s">
        <v>484</v>
      </c>
      <c r="F144" s="5" t="s">
        <v>10</v>
      </c>
      <c r="G144" s="70" t="s">
        <v>35</v>
      </c>
      <c r="H144" s="15">
        <f>VLOOKUP(TableOutbound[[#This Row],[Process]],TableProcesses[],2,FALSE)</f>
        <v>3</v>
      </c>
      <c r="I144" s="15">
        <f>VLOOKUP(TableOutbound[[#This Row],[Process]]&amp;TableOutbound[[#This Row],[Subprocess]],TableSubProcesses[],5,FALSE)</f>
        <v>380</v>
      </c>
      <c r="J144" s="15">
        <f>VLOOKUP(TableOutbound[[#This Row],[Process]]&amp;TableOutbound[[#This Row],[Subprocess]]&amp;TableOutbound[[#This Row],[Detail]],TableDetails[],7,FALSE)</f>
        <v>1740</v>
      </c>
      <c r="K144" s="15" t="str">
        <f>Overview!$E$6</f>
        <v>---</v>
      </c>
    </row>
    <row r="145" spans="1:11" x14ac:dyDescent="0.55000000000000004">
      <c r="A145" s="17" t="s">
        <v>15</v>
      </c>
      <c r="B145" s="15" t="s">
        <v>197</v>
      </c>
      <c r="C145" s="15" t="s">
        <v>484</v>
      </c>
      <c r="D145" s="15" t="s">
        <v>485</v>
      </c>
      <c r="F145" s="5" t="s">
        <v>10</v>
      </c>
      <c r="G145" s="70" t="s">
        <v>35</v>
      </c>
      <c r="H145" s="15">
        <f>VLOOKUP(TableOutbound[[#This Row],[Process]],TableProcesses[],2,FALSE)</f>
        <v>3</v>
      </c>
      <c r="I145" s="15">
        <f>VLOOKUP(TableOutbound[[#This Row],[Process]]&amp;TableOutbound[[#This Row],[Subprocess]],TableSubProcesses[],5,FALSE)</f>
        <v>380</v>
      </c>
      <c r="J145" s="15">
        <f>VLOOKUP(TableOutbound[[#This Row],[Process]]&amp;TableOutbound[[#This Row],[Subprocess]]&amp;TableOutbound[[#This Row],[Detail]],TableDetails[],7,FALSE)</f>
        <v>1740</v>
      </c>
      <c r="K145" s="15" t="str">
        <f>Overview!$E$6</f>
        <v>---</v>
      </c>
    </row>
    <row r="146" spans="1:11" x14ac:dyDescent="0.55000000000000004">
      <c r="A146" s="17" t="s">
        <v>15</v>
      </c>
      <c r="B146" s="15" t="s">
        <v>197</v>
      </c>
      <c r="C146" s="15" t="s">
        <v>484</v>
      </c>
      <c r="D146" s="15" t="s">
        <v>486</v>
      </c>
      <c r="F146" s="5" t="s">
        <v>10</v>
      </c>
      <c r="G146" s="70" t="s">
        <v>37</v>
      </c>
      <c r="H146" s="15">
        <f>VLOOKUP(TableOutbound[[#This Row],[Process]],TableProcesses[],2,FALSE)</f>
        <v>3</v>
      </c>
      <c r="I146" s="15">
        <f>VLOOKUP(TableOutbound[[#This Row],[Process]]&amp;TableOutbound[[#This Row],[Subprocess]],TableSubProcesses[],5,FALSE)</f>
        <v>380</v>
      </c>
      <c r="J146" s="15">
        <f>VLOOKUP(TableOutbound[[#This Row],[Process]]&amp;TableOutbound[[#This Row],[Subprocess]]&amp;TableOutbound[[#This Row],[Detail]],TableDetails[],7,FALSE)</f>
        <v>1740</v>
      </c>
      <c r="K146" s="15" t="str">
        <f>Overview!$E$6</f>
        <v>---</v>
      </c>
    </row>
    <row r="147" spans="1:11" x14ac:dyDescent="0.55000000000000004">
      <c r="A147" s="17" t="s">
        <v>15</v>
      </c>
      <c r="B147" s="15" t="s">
        <v>108</v>
      </c>
      <c r="C147" s="15" t="s">
        <v>349</v>
      </c>
      <c r="D147" s="15" t="s">
        <v>349</v>
      </c>
      <c r="F147" s="5" t="s">
        <v>10</v>
      </c>
      <c r="G147" s="70" t="s">
        <v>35</v>
      </c>
      <c r="H147" s="15">
        <f>VLOOKUP(TableOutbound[[#This Row],[Process]],TableProcesses[],2,FALSE)</f>
        <v>3</v>
      </c>
      <c r="I147" s="15">
        <f>VLOOKUP(TableOutbound[[#This Row],[Process]]&amp;TableOutbound[[#This Row],[Subprocess]],TableSubProcesses[],5,FALSE)</f>
        <v>390</v>
      </c>
      <c r="J147" s="15">
        <f>VLOOKUP(TableOutbound[[#This Row],[Process]]&amp;TableOutbound[[#This Row],[Subprocess]]&amp;TableOutbound[[#This Row],[Detail]],TableDetails[],7,FALSE)</f>
        <v>1220</v>
      </c>
      <c r="K147" s="15" t="str">
        <f>Overview!$E$6</f>
        <v>---</v>
      </c>
    </row>
    <row r="148" spans="1:11" ht="28.8" x14ac:dyDescent="0.55000000000000004">
      <c r="A148" s="17" t="s">
        <v>15</v>
      </c>
      <c r="B148" s="15" t="s">
        <v>108</v>
      </c>
      <c r="C148" s="16" t="s">
        <v>349</v>
      </c>
      <c r="D148" s="16" t="s">
        <v>487</v>
      </c>
      <c r="E148" s="15" t="s">
        <v>465</v>
      </c>
      <c r="F148" s="5" t="s">
        <v>10</v>
      </c>
      <c r="G148" s="70" t="s">
        <v>35</v>
      </c>
      <c r="H148" s="15">
        <f>VLOOKUP(TableOutbound[[#This Row],[Process]],TableProcesses[],2,FALSE)</f>
        <v>3</v>
      </c>
      <c r="I148" s="15">
        <f>VLOOKUP(TableOutbound[[#This Row],[Process]]&amp;TableOutbound[[#This Row],[Subprocess]],TableSubProcesses[],5,FALSE)</f>
        <v>390</v>
      </c>
      <c r="J148" s="15">
        <f>VLOOKUP(TableOutbound[[#This Row],[Process]]&amp;TableOutbound[[#This Row],[Subprocess]]&amp;TableOutbound[[#This Row],[Detail]],TableDetails[],7,FALSE)</f>
        <v>1220</v>
      </c>
      <c r="K148" s="15" t="str">
        <f>Overview!$E$6</f>
        <v>---</v>
      </c>
    </row>
    <row r="149" spans="1:11" ht="28.8" x14ac:dyDescent="0.55000000000000004">
      <c r="A149" s="17" t="s">
        <v>15</v>
      </c>
      <c r="B149" s="15" t="s">
        <v>108</v>
      </c>
      <c r="C149" s="16" t="s">
        <v>349</v>
      </c>
      <c r="D149" s="16" t="s">
        <v>488</v>
      </c>
      <c r="E149" s="15" t="s">
        <v>465</v>
      </c>
      <c r="F149" s="5" t="s">
        <v>10</v>
      </c>
      <c r="G149" s="70" t="s">
        <v>37</v>
      </c>
      <c r="H149" s="15">
        <f>VLOOKUP(TableOutbound[[#This Row],[Process]],TableProcesses[],2,FALSE)</f>
        <v>3</v>
      </c>
      <c r="I149" s="15">
        <f>VLOOKUP(TableOutbound[[#This Row],[Process]]&amp;TableOutbound[[#This Row],[Subprocess]],TableSubProcesses[],5,FALSE)</f>
        <v>390</v>
      </c>
      <c r="J149" s="15">
        <f>VLOOKUP(TableOutbound[[#This Row],[Process]]&amp;TableOutbound[[#This Row],[Subprocess]]&amp;TableOutbound[[#This Row],[Detail]],TableDetails[],7,FALSE)</f>
        <v>1220</v>
      </c>
      <c r="K149" s="15" t="str">
        <f>Overview!$E$6</f>
        <v>---</v>
      </c>
    </row>
    <row r="150" spans="1:11" ht="28.8" x14ac:dyDescent="0.55000000000000004">
      <c r="A150" s="17" t="s">
        <v>15</v>
      </c>
      <c r="B150" s="15" t="s">
        <v>108</v>
      </c>
      <c r="C150" s="16" t="s">
        <v>349</v>
      </c>
      <c r="D150" s="16" t="s">
        <v>489</v>
      </c>
      <c r="E150" s="15" t="s">
        <v>465</v>
      </c>
      <c r="F150" s="5" t="s">
        <v>10</v>
      </c>
      <c r="G150" s="70" t="s">
        <v>37</v>
      </c>
      <c r="H150" s="15">
        <f>VLOOKUP(TableOutbound[[#This Row],[Process]],TableProcesses[],2,FALSE)</f>
        <v>3</v>
      </c>
      <c r="I150" s="15">
        <f>VLOOKUP(TableOutbound[[#This Row],[Process]]&amp;TableOutbound[[#This Row],[Subprocess]],TableSubProcesses[],5,FALSE)</f>
        <v>390</v>
      </c>
      <c r="J150" s="15">
        <f>VLOOKUP(TableOutbound[[#This Row],[Process]]&amp;TableOutbound[[#This Row],[Subprocess]]&amp;TableOutbound[[#This Row],[Detail]],TableDetails[],7,FALSE)</f>
        <v>1220</v>
      </c>
      <c r="K150" s="15" t="str">
        <f>Overview!$E$6</f>
        <v>---</v>
      </c>
    </row>
    <row r="151" spans="1:11" ht="28.8" x14ac:dyDescent="0.55000000000000004">
      <c r="A151" s="17" t="s">
        <v>15</v>
      </c>
      <c r="B151" s="15" t="s">
        <v>108</v>
      </c>
      <c r="C151" s="16" t="s">
        <v>349</v>
      </c>
      <c r="D151" s="16" t="s">
        <v>490</v>
      </c>
      <c r="E151" s="15" t="s">
        <v>465</v>
      </c>
      <c r="F151" s="5" t="s">
        <v>10</v>
      </c>
      <c r="G151" s="70" t="s">
        <v>37</v>
      </c>
      <c r="H151" s="15">
        <f>VLOOKUP(TableOutbound[[#This Row],[Process]],TableProcesses[],2,FALSE)</f>
        <v>3</v>
      </c>
      <c r="I151" s="15">
        <f>VLOOKUP(TableOutbound[[#This Row],[Process]]&amp;TableOutbound[[#This Row],[Subprocess]],TableSubProcesses[],5,FALSE)</f>
        <v>390</v>
      </c>
      <c r="J151" s="15">
        <f>VLOOKUP(TableOutbound[[#This Row],[Process]]&amp;TableOutbound[[#This Row],[Subprocess]]&amp;TableOutbound[[#This Row],[Detail]],TableDetails[],7,FALSE)</f>
        <v>1220</v>
      </c>
      <c r="K151" s="15" t="str">
        <f>Overview!$E$6</f>
        <v>---</v>
      </c>
    </row>
    <row r="152" spans="1:11" ht="28.8" x14ac:dyDescent="0.55000000000000004">
      <c r="A152" s="17" t="s">
        <v>15</v>
      </c>
      <c r="B152" s="15" t="s">
        <v>108</v>
      </c>
      <c r="C152" s="16" t="s">
        <v>349</v>
      </c>
      <c r="D152" s="16" t="s">
        <v>491</v>
      </c>
      <c r="E152" s="15" t="s">
        <v>465</v>
      </c>
      <c r="F152" s="5" t="s">
        <v>10</v>
      </c>
      <c r="G152" s="70" t="s">
        <v>107</v>
      </c>
      <c r="H152" s="15">
        <f>VLOOKUP(TableOutbound[[#This Row],[Process]],TableProcesses[],2,FALSE)</f>
        <v>3</v>
      </c>
      <c r="I152" s="15">
        <f>VLOOKUP(TableOutbound[[#This Row],[Process]]&amp;TableOutbound[[#This Row],[Subprocess]],TableSubProcesses[],5,FALSE)</f>
        <v>390</v>
      </c>
      <c r="J152" s="15">
        <f>VLOOKUP(TableOutbound[[#This Row],[Process]]&amp;TableOutbound[[#This Row],[Subprocess]]&amp;TableOutbound[[#This Row],[Detail]],TableDetails[],7,FALSE)</f>
        <v>1220</v>
      </c>
      <c r="K152" s="15" t="str">
        <f>Overview!$E$6</f>
        <v>---</v>
      </c>
    </row>
    <row r="153" spans="1:11" ht="28.8" x14ac:dyDescent="0.55000000000000004">
      <c r="A153" s="17" t="s">
        <v>15</v>
      </c>
      <c r="B153" s="15" t="s">
        <v>108</v>
      </c>
      <c r="C153" s="16" t="s">
        <v>349</v>
      </c>
      <c r="D153" s="16" t="s">
        <v>492</v>
      </c>
      <c r="E153" s="15" t="s">
        <v>465</v>
      </c>
      <c r="F153" s="5" t="s">
        <v>10</v>
      </c>
      <c r="G153" s="70" t="s">
        <v>37</v>
      </c>
      <c r="H153" s="15">
        <f>VLOOKUP(TableOutbound[[#This Row],[Process]],TableProcesses[],2,FALSE)</f>
        <v>3</v>
      </c>
      <c r="I153" s="15">
        <f>VLOOKUP(TableOutbound[[#This Row],[Process]]&amp;TableOutbound[[#This Row],[Subprocess]],TableSubProcesses[],5,FALSE)</f>
        <v>390</v>
      </c>
      <c r="J153" s="15">
        <f>VLOOKUP(TableOutbound[[#This Row],[Process]]&amp;TableOutbound[[#This Row],[Subprocess]]&amp;TableOutbound[[#This Row],[Detail]],TableDetails[],7,FALSE)</f>
        <v>1220</v>
      </c>
      <c r="K153" s="15" t="str">
        <f>Overview!$E$6</f>
        <v>---</v>
      </c>
    </row>
    <row r="154" spans="1:11" ht="28.8" x14ac:dyDescent="0.55000000000000004">
      <c r="A154" s="17" t="s">
        <v>15</v>
      </c>
      <c r="B154" s="15" t="s">
        <v>108</v>
      </c>
      <c r="C154" s="16" t="s">
        <v>349</v>
      </c>
      <c r="D154" s="16" t="s">
        <v>493</v>
      </c>
      <c r="E154" s="15" t="s">
        <v>465</v>
      </c>
      <c r="F154" s="5" t="s">
        <v>10</v>
      </c>
      <c r="G154" s="70" t="s">
        <v>37</v>
      </c>
      <c r="H154" s="15">
        <f>VLOOKUP(TableOutbound[[#This Row],[Process]],TableProcesses[],2,FALSE)</f>
        <v>3</v>
      </c>
      <c r="I154" s="15">
        <f>VLOOKUP(TableOutbound[[#This Row],[Process]]&amp;TableOutbound[[#This Row],[Subprocess]],TableSubProcesses[],5,FALSE)</f>
        <v>390</v>
      </c>
      <c r="J154" s="15">
        <f>VLOOKUP(TableOutbound[[#This Row],[Process]]&amp;TableOutbound[[#This Row],[Subprocess]]&amp;TableOutbound[[#This Row],[Detail]],TableDetails[],7,FALSE)</f>
        <v>1220</v>
      </c>
      <c r="K154" s="15" t="str">
        <f>Overview!$E$6</f>
        <v>---</v>
      </c>
    </row>
    <row r="155" spans="1:11" ht="28.8" x14ac:dyDescent="0.55000000000000004">
      <c r="A155" s="17" t="s">
        <v>15</v>
      </c>
      <c r="B155" s="15" t="s">
        <v>108</v>
      </c>
      <c r="C155" s="16" t="s">
        <v>349</v>
      </c>
      <c r="D155" s="16" t="s">
        <v>494</v>
      </c>
      <c r="E155" s="15" t="s">
        <v>465</v>
      </c>
      <c r="F155" s="5" t="s">
        <v>10</v>
      </c>
      <c r="G155" s="70" t="s">
        <v>37</v>
      </c>
      <c r="H155" s="15">
        <f>VLOOKUP(TableOutbound[[#This Row],[Process]],TableProcesses[],2,FALSE)</f>
        <v>3</v>
      </c>
      <c r="I155" s="15">
        <f>VLOOKUP(TableOutbound[[#This Row],[Process]]&amp;TableOutbound[[#This Row],[Subprocess]],TableSubProcesses[],5,FALSE)</f>
        <v>390</v>
      </c>
      <c r="J155" s="15">
        <f>VLOOKUP(TableOutbound[[#This Row],[Process]]&amp;TableOutbound[[#This Row],[Subprocess]]&amp;TableOutbound[[#This Row],[Detail]],TableDetails[],7,FALSE)</f>
        <v>1220</v>
      </c>
      <c r="K155" s="15" t="str">
        <f>Overview!$E$6</f>
        <v>---</v>
      </c>
    </row>
    <row r="156" spans="1:11" ht="28.8" x14ac:dyDescent="0.55000000000000004">
      <c r="A156" s="17" t="s">
        <v>15</v>
      </c>
      <c r="B156" s="15" t="s">
        <v>108</v>
      </c>
      <c r="C156" s="16" t="s">
        <v>349</v>
      </c>
      <c r="D156" s="16" t="s">
        <v>495</v>
      </c>
      <c r="F156" s="5" t="s">
        <v>10</v>
      </c>
      <c r="G156" s="70" t="s">
        <v>35</v>
      </c>
      <c r="H156" s="15">
        <f>VLOOKUP(TableOutbound[[#This Row],[Process]],TableProcesses[],2,FALSE)</f>
        <v>3</v>
      </c>
      <c r="I156" s="15">
        <f>VLOOKUP(TableOutbound[[#This Row],[Process]]&amp;TableOutbound[[#This Row],[Subprocess]],TableSubProcesses[],5,FALSE)</f>
        <v>390</v>
      </c>
      <c r="J156" s="15">
        <f>VLOOKUP(TableOutbound[[#This Row],[Process]]&amp;TableOutbound[[#This Row],[Subprocess]]&amp;TableOutbound[[#This Row],[Detail]],TableDetails[],7,FALSE)</f>
        <v>1220</v>
      </c>
      <c r="K156" s="15" t="str">
        <f>Overview!$E$6</f>
        <v>---</v>
      </c>
    </row>
    <row r="157" spans="1:11" ht="28.8" x14ac:dyDescent="0.55000000000000004">
      <c r="A157" s="17" t="s">
        <v>15</v>
      </c>
      <c r="B157" s="15" t="s">
        <v>108</v>
      </c>
      <c r="C157" s="16" t="s">
        <v>349</v>
      </c>
      <c r="D157" s="16" t="s">
        <v>496</v>
      </c>
      <c r="F157" s="5" t="s">
        <v>10</v>
      </c>
      <c r="G157" s="70" t="s">
        <v>53</v>
      </c>
      <c r="H157" s="15">
        <f>VLOOKUP(TableOutbound[[#This Row],[Process]],TableProcesses[],2,FALSE)</f>
        <v>3</v>
      </c>
      <c r="I157" s="15">
        <f>VLOOKUP(TableOutbound[[#This Row],[Process]]&amp;TableOutbound[[#This Row],[Subprocess]],TableSubProcesses[],5,FALSE)</f>
        <v>390</v>
      </c>
      <c r="J157" s="15">
        <f>VLOOKUP(TableOutbound[[#This Row],[Process]]&amp;TableOutbound[[#This Row],[Subprocess]]&amp;TableOutbound[[#This Row],[Detail]],TableDetails[],7,FALSE)</f>
        <v>1220</v>
      </c>
      <c r="K157" s="15" t="str">
        <f>Overview!$E$6</f>
        <v>---</v>
      </c>
    </row>
    <row r="158" spans="1:11" x14ac:dyDescent="0.55000000000000004">
      <c r="A158" s="21" t="s">
        <v>15</v>
      </c>
      <c r="B158" s="15" t="s">
        <v>108</v>
      </c>
      <c r="C158" s="22" t="s">
        <v>352</v>
      </c>
      <c r="D158" s="22" t="s">
        <v>352</v>
      </c>
      <c r="E158" s="22"/>
      <c r="F158" s="5" t="s">
        <v>10</v>
      </c>
      <c r="G158" s="70" t="s">
        <v>53</v>
      </c>
      <c r="H158" s="15">
        <f>VLOOKUP(TableOutbound[[#This Row],[Process]],TableProcesses[],2,FALSE)</f>
        <v>3</v>
      </c>
      <c r="I158" s="15">
        <f>VLOOKUP(TableOutbound[[#This Row],[Process]]&amp;TableOutbound[[#This Row],[Subprocess]],TableSubProcesses[],5,FALSE)</f>
        <v>390</v>
      </c>
      <c r="J158" s="15">
        <f>VLOOKUP(TableOutbound[[#This Row],[Process]]&amp;TableOutbound[[#This Row],[Subprocess]]&amp;TableOutbound[[#This Row],[Detail]],TableDetails[],7,FALSE)</f>
        <v>1230</v>
      </c>
      <c r="K158" s="15" t="str">
        <f>Overview!$E$6</f>
        <v>---</v>
      </c>
    </row>
    <row r="159" spans="1:11" ht="28.8" x14ac:dyDescent="0.55000000000000004">
      <c r="A159" s="21" t="s">
        <v>15</v>
      </c>
      <c r="B159" s="15" t="s">
        <v>108</v>
      </c>
      <c r="C159" s="22" t="s">
        <v>352</v>
      </c>
      <c r="D159" s="62" t="s">
        <v>350</v>
      </c>
      <c r="E159" s="22" t="s">
        <v>351</v>
      </c>
      <c r="F159" s="5" t="s">
        <v>10</v>
      </c>
      <c r="G159" s="70" t="s">
        <v>37</v>
      </c>
      <c r="H159" s="15">
        <f>VLOOKUP(TableOutbound[[#This Row],[Process]],TableProcesses[],2,FALSE)</f>
        <v>3</v>
      </c>
      <c r="I159" s="15">
        <f>VLOOKUP(TableOutbound[[#This Row],[Process]]&amp;TableOutbound[[#This Row],[Subprocess]],TableSubProcesses[],5,FALSE)</f>
        <v>390</v>
      </c>
      <c r="J159" s="15">
        <f>VLOOKUP(TableOutbound[[#This Row],[Process]]&amp;TableOutbound[[#This Row],[Subprocess]]&amp;TableOutbound[[#This Row],[Detail]],TableDetails[],7,FALSE)</f>
        <v>1230</v>
      </c>
      <c r="K159" s="15" t="str">
        <f>Overview!$E$6</f>
        <v>---</v>
      </c>
    </row>
    <row r="160" spans="1:11" ht="28.8" x14ac:dyDescent="0.55000000000000004">
      <c r="A160" s="21" t="s">
        <v>15</v>
      </c>
      <c r="B160" s="15" t="s">
        <v>108</v>
      </c>
      <c r="C160" s="22" t="s">
        <v>352</v>
      </c>
      <c r="D160" s="62" t="s">
        <v>497</v>
      </c>
      <c r="E160" s="22"/>
      <c r="F160" s="5" t="s">
        <v>10</v>
      </c>
      <c r="G160" s="70" t="s">
        <v>40</v>
      </c>
      <c r="H160" s="15">
        <f>VLOOKUP(TableOutbound[[#This Row],[Process]],TableProcesses[],2,FALSE)</f>
        <v>3</v>
      </c>
      <c r="I160" s="15">
        <f>VLOOKUP(TableOutbound[[#This Row],[Process]]&amp;TableOutbound[[#This Row],[Subprocess]],TableSubProcesses[],5,FALSE)</f>
        <v>390</v>
      </c>
      <c r="J160" s="15">
        <f>VLOOKUP(TableOutbound[[#This Row],[Process]]&amp;TableOutbound[[#This Row],[Subprocess]]&amp;TableOutbound[[#This Row],[Detail]],TableDetails[],7,FALSE)</f>
        <v>1230</v>
      </c>
      <c r="K160" s="15" t="str">
        <f>Overview!$E$6</f>
        <v>---</v>
      </c>
    </row>
    <row r="161" spans="1:12" ht="28.8" x14ac:dyDescent="0.55000000000000004">
      <c r="A161" s="21" t="s">
        <v>15</v>
      </c>
      <c r="B161" s="15" t="s">
        <v>108</v>
      </c>
      <c r="C161" s="22" t="s">
        <v>352</v>
      </c>
      <c r="D161" s="88" t="s">
        <v>498</v>
      </c>
      <c r="E161" s="22"/>
      <c r="F161" s="5" t="s">
        <v>10</v>
      </c>
      <c r="G161" s="70" t="s">
        <v>37</v>
      </c>
      <c r="H161" s="15">
        <f>VLOOKUP(TableOutbound[[#This Row],[Process]],TableProcesses[],2,FALSE)</f>
        <v>3</v>
      </c>
      <c r="I161" s="15">
        <f>VLOOKUP(TableOutbound[[#This Row],[Process]]&amp;TableOutbound[[#This Row],[Subprocess]],TableSubProcesses[],5,FALSE)</f>
        <v>390</v>
      </c>
      <c r="J161" s="15">
        <f>VLOOKUP(TableOutbound[[#This Row],[Process]]&amp;TableOutbound[[#This Row],[Subprocess]]&amp;TableOutbound[[#This Row],[Detail]],TableDetails[],7,FALSE)</f>
        <v>1230</v>
      </c>
      <c r="K161" s="15" t="str">
        <f>Overview!$E$6</f>
        <v>---</v>
      </c>
    </row>
    <row r="162" spans="1:12" ht="28.8" x14ac:dyDescent="0.55000000000000004">
      <c r="A162" s="21" t="s">
        <v>15</v>
      </c>
      <c r="B162" s="15" t="s">
        <v>108</v>
      </c>
      <c r="C162" s="22" t="s">
        <v>352</v>
      </c>
      <c r="D162" s="88" t="s">
        <v>499</v>
      </c>
      <c r="E162" s="22"/>
      <c r="F162" s="5" t="s">
        <v>10</v>
      </c>
      <c r="G162" s="70" t="s">
        <v>37</v>
      </c>
      <c r="H162" s="15">
        <f>VLOOKUP(TableOutbound[[#This Row],[Process]],TableProcesses[],2,FALSE)</f>
        <v>3</v>
      </c>
      <c r="I162" s="15">
        <f>VLOOKUP(TableOutbound[[#This Row],[Process]]&amp;TableOutbound[[#This Row],[Subprocess]],TableSubProcesses[],5,FALSE)</f>
        <v>390</v>
      </c>
      <c r="J162" s="15">
        <f>VLOOKUP(TableOutbound[[#This Row],[Process]]&amp;TableOutbound[[#This Row],[Subprocess]]&amp;TableOutbound[[#This Row],[Detail]],TableDetails[],7,FALSE)</f>
        <v>1230</v>
      </c>
      <c r="K162" s="15" t="str">
        <f>Overview!$E$6</f>
        <v>---</v>
      </c>
    </row>
    <row r="163" spans="1:12" ht="28.8" x14ac:dyDescent="0.55000000000000004">
      <c r="A163" s="21" t="s">
        <v>15</v>
      </c>
      <c r="B163" s="22" t="s">
        <v>108</v>
      </c>
      <c r="C163" s="22" t="s">
        <v>352</v>
      </c>
      <c r="D163" s="62" t="s">
        <v>500</v>
      </c>
      <c r="E163" s="22" t="s">
        <v>465</v>
      </c>
      <c r="F163" s="10" t="s">
        <v>10</v>
      </c>
      <c r="G163" s="77" t="s">
        <v>37</v>
      </c>
      <c r="H163" s="22">
        <f>VLOOKUP(TableOutbound[[#This Row],[Process]],TableProcesses[],2,FALSE)</f>
        <v>3</v>
      </c>
      <c r="I163" s="22">
        <f>VLOOKUP(TableOutbound[[#This Row],[Process]]&amp;TableOutbound[[#This Row],[Subprocess]],TableSubProcesses[],5,FALSE)</f>
        <v>390</v>
      </c>
      <c r="J163" s="22">
        <f>VLOOKUP(TableOutbound[[#This Row],[Process]]&amp;TableOutbound[[#This Row],[Subprocess]]&amp;TableOutbound[[#This Row],[Detail]],TableDetails[],7,FALSE)</f>
        <v>1230</v>
      </c>
      <c r="K163" s="15" t="str">
        <f>Overview!$E$6</f>
        <v>---</v>
      </c>
    </row>
    <row r="164" spans="1:12" ht="28.8" x14ac:dyDescent="0.55000000000000004">
      <c r="A164" s="21" t="s">
        <v>15</v>
      </c>
      <c r="B164" s="22" t="s">
        <v>108</v>
      </c>
      <c r="C164" s="22" t="s">
        <v>352</v>
      </c>
      <c r="D164" s="62" t="s">
        <v>501</v>
      </c>
      <c r="E164" s="22" t="s">
        <v>465</v>
      </c>
      <c r="F164" s="10" t="s">
        <v>10</v>
      </c>
      <c r="G164" s="77" t="s">
        <v>37</v>
      </c>
      <c r="H164" s="22">
        <f>VLOOKUP(TableOutbound[[#This Row],[Process]],TableProcesses[],2,FALSE)</f>
        <v>3</v>
      </c>
      <c r="I164" s="22">
        <f>VLOOKUP(TableOutbound[[#This Row],[Process]]&amp;TableOutbound[[#This Row],[Subprocess]],TableSubProcesses[],5,FALSE)</f>
        <v>390</v>
      </c>
      <c r="J164" s="22">
        <f>VLOOKUP(TableOutbound[[#This Row],[Process]]&amp;TableOutbound[[#This Row],[Subprocess]]&amp;TableOutbound[[#This Row],[Detail]],TableDetails[],7,FALSE)</f>
        <v>1230</v>
      </c>
      <c r="K164" s="15" t="str">
        <f>Overview!$E$6</f>
        <v>---</v>
      </c>
      <c r="L164" s="22"/>
    </row>
    <row r="165" spans="1:12" x14ac:dyDescent="0.55000000000000004">
      <c r="F165" s="3"/>
    </row>
  </sheetData>
  <conditionalFormatting sqref="F2:F164">
    <cfRule type="cellIs" dxfId="15" priority="5" operator="equal">
      <formula>"TBD"</formula>
    </cfRule>
    <cfRule type="cellIs" dxfId="14" priority="6" operator="equal">
      <formula>"Yes"</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A00BD07C-D822-4A97-8ACA-E1416428D852}">
          <x14:formula1>
            <xm:f>Notes!$Z$3:$Z$6</xm:f>
          </x14:formula1>
          <xm:sqref>F2:F164</xm:sqref>
        </x14:dataValidation>
        <x14:dataValidation type="list" allowBlank="1" showInputMessage="1" showErrorMessage="1" xr:uid="{28590606-1DD1-4636-BA32-34386B08E122}">
          <x14:formula1>
            <xm:f>Notes!$AA$3:$AA$8</xm:f>
          </x14:formula1>
          <xm:sqref>G2:G164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12F74-DA0E-4C9C-8D7E-7643F0BD968D}">
  <dimension ref="A1:C6"/>
  <sheetViews>
    <sheetView workbookViewId="0">
      <selection activeCell="A4" sqref="A4"/>
    </sheetView>
  </sheetViews>
  <sheetFormatPr defaultRowHeight="14.4" x14ac:dyDescent="0.55000000000000004"/>
  <sheetData>
    <row r="1" spans="1:3" x14ac:dyDescent="0.55000000000000004">
      <c r="A1" t="s">
        <v>30</v>
      </c>
      <c r="B1" t="s">
        <v>27</v>
      </c>
      <c r="C1" t="s">
        <v>648</v>
      </c>
    </row>
    <row r="2" spans="1:3" x14ac:dyDescent="0.55000000000000004">
      <c r="A2" t="s">
        <v>35</v>
      </c>
      <c r="B2" t="s">
        <v>649</v>
      </c>
      <c r="C2">
        <v>1</v>
      </c>
    </row>
    <row r="3" spans="1:3" x14ac:dyDescent="0.55000000000000004">
      <c r="A3" t="s">
        <v>40</v>
      </c>
      <c r="B3" t="s">
        <v>650</v>
      </c>
      <c r="C3">
        <v>2</v>
      </c>
    </row>
    <row r="4" spans="1:3" x14ac:dyDescent="0.55000000000000004">
      <c r="A4" t="s">
        <v>53</v>
      </c>
      <c r="B4" t="s">
        <v>651</v>
      </c>
      <c r="C4">
        <v>3</v>
      </c>
    </row>
    <row r="5" spans="1:3" x14ac:dyDescent="0.55000000000000004">
      <c r="A5" t="s">
        <v>37</v>
      </c>
      <c r="B5" t="s">
        <v>652</v>
      </c>
      <c r="C5">
        <v>4</v>
      </c>
    </row>
    <row r="6" spans="1:3" x14ac:dyDescent="0.55000000000000004">
      <c r="A6" t="s">
        <v>107</v>
      </c>
      <c r="B6" t="s">
        <v>654</v>
      </c>
      <c r="C6">
        <v>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E0E66-DC83-40A5-8F2C-B89EA31A9ADE}">
  <dimension ref="B1:H131"/>
  <sheetViews>
    <sheetView tabSelected="1" zoomScale="90" zoomScaleNormal="90" workbookViewId="0">
      <selection activeCell="D11" sqref="D11:H17"/>
    </sheetView>
  </sheetViews>
  <sheetFormatPr defaultRowHeight="14.4" x14ac:dyDescent="0.55000000000000004"/>
  <cols>
    <col min="1" max="1" width="3.7890625" customWidth="1"/>
    <col min="2" max="2" width="17.5234375" customWidth="1"/>
    <col min="3" max="3" width="24" bestFit="1" customWidth="1"/>
    <col min="4" max="4" width="19" customWidth="1"/>
    <col min="5" max="5" width="36.1015625" customWidth="1"/>
    <col min="6" max="6" width="16.26171875" bestFit="1" customWidth="1"/>
    <col min="7" max="7" width="14.1015625" customWidth="1"/>
    <col min="8" max="8" width="26.15625" customWidth="1"/>
  </cols>
  <sheetData>
    <row r="1" spans="2:8" x14ac:dyDescent="0.55000000000000004">
      <c r="B1" t="s">
        <v>676</v>
      </c>
      <c r="C1" t="s">
        <v>66</v>
      </c>
      <c r="D1" t="s">
        <v>67</v>
      </c>
      <c r="E1" t="s">
        <v>215</v>
      </c>
      <c r="F1" t="s">
        <v>70</v>
      </c>
      <c r="G1" t="s">
        <v>71</v>
      </c>
      <c r="H1" t="s">
        <v>677</v>
      </c>
    </row>
    <row r="2" spans="2:8" hidden="1" x14ac:dyDescent="0.55000000000000004">
      <c r="B2" t="str">
        <f>TableDetails[[#This Row],[Process]]&amp;TableDetails[[#This Row],[Subprocess]]&amp;TableDetails[[#This Row],[Detail]]</f>
        <v>WarehouseAreaArea</v>
      </c>
      <c r="C2" t="s">
        <v>18</v>
      </c>
      <c r="D2" t="s">
        <v>508</v>
      </c>
      <c r="E2" t="s">
        <v>508</v>
      </c>
      <c r="F2">
        <f>VLOOKUP(TableDetails[[#This Row],[Process]],TableProcesses[],2,FALSE)</f>
        <v>0</v>
      </c>
      <c r="G2">
        <f>VLOOKUP(TableDetails[[#This Row],[Process]]&amp;TableDetails[[#This Row],[Subprocess]],TableSubProcesses[],5,FALSE)</f>
        <v>10</v>
      </c>
      <c r="H2">
        <f>VLOOKUP(TableDetails[[#This Row],[Process]]&amp;TableDetails[[#This Row],[Subprocess]],TableSubProcesses[],5,FALSE)</f>
        <v>10</v>
      </c>
    </row>
    <row r="3" spans="2:8" hidden="1" x14ac:dyDescent="0.55000000000000004">
      <c r="B3" t="str">
        <f>TableDetails[[#This Row],[Process]]&amp;TableDetails[[#This Row],[Subprocess]]&amp;TableDetails[[#This Row],[Detail]]</f>
        <v>WarehouseBuildingsBuildings</v>
      </c>
      <c r="C3" t="s">
        <v>18</v>
      </c>
      <c r="D3" t="s">
        <v>505</v>
      </c>
      <c r="E3" t="s">
        <v>505</v>
      </c>
      <c r="F3">
        <f>VLOOKUP(TableDetails[[#This Row],[Process]],TableProcesses[],2,FALSE)</f>
        <v>0</v>
      </c>
      <c r="G3">
        <f>VLOOKUP(TableDetails[[#This Row],[Process]]&amp;TableDetails[[#This Row],[Subprocess]],TableSubProcesses[],5,FALSE)</f>
        <v>20</v>
      </c>
      <c r="H3">
        <f>VLOOKUP(TableDetails[[#This Row],[Process]]&amp;TableDetails[[#This Row],[Subprocess]],TableSubProcesses[],5,FALSE)</f>
        <v>20</v>
      </c>
    </row>
    <row r="4" spans="2:8" hidden="1" x14ac:dyDescent="0.55000000000000004">
      <c r="B4" t="str">
        <f>TableDetails[[#This Row],[Process]]&amp;TableDetails[[#This Row],[Subprocess]]&amp;TableDetails[[#This Row],[Detail]]</f>
        <v>WarehouseBusiness FunctionBusiness Function</v>
      </c>
      <c r="C4" t="s">
        <v>18</v>
      </c>
      <c r="D4" t="s">
        <v>502</v>
      </c>
      <c r="E4" t="s">
        <v>502</v>
      </c>
      <c r="F4">
        <f>VLOOKUP(TableDetails[[#This Row],[Process]],TableProcesses[],2,FALSE)</f>
        <v>0</v>
      </c>
      <c r="G4">
        <f>VLOOKUP(TableDetails[[#This Row],[Process]]&amp;TableDetails[[#This Row],[Subprocess]],TableSubProcesses[],5,FALSE)</f>
        <v>30</v>
      </c>
      <c r="H4">
        <f>VLOOKUP(TableDetails[[#This Row],[Process]]&amp;TableDetails[[#This Row],[Subprocess]],TableSubProcesses[],5,FALSE)</f>
        <v>30</v>
      </c>
    </row>
    <row r="5" spans="2:8" hidden="1" x14ac:dyDescent="0.55000000000000004">
      <c r="B5" t="str">
        <f>TableDetails[[#This Row],[Process]]&amp;TableDetails[[#This Row],[Subprocess]]&amp;TableDetails[[#This Row],[Detail]]</f>
        <v>WarehouseCustomerCustomer</v>
      </c>
      <c r="C5" t="s">
        <v>18</v>
      </c>
      <c r="D5" t="s">
        <v>6</v>
      </c>
      <c r="E5" t="s">
        <v>6</v>
      </c>
      <c r="F5">
        <f>VLOOKUP(TableDetails[[#This Row],[Process]],TableProcesses[],2,FALSE)</f>
        <v>0</v>
      </c>
      <c r="G5">
        <f>VLOOKUP(TableDetails[[#This Row],[Process]]&amp;TableDetails[[#This Row],[Subprocess]],TableSubProcesses[],5,FALSE)</f>
        <v>40</v>
      </c>
      <c r="H5">
        <f>VLOOKUP(TableDetails[[#This Row],[Process]]&amp;TableDetails[[#This Row],[Subprocess]],TableSubProcesses[],5,FALSE)</f>
        <v>40</v>
      </c>
    </row>
    <row r="6" spans="2:8" hidden="1" x14ac:dyDescent="0.55000000000000004">
      <c r="B6" t="str">
        <f>TableDetails[[#This Row],[Process]]&amp;TableDetails[[#This Row],[Subprocess]]&amp;TableDetails[[#This Row],[Detail]]</f>
        <v>WarehouseLayoutLayout</v>
      </c>
      <c r="C6" t="s">
        <v>18</v>
      </c>
      <c r="D6" t="s">
        <v>525</v>
      </c>
      <c r="E6" t="s">
        <v>525</v>
      </c>
      <c r="F6">
        <f>VLOOKUP(TableDetails[[#This Row],[Process]],TableProcesses[],2,FALSE)</f>
        <v>0</v>
      </c>
      <c r="G6">
        <f>VLOOKUP(TableDetails[[#This Row],[Process]]&amp;TableDetails[[#This Row],[Subprocess]],TableSubProcesses[],5,FALSE)</f>
        <v>50</v>
      </c>
      <c r="H6">
        <f>VLOOKUP(TableDetails[[#This Row],[Process]]&amp;TableDetails[[#This Row],[Subprocess]],TableSubProcesses[],5,FALSE)</f>
        <v>50</v>
      </c>
    </row>
    <row r="7" spans="2:8" hidden="1" x14ac:dyDescent="0.55000000000000004">
      <c r="B7" t="str">
        <f>TableDetails[[#This Row],[Process]]&amp;TableDetails[[#This Row],[Subprocess]]&amp;TableDetails[[#This Row],[Detail]]</f>
        <v>WarehouseLocationsLocations</v>
      </c>
      <c r="C7" t="s">
        <v>18</v>
      </c>
      <c r="D7" t="s">
        <v>531</v>
      </c>
      <c r="E7" t="s">
        <v>531</v>
      </c>
      <c r="F7">
        <f>VLOOKUP(TableDetails[[#This Row],[Process]],TableProcesses[],2,FALSE)</f>
        <v>0</v>
      </c>
      <c r="G7">
        <f>VLOOKUP(TableDetails[[#This Row],[Process]]&amp;TableDetails[[#This Row],[Subprocess]],TableSubProcesses[],5,FALSE)</f>
        <v>60</v>
      </c>
      <c r="H7">
        <f>VLOOKUP(TableDetails[[#This Row],[Process]]&amp;TableDetails[[#This Row],[Subprocess]],TableSubProcesses[],5,FALSE)</f>
        <v>60</v>
      </c>
    </row>
    <row r="8" spans="2:8" hidden="1" x14ac:dyDescent="0.55000000000000004">
      <c r="B8" t="str">
        <f>TableDetails[[#This Row],[Process]]&amp;TableDetails[[#This Row],[Subprocess]]&amp;TableDetails[[#This Row],[Detail]]</f>
        <v>WarehouseSectorSector</v>
      </c>
      <c r="C8" t="s">
        <v>18</v>
      </c>
      <c r="D8" t="s">
        <v>12</v>
      </c>
      <c r="E8" t="s">
        <v>12</v>
      </c>
      <c r="F8">
        <f>VLOOKUP(TableDetails[[#This Row],[Process]],TableProcesses[],2,FALSE)</f>
        <v>0</v>
      </c>
      <c r="G8">
        <f>VLOOKUP(TableDetails[[#This Row],[Process]]&amp;TableDetails[[#This Row],[Subprocess]],TableSubProcesses[],5,FALSE)</f>
        <v>70</v>
      </c>
      <c r="H8">
        <f>VLOOKUP(TableDetails[[#This Row],[Process]]&amp;TableDetails[[#This Row],[Subprocess]],TableSubProcesses[],5,FALSE)</f>
        <v>70</v>
      </c>
    </row>
    <row r="9" spans="2:8" hidden="1" x14ac:dyDescent="0.55000000000000004">
      <c r="B9" t="str">
        <f>TableDetails[[#This Row],[Process]]&amp;TableDetails[[#This Row],[Subprocess]]&amp;TableDetails[[#This Row],[Detail]]</f>
        <v>WarehouseSquare MetersSquare Meters</v>
      </c>
      <c r="C9" t="s">
        <v>18</v>
      </c>
      <c r="D9" t="s">
        <v>504</v>
      </c>
      <c r="E9" t="s">
        <v>504</v>
      </c>
      <c r="F9">
        <f>VLOOKUP(TableDetails[[#This Row],[Process]],TableProcesses[],2,FALSE)</f>
        <v>0</v>
      </c>
      <c r="G9">
        <f>VLOOKUP(TableDetails[[#This Row],[Process]]&amp;TableDetails[[#This Row],[Subprocess]],TableSubProcesses[],5,FALSE)</f>
        <v>80</v>
      </c>
      <c r="H9">
        <f>VLOOKUP(TableDetails[[#This Row],[Process]]&amp;TableDetails[[#This Row],[Subprocess]],TableSubProcesses[],5,FALSE)</f>
        <v>80</v>
      </c>
    </row>
    <row r="10" spans="2:8" hidden="1" x14ac:dyDescent="0.55000000000000004">
      <c r="B10" t="str">
        <f>TableDetails[[#This Row],[Process]]&amp;TableDetails[[#This Row],[Subprocess]]&amp;TableDetails[[#This Row],[Detail]]</f>
        <v>WarehouseAddressAddress</v>
      </c>
      <c r="C10" t="s">
        <v>18</v>
      </c>
      <c r="D10" t="s">
        <v>755</v>
      </c>
      <c r="E10" t="s">
        <v>755</v>
      </c>
      <c r="F10">
        <f>VLOOKUP(TableDetails[[#This Row],[Process]],TableProcesses[],2,FALSE)</f>
        <v>0</v>
      </c>
      <c r="G10">
        <f>VLOOKUP(TableDetails[[#This Row],[Process]]&amp;TableDetails[[#This Row],[Subprocess]],TableSubProcesses[],5,FALSE)</f>
        <v>90</v>
      </c>
      <c r="H10">
        <f>VLOOKUP(TableDetails[[#This Row],[Process]]&amp;TableDetails[[#This Row],[Subprocess]],TableSubProcesses[],5,FALSE)</f>
        <v>90</v>
      </c>
    </row>
    <row r="11" spans="2:8" hidden="1" x14ac:dyDescent="0.55000000000000004">
      <c r="B11" t="str">
        <f>TableDetails[[#This Row],[Process]]&amp;TableDetails[[#This Row],[Subprocess]]&amp;TableDetails[[#This Row],[Detail]]</f>
        <v>InventoryItemAlternate Items</v>
      </c>
      <c r="C11" t="s">
        <v>13</v>
      </c>
      <c r="D11" t="s">
        <v>72</v>
      </c>
      <c r="E11" t="s">
        <v>234</v>
      </c>
      <c r="F11">
        <f>VLOOKUP(TableDetails[[#This Row],[Process]],TableProcesses[],2,FALSE)</f>
        <v>1</v>
      </c>
      <c r="G11">
        <f>VLOOKUP(TableDetails[[#This Row],[Process]]&amp;TableDetails[[#This Row],[Subprocess]],TableSubProcesses[],5,FALSE)</f>
        <v>100</v>
      </c>
      <c r="H11">
        <v>1100</v>
      </c>
    </row>
    <row r="12" spans="2:8" hidden="1" x14ac:dyDescent="0.55000000000000004">
      <c r="B12" t="str">
        <f>TableDetails[[#This Row],[Process]]&amp;TableDetails[[#This Row],[Subprocess]]&amp;TableDetails[[#This Row],[Detail]]</f>
        <v>InventoryItemFootprint</v>
      </c>
      <c r="C12" t="s">
        <v>13</v>
      </c>
      <c r="D12" t="s">
        <v>72</v>
      </c>
      <c r="E12" t="s">
        <v>216</v>
      </c>
      <c r="F12">
        <f>VLOOKUP(TableDetails[[#This Row],[Process]],TableProcesses[],2,FALSE)</f>
        <v>1</v>
      </c>
      <c r="G12">
        <f>VLOOKUP(TableDetails[[#This Row],[Process]]&amp;TableDetails[[#This Row],[Subprocess]],TableSubProcesses[],5,FALSE)</f>
        <v>100</v>
      </c>
      <c r="H12">
        <v>1200</v>
      </c>
    </row>
    <row r="13" spans="2:8" hidden="1" x14ac:dyDescent="0.55000000000000004">
      <c r="B13" t="str">
        <f>TableDetails[[#This Row],[Process]]&amp;TableDetails[[#This Row],[Subprocess]]&amp;TableDetails[[#This Row],[Detail]]</f>
        <v>InventoryItemItem</v>
      </c>
      <c r="C13" t="s">
        <v>13</v>
      </c>
      <c r="D13" t="s">
        <v>72</v>
      </c>
      <c r="E13" t="s">
        <v>72</v>
      </c>
      <c r="F13">
        <f>VLOOKUP(TableDetails[[#This Row],[Process]],TableProcesses[],2,FALSE)</f>
        <v>1</v>
      </c>
      <c r="G13">
        <f>VLOOKUP(TableDetails[[#This Row],[Process]]&amp;TableDetails[[#This Row],[Subprocess]],TableSubProcesses[],5,FALSE)</f>
        <v>100</v>
      </c>
      <c r="H13">
        <v>1300</v>
      </c>
    </row>
    <row r="14" spans="2:8" hidden="1" x14ac:dyDescent="0.55000000000000004">
      <c r="B14" t="str">
        <f>TableDetails[[#This Row],[Process]]&amp;TableDetails[[#This Row],[Subprocess]]&amp;TableDetails[[#This Row],[Detail]]</f>
        <v>InventoryItemSerial Numbers</v>
      </c>
      <c r="C14" t="s">
        <v>13</v>
      </c>
      <c r="D14" t="s">
        <v>72</v>
      </c>
      <c r="E14" t="s">
        <v>226</v>
      </c>
      <c r="F14">
        <f>VLOOKUP(TableDetails[[#This Row],[Process]],TableProcesses[],2,FALSE)</f>
        <v>1</v>
      </c>
      <c r="G14">
        <f>VLOOKUP(TableDetails[[#This Row],[Process]]&amp;TableDetails[[#This Row],[Subprocess]],TableSubProcesses[],5,FALSE)</f>
        <v>100</v>
      </c>
      <c r="H14">
        <v>1400</v>
      </c>
    </row>
    <row r="15" spans="2:8" hidden="1" x14ac:dyDescent="0.55000000000000004">
      <c r="B15" t="str">
        <f>TableDetails[[#This Row],[Process]]&amp;TableDetails[[#This Row],[Subprocess]]&amp;TableDetails[[#This Row],[Detail]]</f>
        <v>InventoryItemTake out rule</v>
      </c>
      <c r="C15" t="s">
        <v>13</v>
      </c>
      <c r="D15" t="s">
        <v>72</v>
      </c>
      <c r="E15" t="s">
        <v>669</v>
      </c>
      <c r="F15">
        <f>VLOOKUP(TableDetails[[#This Row],[Process]],TableProcesses[],2,FALSE)</f>
        <v>1</v>
      </c>
      <c r="G15">
        <f>VLOOKUP(TableDetails[[#This Row],[Process]]&amp;TableDetails[[#This Row],[Subprocess]],TableSubProcesses[],5,FALSE)</f>
        <v>100</v>
      </c>
      <c r="H15">
        <v>1500</v>
      </c>
    </row>
    <row r="16" spans="2:8" hidden="1" x14ac:dyDescent="0.55000000000000004">
      <c r="B16" t="str">
        <f>TableDetails[[#This Row],[Process]]&amp;TableDetails[[#This Row],[Subprocess]]&amp;TableDetails[[#This Row],[Detail]]</f>
        <v>InventoryItemTrack Lot number</v>
      </c>
      <c r="C16" t="s">
        <v>13</v>
      </c>
      <c r="D16" t="s">
        <v>72</v>
      </c>
      <c r="E16" t="s">
        <v>230</v>
      </c>
      <c r="F16">
        <f>VLOOKUP(TableDetails[[#This Row],[Process]],TableProcesses[],2,FALSE)</f>
        <v>1</v>
      </c>
      <c r="G16">
        <f>VLOOKUP(TableDetails[[#This Row],[Process]]&amp;TableDetails[[#This Row],[Subprocess]],TableSubProcesses[],5,FALSE)</f>
        <v>100</v>
      </c>
      <c r="H16">
        <v>1600</v>
      </c>
    </row>
    <row r="17" spans="2:8" hidden="1" x14ac:dyDescent="0.55000000000000004">
      <c r="B17" t="str">
        <f>TableDetails[[#This Row],[Process]]&amp;TableDetails[[#This Row],[Subprocess]]&amp;TableDetails[[#This Row],[Detail]]</f>
        <v>InventoryInventory StatusesInventory Statuses</v>
      </c>
      <c r="C17" t="s">
        <v>13</v>
      </c>
      <c r="D17" t="s">
        <v>237</v>
      </c>
      <c r="E17" t="s">
        <v>237</v>
      </c>
      <c r="F17">
        <f>VLOOKUP(TableDetails[[#This Row],[Process]],TableProcesses[],2,FALSE)</f>
        <v>1</v>
      </c>
      <c r="G17">
        <f>VLOOKUP(TableDetails[[#This Row],[Process]]&amp;TableDetails[[#This Row],[Subprocess]],TableSubProcesses[],5,FALSE)</f>
        <v>110</v>
      </c>
      <c r="H17">
        <v>2100</v>
      </c>
    </row>
    <row r="18" spans="2:8" hidden="1" x14ac:dyDescent="0.55000000000000004">
      <c r="B18" t="str">
        <f>TableDetails[[#This Row],[Process]]&amp;TableDetails[[#This Row],[Subprocess]]&amp;TableDetails[[#This Row],[Detail]]</f>
        <v>InventoryAsset ManagementAsset type</v>
      </c>
      <c r="C18" t="s">
        <v>13</v>
      </c>
      <c r="D18" t="s">
        <v>249</v>
      </c>
      <c r="E18" t="s">
        <v>670</v>
      </c>
      <c r="F18">
        <f>VLOOKUP(TableDetails[[#This Row],[Process]],TableProcesses[],2,FALSE)</f>
        <v>1</v>
      </c>
      <c r="G18">
        <f>VLOOKUP(TableDetails[[#This Row],[Process]]&amp;TableDetails[[#This Row],[Subprocess]],TableSubProcesses[],5,FALSE)</f>
        <v>120</v>
      </c>
      <c r="H18">
        <v>3100</v>
      </c>
    </row>
    <row r="19" spans="2:8" hidden="1" x14ac:dyDescent="0.55000000000000004">
      <c r="B19" t="str">
        <f>TableDetails[[#This Row],[Process]]&amp;TableDetails[[#This Row],[Subprocess]]&amp;TableDetails[[#This Row],[Detail]]</f>
        <v>InventoryReplenishmentCascade Replenishment</v>
      </c>
      <c r="C19" t="s">
        <v>13</v>
      </c>
      <c r="D19" t="s">
        <v>259</v>
      </c>
      <c r="E19" t="s">
        <v>672</v>
      </c>
      <c r="F19">
        <f>VLOOKUP(TableDetails[[#This Row],[Process]],TableProcesses[],2,FALSE)</f>
        <v>1</v>
      </c>
      <c r="G19">
        <f>VLOOKUP(TableDetails[[#This Row],[Process]]&amp;TableDetails[[#This Row],[Subprocess]],TableSubProcesses[],5,FALSE)</f>
        <v>130</v>
      </c>
      <c r="H19">
        <v>4100</v>
      </c>
    </row>
    <row r="20" spans="2:8" hidden="1" x14ac:dyDescent="0.55000000000000004">
      <c r="B20" t="str">
        <f>TableDetails[[#This Row],[Process]]&amp;TableDetails[[#This Row],[Subprocess]]&amp;TableDetails[[#This Row],[Detail]]</f>
        <v>InventoryReplenishmentCross Dock</v>
      </c>
      <c r="C20" t="s">
        <v>13</v>
      </c>
      <c r="D20" t="s">
        <v>259</v>
      </c>
      <c r="E20" t="s">
        <v>674</v>
      </c>
      <c r="F20">
        <f>VLOOKUP(TableDetails[[#This Row],[Process]],TableProcesses[],2,FALSE)</f>
        <v>1</v>
      </c>
      <c r="G20">
        <f>VLOOKUP(TableDetails[[#This Row],[Process]]&amp;TableDetails[[#This Row],[Subprocess]],TableSubProcesses[],5,FALSE)</f>
        <v>130</v>
      </c>
      <c r="H20">
        <v>4200</v>
      </c>
    </row>
    <row r="21" spans="2:8" hidden="1" x14ac:dyDescent="0.55000000000000004">
      <c r="B21" t="str">
        <f>TableDetails[[#This Row],[Process]]&amp;TableDetails[[#This Row],[Subprocess]]&amp;TableDetails[[#This Row],[Detail]]</f>
        <v>InventoryReplenishmentDemand Replenishment</v>
      </c>
      <c r="C21" t="s">
        <v>13</v>
      </c>
      <c r="D21" t="s">
        <v>259</v>
      </c>
      <c r="E21" t="s">
        <v>269</v>
      </c>
      <c r="F21">
        <f>VLOOKUP(TableDetails[[#This Row],[Process]],TableProcesses[],2,FALSE)</f>
        <v>1</v>
      </c>
      <c r="G21">
        <f>VLOOKUP(TableDetails[[#This Row],[Process]]&amp;TableDetails[[#This Row],[Subprocess]],TableSubProcesses[],5,FALSE)</f>
        <v>130</v>
      </c>
      <c r="H21">
        <v>4300</v>
      </c>
    </row>
    <row r="22" spans="2:8" hidden="1" x14ac:dyDescent="0.55000000000000004">
      <c r="B22" t="str">
        <f>TableDetails[[#This Row],[Process]]&amp;TableDetails[[#This Row],[Subprocess]]&amp;TableDetails[[#This Row],[Detail]]</f>
        <v>InventoryReplenishmentEmergency Replenishment</v>
      </c>
      <c r="C22" t="s">
        <v>13</v>
      </c>
      <c r="D22" t="s">
        <v>259</v>
      </c>
      <c r="E22" t="s">
        <v>260</v>
      </c>
      <c r="F22">
        <f>VLOOKUP(TableDetails[[#This Row],[Process]],TableProcesses[],2,FALSE)</f>
        <v>1</v>
      </c>
      <c r="G22">
        <f>VLOOKUP(TableDetails[[#This Row],[Process]]&amp;TableDetails[[#This Row],[Subprocess]],TableSubProcesses[],5,FALSE)</f>
        <v>130</v>
      </c>
      <c r="H22">
        <v>4400</v>
      </c>
    </row>
    <row r="23" spans="2:8" hidden="1" x14ac:dyDescent="0.55000000000000004">
      <c r="B23" t="str">
        <f>TableDetails[[#This Row],[Process]]&amp;TableDetails[[#This Row],[Subprocess]]&amp;TableDetails[[#This Row],[Detail]]</f>
        <v>InventoryReplenishmentPartial Replenishments</v>
      </c>
      <c r="C23" t="s">
        <v>13</v>
      </c>
      <c r="D23" t="s">
        <v>259</v>
      </c>
      <c r="E23" t="s">
        <v>671</v>
      </c>
      <c r="F23">
        <f>VLOOKUP(TableDetails[[#This Row],[Process]],TableProcesses[],2,FALSE)</f>
        <v>1</v>
      </c>
      <c r="G23">
        <f>VLOOKUP(TableDetails[[#This Row],[Process]]&amp;TableDetails[[#This Row],[Subprocess]],TableSubProcesses[],5,FALSE)</f>
        <v>130</v>
      </c>
      <c r="H23">
        <v>4500</v>
      </c>
    </row>
    <row r="24" spans="2:8" hidden="1" x14ac:dyDescent="0.55000000000000004">
      <c r="B24" t="str">
        <f>TableDetails[[#This Row],[Process]]&amp;TableDetails[[#This Row],[Subprocess]]&amp;TableDetails[[#This Row],[Detail]]</f>
        <v>InventoryReplenishmentTriggered Replenishment</v>
      </c>
      <c r="C24" t="s">
        <v>13</v>
      </c>
      <c r="D24" t="s">
        <v>259</v>
      </c>
      <c r="E24" t="s">
        <v>673</v>
      </c>
      <c r="F24">
        <f>VLOOKUP(TableDetails[[#This Row],[Process]],TableProcesses[],2,FALSE)</f>
        <v>1</v>
      </c>
      <c r="G24">
        <f>VLOOKUP(TableDetails[[#This Row],[Process]]&amp;TableDetails[[#This Row],[Subprocess]],TableSubProcesses[],5,FALSE)</f>
        <v>130</v>
      </c>
      <c r="H24">
        <v>4600</v>
      </c>
    </row>
    <row r="25" spans="2:8" hidden="1" x14ac:dyDescent="0.55000000000000004">
      <c r="B25" t="str">
        <f>TableDetails[[#This Row],[Process]]&amp;TableDetails[[#This Row],[Subprocess]]&amp;TableDetails[[#This Row],[Detail]]</f>
        <v>InventoryStock AdjustmentStock Adjustment</v>
      </c>
      <c r="C25" t="s">
        <v>13</v>
      </c>
      <c r="D25" t="s">
        <v>96</v>
      </c>
      <c r="E25" t="s">
        <v>96</v>
      </c>
      <c r="F25">
        <f>VLOOKUP(TableDetails[[#This Row],[Process]],TableProcesses[],2,FALSE)</f>
        <v>1</v>
      </c>
      <c r="G25">
        <f>VLOOKUP(TableDetails[[#This Row],[Process]]&amp;TableDetails[[#This Row],[Subprocess]],TableSubProcesses[],5,FALSE)</f>
        <v>160</v>
      </c>
      <c r="H25">
        <v>5100</v>
      </c>
    </row>
    <row r="26" spans="2:8" hidden="1" x14ac:dyDescent="0.55000000000000004">
      <c r="B26" t="str">
        <f>TableDetails[[#This Row],[Process]]&amp;TableDetails[[#This Row],[Subprocess]]&amp;TableDetails[[#This Row],[Detail]]</f>
        <v>InventoryInventory SnapshotInventory Snapshot</v>
      </c>
      <c r="C26" t="s">
        <v>13</v>
      </c>
      <c r="D26" t="s">
        <v>101</v>
      </c>
      <c r="E26" t="s">
        <v>101</v>
      </c>
      <c r="F26">
        <f>VLOOKUP(TableDetails[[#This Row],[Process]],TableProcesses[],2,FALSE)</f>
        <v>1</v>
      </c>
      <c r="G26">
        <f>VLOOKUP(TableDetails[[#This Row],[Process]]&amp;TableDetails[[#This Row],[Subprocess]],TableSubProcesses[],5,FALSE)</f>
        <v>170</v>
      </c>
      <c r="H26">
        <v>6100</v>
      </c>
    </row>
    <row r="27" spans="2:8" hidden="1" x14ac:dyDescent="0.55000000000000004">
      <c r="B27" t="str">
        <f>TableDetails[[#This Row],[Process]]&amp;TableDetails[[#This Row],[Subprocess]]&amp;TableDetails[[#This Row],[Detail]]</f>
        <v>InventoryAudit - ConferenceAudit</v>
      </c>
      <c r="C27" t="s">
        <v>13</v>
      </c>
      <c r="D27" t="s">
        <v>282</v>
      </c>
      <c r="E27" t="s">
        <v>675</v>
      </c>
      <c r="F27">
        <f>VLOOKUP(TableDetails[[#This Row],[Process]],TableProcesses[],2,FALSE)</f>
        <v>1</v>
      </c>
      <c r="G27">
        <f>VLOOKUP(TableDetails[[#This Row],[Process]]&amp;TableDetails[[#This Row],[Subprocess]],TableSubProcesses[],5,FALSE)</f>
        <v>180</v>
      </c>
      <c r="H27">
        <v>7100</v>
      </c>
    </row>
    <row r="28" spans="2:8" hidden="1" x14ac:dyDescent="0.55000000000000004">
      <c r="B28" t="str">
        <f>TableDetails[[#This Row],[Process]]&amp;TableDetails[[#This Row],[Subprocess]]&amp;TableDetails[[#This Row],[Detail]]</f>
        <v>InventoryHold ManagementHolds</v>
      </c>
      <c r="C28" t="s">
        <v>13</v>
      </c>
      <c r="D28" t="s">
        <v>246</v>
      </c>
      <c r="E28" t="s">
        <v>247</v>
      </c>
      <c r="F28">
        <f>VLOOKUP(TableDetails[[#This Row],[Process]],TableProcesses[],2,FALSE)</f>
        <v>1</v>
      </c>
      <c r="G28">
        <f>VLOOKUP(TableDetails[[#This Row],[Process]]&amp;TableDetails[[#This Row],[Subprocess]],TableSubProcesses[],5,FALSE)</f>
        <v>190</v>
      </c>
      <c r="H28">
        <v>8100</v>
      </c>
    </row>
    <row r="29" spans="2:8" hidden="1" x14ac:dyDescent="0.55000000000000004">
      <c r="B29" t="str">
        <f>TableDetails[[#This Row],[Process]]&amp;TableDetails[[#This Row],[Subprocess]]&amp;TableDetails[[#This Row],[Detail]]</f>
        <v>InventoryCycle CountCycle Count</v>
      </c>
      <c r="C29" t="s">
        <v>13</v>
      </c>
      <c r="D29" t="s">
        <v>285</v>
      </c>
      <c r="E29" t="s">
        <v>285</v>
      </c>
      <c r="F29">
        <f>VLOOKUP(TableDetails[[#This Row],[Process]],TableProcesses[],2,FALSE)</f>
        <v>1</v>
      </c>
      <c r="G29">
        <f>VLOOKUP(TableDetails[[#This Row],[Process]]&amp;TableDetails[[#This Row],[Subprocess]],TableSubProcesses[],5,FALSE)</f>
        <v>195</v>
      </c>
      <c r="H29">
        <v>9100</v>
      </c>
    </row>
    <row r="30" spans="2:8" x14ac:dyDescent="0.55000000000000004">
      <c r="B30" t="str">
        <f>TableDetails[[#This Row],[Process]]&amp;TableDetails[[#This Row],[Subprocess]]&amp;TableDetails[[#This Row],[Detail]]</f>
        <v>InboundInbound PlanningInbound Orders</v>
      </c>
      <c r="C30" t="s">
        <v>14</v>
      </c>
      <c r="D30" t="s">
        <v>77</v>
      </c>
      <c r="E30" t="s">
        <v>286</v>
      </c>
      <c r="F30">
        <f>VLOOKUP(TableDetails[[#This Row],[Process]],TableProcesses[],2,FALSE)</f>
        <v>2</v>
      </c>
      <c r="G30">
        <f>VLOOKUP(TableDetails[[#This Row],[Process]]&amp;TableDetails[[#This Row],[Subprocess]],TableSubProcesses[],5,FALSE)</f>
        <v>200</v>
      </c>
      <c r="H30">
        <v>1100</v>
      </c>
    </row>
    <row r="31" spans="2:8" x14ac:dyDescent="0.55000000000000004">
      <c r="B31" t="str">
        <f>TableDetails[[#This Row],[Process]]&amp;TableDetails[[#This Row],[Subprocess]]&amp;TableDetails[[#This Row],[Detail]]</f>
        <v>InboundInbound PlanningInbound Planning</v>
      </c>
      <c r="C31" t="s">
        <v>14</v>
      </c>
      <c r="D31" t="s">
        <v>77</v>
      </c>
      <c r="E31" t="s">
        <v>77</v>
      </c>
      <c r="F31">
        <f>VLOOKUP(TableDetails[[#This Row],[Process]],TableProcesses[],2,FALSE)</f>
        <v>2</v>
      </c>
      <c r="G31">
        <f>VLOOKUP(TableDetails[[#This Row],[Process]]&amp;TableDetails[[#This Row],[Subprocess]],TableSubProcesses[],5,FALSE)</f>
        <v>200</v>
      </c>
      <c r="H31">
        <v>1200</v>
      </c>
    </row>
    <row r="32" spans="2:8" x14ac:dyDescent="0.55000000000000004">
      <c r="B32" t="str">
        <f>TableDetails[[#This Row],[Process]]&amp;TableDetails[[#This Row],[Subprocess]]&amp;TableDetails[[#This Row],[Detail]]</f>
        <v>InboundInbound PlanningReturn Orders</v>
      </c>
      <c r="C32" t="s">
        <v>14</v>
      </c>
      <c r="D32" t="s">
        <v>77</v>
      </c>
      <c r="E32" t="s">
        <v>299</v>
      </c>
      <c r="F32">
        <f>VLOOKUP(TableDetails[[#This Row],[Process]],TableProcesses[],2,FALSE)</f>
        <v>2</v>
      </c>
      <c r="G32">
        <f>VLOOKUP(TableDetails[[#This Row],[Process]]&amp;TableDetails[[#This Row],[Subprocess]],TableSubProcesses[],5,FALSE)</f>
        <v>200</v>
      </c>
      <c r="H32">
        <v>1300</v>
      </c>
    </row>
    <row r="33" spans="2:8" x14ac:dyDescent="0.55000000000000004">
      <c r="B33" t="str">
        <f>TableDetails[[#This Row],[Process]]&amp;TableDetails[[#This Row],[Subprocess]]&amp;TableDetails[[#This Row],[Detail]]</f>
        <v>InboundInbound PlanningSuppliers Maintenance</v>
      </c>
      <c r="C33" t="s">
        <v>14</v>
      </c>
      <c r="D33" t="s">
        <v>77</v>
      </c>
      <c r="E33" t="s">
        <v>304</v>
      </c>
      <c r="F33">
        <f>VLOOKUP(TableDetails[[#This Row],[Process]],TableProcesses[],2,FALSE)</f>
        <v>2</v>
      </c>
      <c r="G33">
        <f>VLOOKUP(TableDetails[[#This Row],[Process]]&amp;TableDetails[[#This Row],[Subprocess]],TableSubProcesses[],5,FALSE)</f>
        <v>200</v>
      </c>
      <c r="H33">
        <v>1400</v>
      </c>
    </row>
    <row r="34" spans="2:8" x14ac:dyDescent="0.55000000000000004">
      <c r="B34" t="str">
        <f>TableDetails[[#This Row],[Process]]&amp;TableDetails[[#This Row],[Subprocess]]&amp;TableDetails[[#This Row],[Detail]]</f>
        <v>InboundInbound PlanningPurchase order</v>
      </c>
      <c r="C34" t="s">
        <v>14</v>
      </c>
      <c r="D34" t="s">
        <v>77</v>
      </c>
      <c r="E34" t="s">
        <v>678</v>
      </c>
      <c r="F34">
        <f>VLOOKUP(TableDetails[[#This Row],[Process]],TableProcesses[],2,FALSE)</f>
        <v>2</v>
      </c>
      <c r="G34">
        <f>VLOOKUP(TableDetails[[#This Row],[Process]]&amp;TableDetails[[#This Row],[Subprocess]],TableSubProcesses[],5,FALSE)</f>
        <v>200</v>
      </c>
      <c r="H34">
        <v>1500</v>
      </c>
    </row>
    <row r="35" spans="2:8" x14ac:dyDescent="0.55000000000000004">
      <c r="B35" t="str">
        <f>TableDetails[[#This Row],[Process]]&amp;TableDetails[[#This Row],[Subprocess]]&amp;TableDetails[[#This Row],[Detail]]</f>
        <v>InboundInbound PlanningASN Order (Inbound Shipment)</v>
      </c>
      <c r="C35" t="s">
        <v>14</v>
      </c>
      <c r="D35" t="s">
        <v>77</v>
      </c>
      <c r="E35" t="s">
        <v>679</v>
      </c>
      <c r="F35">
        <f>VLOOKUP(TableDetails[[#This Row],[Process]],TableProcesses[],2,FALSE)</f>
        <v>2</v>
      </c>
      <c r="G35">
        <f>VLOOKUP(TableDetails[[#This Row],[Process]]&amp;TableDetails[[#This Row],[Subprocess]],TableSubProcesses[],5,FALSE)</f>
        <v>200</v>
      </c>
      <c r="H35">
        <v>1600</v>
      </c>
    </row>
    <row r="36" spans="2:8" x14ac:dyDescent="0.55000000000000004">
      <c r="B36" t="str">
        <f>TableDetails[[#This Row],[Process]]&amp;TableDetails[[#This Row],[Subprocess]]&amp;TableDetails[[#This Row],[Detail]]</f>
        <v>InboundYard ManagementYard Management</v>
      </c>
      <c r="C36" t="s">
        <v>14</v>
      </c>
      <c r="D36" t="s">
        <v>307</v>
      </c>
      <c r="E36" t="s">
        <v>307</v>
      </c>
      <c r="F36">
        <f>VLOOKUP(TableDetails[[#This Row],[Process]],TableProcesses[],2,FALSE)</f>
        <v>2</v>
      </c>
      <c r="G36">
        <f>VLOOKUP(TableDetails[[#This Row],[Process]]&amp;TableDetails[[#This Row],[Subprocess]],TableSubProcesses[],5,FALSE)</f>
        <v>211</v>
      </c>
      <c r="H36">
        <v>2100</v>
      </c>
    </row>
    <row r="37" spans="2:8" x14ac:dyDescent="0.55000000000000004">
      <c r="B37" t="str">
        <f>TableDetails[[#This Row],[Process]]&amp;TableDetails[[#This Row],[Subprocess]]&amp;TableDetails[[#This Row],[Detail]]</f>
        <v>InboundTruck ArrivalTransport Equipment Arrival</v>
      </c>
      <c r="C37" t="s">
        <v>14</v>
      </c>
      <c r="D37" t="s">
        <v>309</v>
      </c>
      <c r="E37" t="s">
        <v>310</v>
      </c>
      <c r="F37">
        <f>VLOOKUP(TableDetails[[#This Row],[Process]],TableProcesses[],2,FALSE)</f>
        <v>2</v>
      </c>
      <c r="G37">
        <f>VLOOKUP(TableDetails[[#This Row],[Process]]&amp;TableDetails[[#This Row],[Subprocess]],TableSubProcesses[],5,FALSE)</f>
        <v>212</v>
      </c>
      <c r="H37">
        <v>3100</v>
      </c>
    </row>
    <row r="38" spans="2:8" x14ac:dyDescent="0.55000000000000004">
      <c r="B38" t="str">
        <f>TableDetails[[#This Row],[Process]]&amp;TableDetails[[#This Row],[Subprocess]]&amp;TableDetails[[#This Row],[Detail]]</f>
        <v>InboundTruck ArrivalTransport Equipment Check in</v>
      </c>
      <c r="C38" t="s">
        <v>14</v>
      </c>
      <c r="D38" t="s">
        <v>309</v>
      </c>
      <c r="E38" t="s">
        <v>313</v>
      </c>
      <c r="F38">
        <f>VLOOKUP(TableDetails[[#This Row],[Process]],TableProcesses[],2,FALSE)</f>
        <v>2</v>
      </c>
      <c r="G38">
        <f>VLOOKUP(TableDetails[[#This Row],[Process]]&amp;TableDetails[[#This Row],[Subprocess]],TableSubProcesses[],5,FALSE)</f>
        <v>212</v>
      </c>
      <c r="H38">
        <v>3200</v>
      </c>
    </row>
    <row r="39" spans="2:8" x14ac:dyDescent="0.55000000000000004">
      <c r="B39" t="str">
        <f>TableDetails[[#This Row],[Process]]&amp;TableDetails[[#This Row],[Subprocess]]&amp;TableDetails[[#This Row],[Detail]]</f>
        <v>InboundTruck ArrivalDock Management</v>
      </c>
      <c r="C39" t="s">
        <v>14</v>
      </c>
      <c r="D39" t="s">
        <v>309</v>
      </c>
      <c r="E39" t="s">
        <v>680</v>
      </c>
      <c r="F39">
        <f>VLOOKUP(TableDetails[[#This Row],[Process]],TableProcesses[],2,FALSE)</f>
        <v>2</v>
      </c>
      <c r="G39">
        <f>VLOOKUP(TableDetails[[#This Row],[Process]]&amp;TableDetails[[#This Row],[Subprocess]],TableSubProcesses[],5,FALSE)</f>
        <v>212</v>
      </c>
      <c r="H39">
        <v>3300</v>
      </c>
    </row>
    <row r="40" spans="2:8" x14ac:dyDescent="0.55000000000000004">
      <c r="B40" t="str">
        <f>TableDetails[[#This Row],[Process]]&amp;TableDetails[[#This Row],[Subprocess]]&amp;TableDetails[[#This Row],[Detail]]</f>
        <v>InboundReceivingOver-receipt</v>
      </c>
      <c r="C40" t="s">
        <v>14</v>
      </c>
      <c r="D40" t="s">
        <v>316</v>
      </c>
      <c r="E40" t="s">
        <v>335</v>
      </c>
      <c r="F40">
        <f>VLOOKUP(TableDetails[[#This Row],[Process]],TableProcesses[],2,FALSE)</f>
        <v>2</v>
      </c>
      <c r="G40">
        <f>VLOOKUP(TableDetails[[#This Row],[Process]]&amp;TableDetails[[#This Row],[Subprocess]],TableSubProcesses[],5,FALSE)</f>
        <v>213</v>
      </c>
      <c r="H40">
        <v>4100</v>
      </c>
    </row>
    <row r="41" spans="2:8" x14ac:dyDescent="0.55000000000000004">
      <c r="B41" t="str">
        <f>TableDetails[[#This Row],[Process]]&amp;TableDetails[[#This Row],[Subprocess]]&amp;TableDetails[[#This Row],[Detail]]</f>
        <v>InboundReceivingTransport Equipment Unloading</v>
      </c>
      <c r="C41" t="s">
        <v>14</v>
      </c>
      <c r="D41" t="s">
        <v>316</v>
      </c>
      <c r="E41" t="s">
        <v>317</v>
      </c>
      <c r="F41">
        <f>VLOOKUP(TableDetails[[#This Row],[Process]],TableProcesses[],2,FALSE)</f>
        <v>2</v>
      </c>
      <c r="G41">
        <f>VLOOKUP(TableDetails[[#This Row],[Process]]&amp;TableDetails[[#This Row],[Subprocess]],TableSubProcesses[],5,FALSE)</f>
        <v>213</v>
      </c>
      <c r="H41">
        <v>4200</v>
      </c>
    </row>
    <row r="42" spans="2:8" x14ac:dyDescent="0.55000000000000004">
      <c r="B42" t="str">
        <f>TableDetails[[#This Row],[Process]]&amp;TableDetails[[#This Row],[Subprocess]]&amp;TableDetails[[#This Row],[Detail]]</f>
        <v>InboundReceivingTrolley for receiving</v>
      </c>
      <c r="C42" t="s">
        <v>14</v>
      </c>
      <c r="D42" t="s">
        <v>316</v>
      </c>
      <c r="E42" t="s">
        <v>320</v>
      </c>
      <c r="F42">
        <f>VLOOKUP(TableDetails[[#This Row],[Process]],TableProcesses[],2,FALSE)</f>
        <v>2</v>
      </c>
      <c r="G42">
        <f>VLOOKUP(TableDetails[[#This Row],[Process]]&amp;TableDetails[[#This Row],[Subprocess]],TableSubProcesses[],5,FALSE)</f>
        <v>213</v>
      </c>
      <c r="H42">
        <v>4300</v>
      </c>
    </row>
    <row r="43" spans="2:8" x14ac:dyDescent="0.55000000000000004">
      <c r="B43" t="str">
        <f>TableDetails[[#This Row],[Process]]&amp;TableDetails[[#This Row],[Subprocess]]&amp;TableDetails[[#This Row],[Detail]]</f>
        <v>InboundReceivingHolds</v>
      </c>
      <c r="C43" t="s">
        <v>14</v>
      </c>
      <c r="D43" t="s">
        <v>316</v>
      </c>
      <c r="E43" t="s">
        <v>247</v>
      </c>
      <c r="F43">
        <f>VLOOKUP(TableDetails[[#This Row],[Process]],TableProcesses[],2,FALSE)</f>
        <v>2</v>
      </c>
      <c r="G43">
        <f>VLOOKUP(TableDetails[[#This Row],[Process]]&amp;TableDetails[[#This Row],[Subprocess]],TableSubProcesses[],5,FALSE)</f>
        <v>213</v>
      </c>
      <c r="H43">
        <v>4400</v>
      </c>
    </row>
    <row r="44" spans="2:8" x14ac:dyDescent="0.55000000000000004">
      <c r="B44" t="str">
        <f>TableDetails[[#This Row],[Process]]&amp;TableDetails[[#This Row],[Subprocess]]&amp;TableDetails[[#This Row],[Detail]]</f>
        <v>InboundReceivingHolds during putaway</v>
      </c>
      <c r="C44" t="s">
        <v>14</v>
      </c>
      <c r="D44" t="s">
        <v>316</v>
      </c>
      <c r="E44" t="s">
        <v>714</v>
      </c>
      <c r="F44">
        <f>VLOOKUP(TableDetails[[#This Row],[Process]],TableProcesses[],2,FALSE)</f>
        <v>2</v>
      </c>
      <c r="G44">
        <f>VLOOKUP(TableDetails[[#This Row],[Process]]&amp;TableDetails[[#This Row],[Subprocess]],TableSubProcesses[],5,FALSE)</f>
        <v>213</v>
      </c>
      <c r="H44">
        <v>4500</v>
      </c>
    </row>
    <row r="45" spans="2:8" x14ac:dyDescent="0.55000000000000004">
      <c r="B45" t="str">
        <f>TableDetails[[#This Row],[Process]]&amp;TableDetails[[#This Row],[Subprocess]]&amp;TableDetails[[#This Row],[Detail]]</f>
        <v>InboundIdentifyIdentify goods GS1 - SSCC</v>
      </c>
      <c r="C45" t="s">
        <v>14</v>
      </c>
      <c r="D45" t="s">
        <v>323</v>
      </c>
      <c r="E45" t="s">
        <v>324</v>
      </c>
      <c r="F45">
        <f>VLOOKUP(TableDetails[[#This Row],[Process]],TableProcesses[],2,FALSE)</f>
        <v>2</v>
      </c>
      <c r="G45">
        <f>VLOOKUP(TableDetails[[#This Row],[Process]]&amp;TableDetails[[#This Row],[Subprocess]],TableSubProcesses[],5,FALSE)</f>
        <v>214</v>
      </c>
      <c r="H45">
        <v>5100</v>
      </c>
    </row>
    <row r="46" spans="2:8" x14ac:dyDescent="0.55000000000000004">
      <c r="B46" t="str">
        <f>TableDetails[[#This Row],[Process]]&amp;TableDetails[[#This Row],[Subprocess]]&amp;TableDetails[[#This Row],[Detail]]</f>
        <v>InboundIdentifyIdentify Lot Format</v>
      </c>
      <c r="C46" t="s">
        <v>14</v>
      </c>
      <c r="D46" t="s">
        <v>323</v>
      </c>
      <c r="E46" t="s">
        <v>325</v>
      </c>
      <c r="F46">
        <f>VLOOKUP(TableDetails[[#This Row],[Process]],TableProcesses[],2,FALSE)</f>
        <v>2</v>
      </c>
      <c r="G46">
        <f>VLOOKUP(TableDetails[[#This Row],[Process]]&amp;TableDetails[[#This Row],[Subprocess]],TableSubProcesses[],5,FALSE)</f>
        <v>214</v>
      </c>
      <c r="H46">
        <v>5200</v>
      </c>
    </row>
    <row r="47" spans="2:8" x14ac:dyDescent="0.55000000000000004">
      <c r="B47" t="str">
        <f>TableDetails[[#This Row],[Process]]&amp;TableDetails[[#This Row],[Subprocess]]&amp;TableDetails[[#This Row],[Detail]]</f>
        <v>InboundIdentifyDefault Inventory Status</v>
      </c>
      <c r="C47" t="s">
        <v>14</v>
      </c>
      <c r="D47" t="s">
        <v>323</v>
      </c>
      <c r="E47" t="s">
        <v>681</v>
      </c>
      <c r="F47">
        <f>VLOOKUP(TableDetails[[#This Row],[Process]],TableProcesses[],2,FALSE)</f>
        <v>2</v>
      </c>
      <c r="G47">
        <f>VLOOKUP(TableDetails[[#This Row],[Process]]&amp;TableDetails[[#This Row],[Subprocess]],TableSubProcesses[],5,FALSE)</f>
        <v>214</v>
      </c>
      <c r="H47">
        <v>5300</v>
      </c>
    </row>
    <row r="48" spans="2:8" x14ac:dyDescent="0.55000000000000004">
      <c r="B48" t="str">
        <f>TableDetails[[#This Row],[Process]]&amp;TableDetails[[#This Row],[Subprocess]]&amp;TableDetails[[#This Row],[Detail]]</f>
        <v>InboundIdentifyNew Product Identification</v>
      </c>
      <c r="C48" t="s">
        <v>14</v>
      </c>
      <c r="D48" t="s">
        <v>323</v>
      </c>
      <c r="E48" t="s">
        <v>683</v>
      </c>
      <c r="F48">
        <f>VLOOKUP(TableDetails[[#This Row],[Process]],TableProcesses[],2,FALSE)</f>
        <v>2</v>
      </c>
      <c r="G48">
        <f>VLOOKUP(TableDetails[[#This Row],[Process]]&amp;TableDetails[[#This Row],[Subprocess]],TableSubProcesses[],5,FALSE)</f>
        <v>214</v>
      </c>
      <c r="H48">
        <v>5400</v>
      </c>
    </row>
    <row r="49" spans="2:8" x14ac:dyDescent="0.55000000000000004">
      <c r="B49" t="str">
        <f>TableDetails[[#This Row],[Process]]&amp;TableDetails[[#This Row],[Subprocess]]&amp;TableDetails[[#This Row],[Detail]]</f>
        <v xml:space="preserve">InboundIdentifyProduct Identification
	</v>
      </c>
      <c r="C49" t="s">
        <v>14</v>
      </c>
      <c r="D49" t="s">
        <v>323</v>
      </c>
      <c r="E49" t="s">
        <v>684</v>
      </c>
      <c r="F49">
        <f>VLOOKUP(TableDetails[[#This Row],[Process]],TableProcesses[],2,FALSE)</f>
        <v>2</v>
      </c>
      <c r="G49">
        <f>VLOOKUP(TableDetails[[#This Row],[Process]]&amp;TableDetails[[#This Row],[Subprocess]],TableSubProcesses[],5,FALSE)</f>
        <v>214</v>
      </c>
      <c r="H49">
        <v>5500</v>
      </c>
    </row>
    <row r="50" spans="2:8" x14ac:dyDescent="0.55000000000000004">
      <c r="B50" t="str">
        <f>TableDetails[[#This Row],[Process]]&amp;TableDetails[[#This Row],[Subprocess]]&amp;TableDetails[[#This Row],[Detail]]</f>
        <v xml:space="preserve">InboundIdentifySerial Identification
	</v>
      </c>
      <c r="C50" t="s">
        <v>14</v>
      </c>
      <c r="D50" t="s">
        <v>323</v>
      </c>
      <c r="E50" t="s">
        <v>690</v>
      </c>
      <c r="F50">
        <f>VLOOKUP(TableDetails[[#This Row],[Process]],TableProcesses[],2,FALSE)</f>
        <v>2</v>
      </c>
      <c r="G50">
        <f>VLOOKUP(TableDetails[[#This Row],[Process]]&amp;TableDetails[[#This Row],[Subprocess]],TableSubProcesses[],5,FALSE)</f>
        <v>214</v>
      </c>
      <c r="H50">
        <v>5600</v>
      </c>
    </row>
    <row r="51" spans="2:8" x14ac:dyDescent="0.55000000000000004">
      <c r="B51" t="str">
        <f>TableDetails[[#This Row],[Process]]&amp;TableDetails[[#This Row],[Subprocess]]&amp;TableDetails[[#This Row],[Detail]]</f>
        <v>InboundIdentifyProduct Segregation in Receiving not Allowed</v>
      </c>
      <c r="C51" t="s">
        <v>14</v>
      </c>
      <c r="D51" t="s">
        <v>323</v>
      </c>
      <c r="E51" t="s">
        <v>705</v>
      </c>
      <c r="F51">
        <f>VLOOKUP(TableDetails[[#This Row],[Process]],TableProcesses[],2,FALSE)</f>
        <v>2</v>
      </c>
      <c r="G51">
        <f>VLOOKUP(TableDetails[[#This Row],[Process]]&amp;TableDetails[[#This Row],[Subprocess]],TableSubProcesses[],5,FALSE)</f>
        <v>214</v>
      </c>
      <c r="H51">
        <v>5700</v>
      </c>
    </row>
    <row r="52" spans="2:8" x14ac:dyDescent="0.55000000000000004">
      <c r="B52" t="str">
        <f>TableDetails[[#This Row],[Process]]&amp;TableDetails[[#This Row],[Subprocess]]&amp;TableDetails[[#This Row],[Detail]]</f>
        <v>InboundIdentifyProduct Identification</v>
      </c>
      <c r="C52" t="s">
        <v>14</v>
      </c>
      <c r="D52" t="s">
        <v>323</v>
      </c>
      <c r="E52" t="s">
        <v>682</v>
      </c>
      <c r="F52">
        <f>VLOOKUP(TableDetails[[#This Row],[Process]],TableProcesses[],2,FALSE)</f>
        <v>2</v>
      </c>
      <c r="G52">
        <f>VLOOKUP(TableDetails[[#This Row],[Process]]&amp;TableDetails[[#This Row],[Subprocess]],TableSubProcesses[],5,FALSE)</f>
        <v>214</v>
      </c>
      <c r="H52">
        <v>5800</v>
      </c>
    </row>
    <row r="53" spans="2:8" x14ac:dyDescent="0.55000000000000004">
      <c r="B53" t="str">
        <f>TableDetails[[#This Row],[Process]]&amp;TableDetails[[#This Row],[Subprocess]]&amp;TableDetails[[#This Row],[Detail]]</f>
        <v xml:space="preserve">InboundIdentifyProduct Clasification </v>
      </c>
      <c r="C53" t="s">
        <v>14</v>
      </c>
      <c r="D53" t="s">
        <v>323</v>
      </c>
      <c r="E53" t="s">
        <v>701</v>
      </c>
      <c r="F53">
        <f>VLOOKUP(TableDetails[[#This Row],[Process]],TableProcesses[],2,FALSE)</f>
        <v>2</v>
      </c>
      <c r="G53">
        <f>VLOOKUP(TableDetails[[#This Row],[Process]]&amp;TableDetails[[#This Row],[Subprocess]],TableSubProcesses[],5,FALSE)</f>
        <v>214</v>
      </c>
      <c r="H53">
        <v>5900</v>
      </c>
    </row>
    <row r="54" spans="2:8" x14ac:dyDescent="0.55000000000000004">
      <c r="B54" t="str">
        <f>TableDetails[[#This Row],[Process]]&amp;TableDetails[[#This Row],[Subprocess]]&amp;TableDetails[[#This Row],[Detail]]</f>
        <v>InboundStagingInbound Receipt Staging</v>
      </c>
      <c r="C54" t="s">
        <v>14</v>
      </c>
      <c r="D54" t="s">
        <v>338</v>
      </c>
      <c r="E54" t="s">
        <v>339</v>
      </c>
      <c r="F54">
        <f>VLOOKUP(TableDetails[[#This Row],[Process]],TableProcesses[],2,FALSE)</f>
        <v>2</v>
      </c>
      <c r="G54">
        <f>VLOOKUP(TableDetails[[#This Row],[Process]]&amp;TableDetails[[#This Row],[Subprocess]],TableSubProcesses[],5,FALSE)</f>
        <v>215</v>
      </c>
      <c r="H54">
        <v>6100</v>
      </c>
    </row>
    <row r="55" spans="2:8" x14ac:dyDescent="0.55000000000000004">
      <c r="B55" t="str">
        <f>TableDetails[[#This Row],[Process]]&amp;TableDetails[[#This Row],[Subprocess]]&amp;TableDetails[[#This Row],[Detail]]</f>
        <v>InboundPutawayPut away multiple loads scan each load</v>
      </c>
      <c r="C55" t="s">
        <v>14</v>
      </c>
      <c r="D55" t="s">
        <v>340</v>
      </c>
      <c r="E55" t="s">
        <v>342</v>
      </c>
      <c r="F55">
        <f>VLOOKUP(TableDetails[[#This Row],[Process]],TableProcesses[],2,FALSE)</f>
        <v>2</v>
      </c>
      <c r="G55">
        <f>VLOOKUP(TableDetails[[#This Row],[Process]]&amp;TableDetails[[#This Row],[Subprocess]],TableSubProcesses[],5,FALSE)</f>
        <v>216</v>
      </c>
      <c r="H55">
        <v>7100</v>
      </c>
    </row>
    <row r="56" spans="2:8" x14ac:dyDescent="0.55000000000000004">
      <c r="B56" t="str">
        <f>TableDetails[[#This Row],[Process]]&amp;TableDetails[[#This Row],[Subprocess]]&amp;TableDetails[[#This Row],[Detail]]</f>
        <v>InboundPutawayTrolley put away</v>
      </c>
      <c r="C56" t="s">
        <v>14</v>
      </c>
      <c r="D56" t="s">
        <v>340</v>
      </c>
      <c r="E56" t="s">
        <v>343</v>
      </c>
      <c r="F56">
        <f>VLOOKUP(TableDetails[[#This Row],[Process]],TableProcesses[],2,FALSE)</f>
        <v>2</v>
      </c>
      <c r="G56">
        <f>VLOOKUP(TableDetails[[#This Row],[Process]]&amp;TableDetails[[#This Row],[Subprocess]],TableSubProcesses[],5,FALSE)</f>
        <v>216</v>
      </c>
      <c r="H56">
        <v>7200</v>
      </c>
    </row>
    <row r="57" spans="2:8" x14ac:dyDescent="0.55000000000000004">
      <c r="B57" t="str">
        <f>TableDetails[[#This Row],[Process]]&amp;TableDetails[[#This Row],[Subprocess]]&amp;TableDetails[[#This Row],[Detail]]</f>
        <v>InboundPutawayUnit Putaway</v>
      </c>
      <c r="C57" t="s">
        <v>14</v>
      </c>
      <c r="D57" t="s">
        <v>340</v>
      </c>
      <c r="E57" t="s">
        <v>344</v>
      </c>
      <c r="F57">
        <f>VLOOKUP(TableDetails[[#This Row],[Process]],TableProcesses[],2,FALSE)</f>
        <v>2</v>
      </c>
      <c r="G57">
        <f>VLOOKUP(TableDetails[[#This Row],[Process]]&amp;TableDetails[[#This Row],[Subprocess]],TableSubProcesses[],5,FALSE)</f>
        <v>216</v>
      </c>
      <c r="H57">
        <v>7300</v>
      </c>
    </row>
    <row r="58" spans="2:8" x14ac:dyDescent="0.55000000000000004">
      <c r="B58" t="str">
        <f>TableDetails[[#This Row],[Process]]&amp;TableDetails[[#This Row],[Subprocess]]&amp;TableDetails[[#This Row],[Detail]]</f>
        <v>InboundPutawayPut away pallet</v>
      </c>
      <c r="C58" t="s">
        <v>14</v>
      </c>
      <c r="D58" t="s">
        <v>340</v>
      </c>
      <c r="E58" t="s">
        <v>703</v>
      </c>
      <c r="F58">
        <f>VLOOKUP(TableDetails[[#This Row],[Process]],TableProcesses[],2,FALSE)</f>
        <v>2</v>
      </c>
      <c r="G58">
        <f>VLOOKUP(TableDetails[[#This Row],[Process]]&amp;TableDetails[[#This Row],[Subprocess]],TableSubProcesses[],5,FALSE)</f>
        <v>216</v>
      </c>
      <c r="H58">
        <v>7400</v>
      </c>
    </row>
    <row r="59" spans="2:8" x14ac:dyDescent="0.55000000000000004">
      <c r="B59" t="str">
        <f>TableDetails[[#This Row],[Process]]&amp;TableDetails[[#This Row],[Subprocess]]&amp;TableDetails[[#This Row],[Detail]]</f>
        <v>InboundPutawayProduct Segregation in Putway not Allowed</v>
      </c>
      <c r="C59" t="s">
        <v>14</v>
      </c>
      <c r="D59" t="s">
        <v>340</v>
      </c>
      <c r="E59" t="s">
        <v>707</v>
      </c>
      <c r="F59">
        <f>VLOOKUP(TableDetails[[#This Row],[Process]],TableProcesses[],2,FALSE)</f>
        <v>2</v>
      </c>
      <c r="G59">
        <f>VLOOKUP(TableDetails[[#This Row],[Process]]&amp;TableDetails[[#This Row],[Subprocess]],TableSubProcesses[],5,FALSE)</f>
        <v>216</v>
      </c>
      <c r="H59">
        <v>7500</v>
      </c>
    </row>
    <row r="60" spans="2:8" x14ac:dyDescent="0.55000000000000004">
      <c r="B60" t="str">
        <f>TableDetails[[#This Row],[Process]]&amp;TableDetails[[#This Row],[Subprocess]]&amp;TableDetails[[#This Row],[Detail]]</f>
        <v>InboundPutawayStacked Pallet</v>
      </c>
      <c r="C60" t="s">
        <v>14</v>
      </c>
      <c r="D60" t="s">
        <v>340</v>
      </c>
      <c r="E60" t="s">
        <v>712</v>
      </c>
      <c r="F60">
        <f>VLOOKUP(TableDetails[[#This Row],[Process]],TableProcesses[],2,FALSE)</f>
        <v>2</v>
      </c>
      <c r="G60">
        <f>VLOOKUP(TableDetails[[#This Row],[Process]]&amp;TableDetails[[#This Row],[Subprocess]],TableSubProcesses[],5,FALSE)</f>
        <v>216</v>
      </c>
      <c r="H60">
        <v>7600</v>
      </c>
    </row>
    <row r="61" spans="2:8" x14ac:dyDescent="0.55000000000000004">
      <c r="B61" t="str">
        <f>TableDetails[[#This Row],[Process]]&amp;TableDetails[[#This Row],[Subprocess]]&amp;TableDetails[[#This Row],[Detail]]</f>
        <v>InboundPutawayLabeling</v>
      </c>
      <c r="C61" t="s">
        <v>14</v>
      </c>
      <c r="D61" t="s">
        <v>340</v>
      </c>
      <c r="E61" t="s">
        <v>713</v>
      </c>
      <c r="F61">
        <f>VLOOKUP(TableDetails[[#This Row],[Process]],TableProcesses[],2,FALSE)</f>
        <v>2</v>
      </c>
      <c r="G61">
        <f>VLOOKUP(TableDetails[[#This Row],[Process]]&amp;TableDetails[[#This Row],[Subprocess]],TableSubProcesses[],5,FALSE)</f>
        <v>216</v>
      </c>
      <c r="H61">
        <v>7700</v>
      </c>
    </row>
    <row r="62" spans="2:8" x14ac:dyDescent="0.55000000000000004">
      <c r="B62" t="str">
        <f>TableDetails[[#This Row],[Process]]&amp;TableDetails[[#This Row],[Subprocess]]&amp;TableDetails[[#This Row],[Detail]]</f>
        <v>InboundClose ReceiptTransport Equipment Closure</v>
      </c>
      <c r="C62" t="s">
        <v>14</v>
      </c>
      <c r="D62" t="s">
        <v>82</v>
      </c>
      <c r="E62" t="s">
        <v>349</v>
      </c>
      <c r="F62">
        <f>VLOOKUP(TableDetails[[#This Row],[Process]],TableProcesses[],2,FALSE)</f>
        <v>2</v>
      </c>
      <c r="G62">
        <f>VLOOKUP(TableDetails[[#This Row],[Process]]&amp;TableDetails[[#This Row],[Subprocess]],TableSubProcesses[],5,FALSE)</f>
        <v>217</v>
      </c>
      <c r="H62">
        <v>8100</v>
      </c>
    </row>
    <row r="63" spans="2:8" x14ac:dyDescent="0.55000000000000004">
      <c r="B63" t="str">
        <f>TableDetails[[#This Row],[Process]]&amp;TableDetails[[#This Row],[Subprocess]]&amp;TableDetails[[#This Row],[Detail]]</f>
        <v>InboundClose ReceiptTransport Equipment Dispatch</v>
      </c>
      <c r="C63" t="s">
        <v>14</v>
      </c>
      <c r="D63" t="s">
        <v>82</v>
      </c>
      <c r="E63" t="s">
        <v>352</v>
      </c>
      <c r="F63">
        <f>VLOOKUP(TableDetails[[#This Row],[Process]],TableProcesses[],2,FALSE)</f>
        <v>2</v>
      </c>
      <c r="G63">
        <f>VLOOKUP(TableDetails[[#This Row],[Process]]&amp;TableDetails[[#This Row],[Subprocess]],TableSubProcesses[],5,FALSE)</f>
        <v>217</v>
      </c>
      <c r="H63">
        <v>8200</v>
      </c>
    </row>
    <row r="64" spans="2:8" hidden="1" x14ac:dyDescent="0.55000000000000004">
      <c r="B64" t="str">
        <f>TableDetails[[#This Row],[Process]]&amp;TableDetails[[#This Row],[Subprocess]]&amp;TableDetails[[#This Row],[Detail]]</f>
        <v>OutboundAllocationAllocation by Holds</v>
      </c>
      <c r="C64" t="s">
        <v>15</v>
      </c>
      <c r="D64" t="s">
        <v>368</v>
      </c>
      <c r="E64" t="s">
        <v>376</v>
      </c>
      <c r="F64">
        <f>VLOOKUP(TableDetails[[#This Row],[Process]],TableProcesses[],2,FALSE)</f>
        <v>3</v>
      </c>
      <c r="G64">
        <f>VLOOKUP(TableDetails[[#This Row],[Process]]&amp;TableDetails[[#This Row],[Subprocess]],TableSubProcesses[],5,FALSE)</f>
        <v>340</v>
      </c>
      <c r="H64">
        <v>1110</v>
      </c>
    </row>
    <row r="65" spans="2:8" hidden="1" x14ac:dyDescent="0.55000000000000004">
      <c r="B65" t="str">
        <f>TableDetails[[#This Row],[Process]]&amp;TableDetails[[#This Row],[Subprocess]]&amp;TableDetails[[#This Row],[Detail]]</f>
        <v>OutboundAllocationAllocation Search Path</v>
      </c>
      <c r="C65" t="s">
        <v>15</v>
      </c>
      <c r="D65" t="s">
        <v>368</v>
      </c>
      <c r="E65" t="s">
        <v>375</v>
      </c>
      <c r="F65">
        <f>VLOOKUP(TableDetails[[#This Row],[Process]],TableProcesses[],2,FALSE)</f>
        <v>3</v>
      </c>
      <c r="G65">
        <f>VLOOKUP(TableDetails[[#This Row],[Process]]&amp;TableDetails[[#This Row],[Subprocess]],TableSubProcesses[],5,FALSE)</f>
        <v>340</v>
      </c>
      <c r="H65">
        <v>1120</v>
      </c>
    </row>
    <row r="66" spans="2:8" hidden="1" x14ac:dyDescent="0.55000000000000004">
      <c r="B66" t="str">
        <f>TableDetails[[#This Row],[Process]]&amp;TableDetails[[#This Row],[Subprocess]]&amp;TableDetails[[#This Row],[Detail]]</f>
        <v>OutboundWavingCancel &amp; Reallocate</v>
      </c>
      <c r="C66" t="s">
        <v>15</v>
      </c>
      <c r="D66" t="s">
        <v>365</v>
      </c>
      <c r="E66" t="s">
        <v>383</v>
      </c>
      <c r="F66">
        <f>VLOOKUP(TableDetails[[#This Row],[Process]],TableProcesses[],2,FALSE)</f>
        <v>3</v>
      </c>
      <c r="G66">
        <f>VLOOKUP(TableDetails[[#This Row],[Process]]&amp;TableDetails[[#This Row],[Subprocess]],TableSubProcesses[],5,FALSE)</f>
        <v>330</v>
      </c>
      <c r="H66">
        <v>1130</v>
      </c>
    </row>
    <row r="67" spans="2:8" hidden="1" x14ac:dyDescent="0.55000000000000004">
      <c r="B67" t="str">
        <f>TableDetails[[#This Row],[Process]]&amp;TableDetails[[#This Row],[Subprocess]]&amp;TableDetails[[#This Row],[Detail]]</f>
        <v>OutboundAllocationPick Allocation</v>
      </c>
      <c r="C67" t="s">
        <v>15</v>
      </c>
      <c r="D67" t="s">
        <v>368</v>
      </c>
      <c r="E67" t="s">
        <v>369</v>
      </c>
      <c r="F67">
        <f>VLOOKUP(TableDetails[[#This Row],[Process]],TableProcesses[],2,FALSE)</f>
        <v>3</v>
      </c>
      <c r="G67">
        <f>VLOOKUP(TableDetails[[#This Row],[Process]]&amp;TableDetails[[#This Row],[Subprocess]],TableSubProcesses[],5,FALSE)</f>
        <v>340</v>
      </c>
      <c r="H67">
        <v>1140</v>
      </c>
    </row>
    <row r="68" spans="2:8" hidden="1" x14ac:dyDescent="0.55000000000000004">
      <c r="B68" t="str">
        <f>TableDetails[[#This Row],[Process]]&amp;TableDetails[[#This Row],[Subprocess]]&amp;TableDetails[[#This Row],[Detail]]</f>
        <v>OutboundAllocationPick Cartonization</v>
      </c>
      <c r="C68" t="s">
        <v>15</v>
      </c>
      <c r="D68" t="s">
        <v>368</v>
      </c>
      <c r="E68" t="s">
        <v>378</v>
      </c>
      <c r="F68">
        <f>VLOOKUP(TableDetails[[#This Row],[Process]],TableProcesses[],2,FALSE)</f>
        <v>3</v>
      </c>
      <c r="G68">
        <f>VLOOKUP(TableDetails[[#This Row],[Process]]&amp;TableDetails[[#This Row],[Subprocess]],TableSubProcesses[],5,FALSE)</f>
        <v>340</v>
      </c>
      <c r="H68">
        <v>1150</v>
      </c>
    </row>
    <row r="69" spans="2:8" hidden="1" x14ac:dyDescent="0.55000000000000004">
      <c r="B69" t="str">
        <f>TableDetails[[#This Row],[Process]]&amp;TableDetails[[#This Row],[Subprocess]]&amp;TableDetails[[#This Row],[Detail]]</f>
        <v>OutboundAllocationPick Cartonization - Carton Types</v>
      </c>
      <c r="C69" t="s">
        <v>15</v>
      </c>
      <c r="D69" t="s">
        <v>368</v>
      </c>
      <c r="E69" t="s">
        <v>722</v>
      </c>
      <c r="F69">
        <f>VLOOKUP(TableDetails[[#This Row],[Process]],TableProcesses[],2,FALSE)</f>
        <v>3</v>
      </c>
      <c r="G69">
        <f>VLOOKUP(TableDetails[[#This Row],[Process]]&amp;TableDetails[[#This Row],[Subprocess]],TableSubProcesses[],5,FALSE)</f>
        <v>340</v>
      </c>
      <c r="H69">
        <v>1160</v>
      </c>
    </row>
    <row r="70" spans="2:8" hidden="1" x14ac:dyDescent="0.55000000000000004">
      <c r="B70" t="str">
        <f>TableDetails[[#This Row],[Process]]&amp;TableDetails[[#This Row],[Subprocess]]&amp;TableDetails[[#This Row],[Detail]]</f>
        <v>OutboundAllocationPick Cartonization - Repack Class</v>
      </c>
      <c r="C70" t="s">
        <v>15</v>
      </c>
      <c r="D70" t="s">
        <v>368</v>
      </c>
      <c r="E70" t="s">
        <v>721</v>
      </c>
      <c r="F70">
        <f>VLOOKUP(TableDetails[[#This Row],[Process]],TableProcesses[],2,FALSE)</f>
        <v>3</v>
      </c>
      <c r="G70">
        <f>VLOOKUP(TableDetails[[#This Row],[Process]]&amp;TableDetails[[#This Row],[Subprocess]],TableSubProcesses[],5,FALSE)</f>
        <v>340</v>
      </c>
      <c r="H70">
        <v>1170</v>
      </c>
    </row>
    <row r="71" spans="2:8" hidden="1" x14ac:dyDescent="0.55000000000000004">
      <c r="B71" t="str">
        <f>TableDetails[[#This Row],[Process]]&amp;TableDetails[[#This Row],[Subprocess]]&amp;TableDetails[[#This Row],[Detail]]</f>
        <v>OutboundAllocationWork Assignments - Serials</v>
      </c>
      <c r="C71" t="s">
        <v>15</v>
      </c>
      <c r="D71" t="s">
        <v>368</v>
      </c>
      <c r="E71" t="s">
        <v>738</v>
      </c>
      <c r="F71">
        <f>VLOOKUP(TableDetails[[#This Row],[Process]],TableProcesses[],2,FALSE)</f>
        <v>3</v>
      </c>
      <c r="G71">
        <f>VLOOKUP(TableDetails[[#This Row],[Process]]&amp;TableDetails[[#This Row],[Subprocess]],TableSubProcesses[],5,FALSE)</f>
        <v>340</v>
      </c>
      <c r="H71">
        <v>1180</v>
      </c>
    </row>
    <row r="72" spans="2:8" hidden="1" x14ac:dyDescent="0.55000000000000004">
      <c r="B72" t="str">
        <f>TableDetails[[#This Row],[Process]]&amp;TableDetails[[#This Row],[Subprocess]]&amp;TableDetails[[#This Row],[Detail]]</f>
        <v>OutboundAllocationWork Assignments - Decomission</v>
      </c>
      <c r="C72" t="s">
        <v>15</v>
      </c>
      <c r="D72" t="s">
        <v>368</v>
      </c>
      <c r="E72" t="s">
        <v>742</v>
      </c>
      <c r="F72">
        <f>VLOOKUP(TableDetails[[#This Row],[Process]],TableProcesses[],2,FALSE)</f>
        <v>3</v>
      </c>
      <c r="G72">
        <f>VLOOKUP(TableDetails[[#This Row],[Process]]&amp;TableDetails[[#This Row],[Subprocess]],TableSubProcesses[],5,FALSE)</f>
        <v>340</v>
      </c>
      <c r="H72">
        <v>1180</v>
      </c>
    </row>
    <row r="73" spans="2:8" hidden="1" x14ac:dyDescent="0.55000000000000004">
      <c r="B73" t="str">
        <f>TableDetails[[#This Row],[Process]]&amp;TableDetails[[#This Row],[Subprocess]]&amp;TableDetails[[#This Row],[Detail]]</f>
        <v>OutboundAllocationWork Assignments - MIX</v>
      </c>
      <c r="C73" t="s">
        <v>15</v>
      </c>
      <c r="D73" t="s">
        <v>368</v>
      </c>
      <c r="E73" t="s">
        <v>741</v>
      </c>
      <c r="F73">
        <f>VLOOKUP(TableDetails[[#This Row],[Process]],TableProcesses[],2,FALSE)</f>
        <v>3</v>
      </c>
      <c r="G73">
        <f>VLOOKUP(TableDetails[[#This Row],[Process]]&amp;TableDetails[[#This Row],[Subprocess]],TableSubProcesses[],5,FALSE)</f>
        <v>340</v>
      </c>
      <c r="H73">
        <v>1190</v>
      </c>
    </row>
    <row r="74" spans="2:8" hidden="1" x14ac:dyDescent="0.55000000000000004">
      <c r="B74" t="str">
        <f>TableDetails[[#This Row],[Process]]&amp;TableDetails[[#This Row],[Subprocess]]&amp;TableDetails[[#This Row],[Detail]]</f>
        <v>OutboundAllocationWork Assignments - MONO</v>
      </c>
      <c r="C74" t="s">
        <v>15</v>
      </c>
      <c r="D74" t="s">
        <v>368</v>
      </c>
      <c r="E74" t="s">
        <v>740</v>
      </c>
      <c r="F74">
        <f>VLOOKUP(TableDetails[[#This Row],[Process]],TableProcesses[],2,FALSE)</f>
        <v>3</v>
      </c>
      <c r="G74">
        <f>VLOOKUP(TableDetails[[#This Row],[Process]]&amp;TableDetails[[#This Row],[Subprocess]],TableSubProcesses[],5,FALSE)</f>
        <v>340</v>
      </c>
      <c r="H74">
        <v>1200</v>
      </c>
    </row>
    <row r="75" spans="2:8" hidden="1" x14ac:dyDescent="0.55000000000000004">
      <c r="B75" t="str">
        <f>TableDetails[[#This Row],[Process]]&amp;TableDetails[[#This Row],[Subprocess]]&amp;TableDetails[[#This Row],[Detail]]</f>
        <v>OutboundAllocationWork Assignments Release</v>
      </c>
      <c r="C75" t="s">
        <v>15</v>
      </c>
      <c r="D75" t="s">
        <v>368</v>
      </c>
      <c r="E75" t="s">
        <v>735</v>
      </c>
      <c r="F75">
        <f>VLOOKUP(TableDetails[[#This Row],[Process]],TableProcesses[],2,FALSE)</f>
        <v>3</v>
      </c>
      <c r="G75">
        <f>VLOOKUP(TableDetails[[#This Row],[Process]]&amp;TableDetails[[#This Row],[Subprocess]],TableSubProcesses[],5,FALSE)</f>
        <v>340</v>
      </c>
      <c r="H75">
        <v>1210</v>
      </c>
    </row>
    <row r="76" spans="2:8" hidden="1" x14ac:dyDescent="0.55000000000000004">
      <c r="B76" t="str">
        <f>TableDetails[[#This Row],[Process]]&amp;TableDetails[[#This Row],[Subprocess]]&amp;TableDetails[[#This Row],[Detail]]</f>
        <v>OutboundClose OutboundTransport Equipment Closure</v>
      </c>
      <c r="C76" t="s">
        <v>15</v>
      </c>
      <c r="D76" t="s">
        <v>108</v>
      </c>
      <c r="E76" t="s">
        <v>349</v>
      </c>
      <c r="F76">
        <f>VLOOKUP(TableDetails[[#This Row],[Process]],TableProcesses[],2,FALSE)</f>
        <v>3</v>
      </c>
      <c r="G76">
        <f>VLOOKUP(TableDetails[[#This Row],[Process]]&amp;TableDetails[[#This Row],[Subprocess]],TableSubProcesses[],5,FALSE)</f>
        <v>390</v>
      </c>
      <c r="H76">
        <v>1220</v>
      </c>
    </row>
    <row r="77" spans="2:8" hidden="1" x14ac:dyDescent="0.55000000000000004">
      <c r="B77" t="str">
        <f>TableDetails[[#This Row],[Process]]&amp;TableDetails[[#This Row],[Subprocess]]&amp;TableDetails[[#This Row],[Detail]]</f>
        <v>OutboundClose OutboundTransport Equipment Dispatch</v>
      </c>
      <c r="C77" t="s">
        <v>15</v>
      </c>
      <c r="D77" t="s">
        <v>108</v>
      </c>
      <c r="E77" t="s">
        <v>352</v>
      </c>
      <c r="F77">
        <f>VLOOKUP(TableDetails[[#This Row],[Process]],TableProcesses[],2,FALSE)</f>
        <v>3</v>
      </c>
      <c r="G77">
        <f>VLOOKUP(TableDetails[[#This Row],[Process]]&amp;TableDetails[[#This Row],[Subprocess]],TableSubProcesses[],5,FALSE)</f>
        <v>390</v>
      </c>
      <c r="H77">
        <v>1230</v>
      </c>
    </row>
    <row r="78" spans="2:8" hidden="1" x14ac:dyDescent="0.55000000000000004">
      <c r="B78" t="str">
        <f>TableDetails[[#This Row],[Process]]&amp;TableDetails[[#This Row],[Subprocess]]&amp;TableDetails[[#This Row],[Detail]]</f>
        <v>OutboundOrder PlanningEnd Clients</v>
      </c>
      <c r="C78" t="s">
        <v>15</v>
      </c>
      <c r="D78" t="s">
        <v>88</v>
      </c>
      <c r="E78" t="s">
        <v>719</v>
      </c>
      <c r="F78">
        <f>VLOOKUP(TableDetails[[#This Row],[Process]],TableProcesses[],2,FALSE)</f>
        <v>3</v>
      </c>
      <c r="G78">
        <f>VLOOKUP(TableDetails[[#This Row],[Process]]&amp;TableDetails[[#This Row],[Subprocess]],TableSubProcesses[],5,FALSE)</f>
        <v>300</v>
      </c>
      <c r="H78">
        <v>1240</v>
      </c>
    </row>
    <row r="79" spans="2:8" hidden="1" x14ac:dyDescent="0.55000000000000004">
      <c r="B79" t="str">
        <f>TableDetails[[#This Row],[Process]]&amp;TableDetails[[#This Row],[Subprocess]]&amp;TableDetails[[#This Row],[Detail]]</f>
        <v>OutboundOrder PlanningOrder Type</v>
      </c>
      <c r="C79" t="s">
        <v>15</v>
      </c>
      <c r="D79" t="s">
        <v>88</v>
      </c>
      <c r="E79" t="s">
        <v>718</v>
      </c>
      <c r="F79">
        <f>VLOOKUP(TableDetails[[#This Row],[Process]],TableProcesses[],2,FALSE)</f>
        <v>3</v>
      </c>
      <c r="G79">
        <f>VLOOKUP(TableDetails[[#This Row],[Process]]&amp;TableDetails[[#This Row],[Subprocess]],TableSubProcesses[],5,FALSE)</f>
        <v>300</v>
      </c>
      <c r="H79">
        <v>1250</v>
      </c>
    </row>
    <row r="80" spans="2:8" hidden="1" x14ac:dyDescent="0.55000000000000004">
      <c r="B80" t="str">
        <f>TableDetails[[#This Row],[Process]]&amp;TableDetails[[#This Row],[Subprocess]]&amp;TableDetails[[#This Row],[Detail]]</f>
        <v>OutboundOrder PlanningOrders</v>
      </c>
      <c r="C80" t="s">
        <v>15</v>
      </c>
      <c r="D80" t="s">
        <v>88</v>
      </c>
      <c r="E80" t="s">
        <v>353</v>
      </c>
      <c r="F80">
        <f>VLOOKUP(TableDetails[[#This Row],[Process]],TableProcesses[],2,FALSE)</f>
        <v>3</v>
      </c>
      <c r="G80">
        <f>VLOOKUP(TableDetails[[#This Row],[Process]]&amp;TableDetails[[#This Row],[Subprocess]],TableSubProcesses[],5,FALSE)</f>
        <v>300</v>
      </c>
      <c r="H80">
        <v>1260</v>
      </c>
    </row>
    <row r="81" spans="2:8" hidden="1" x14ac:dyDescent="0.55000000000000004">
      <c r="B81" t="str">
        <f>TableDetails[[#This Row],[Process]]&amp;TableDetails[[#This Row],[Subprocess]]&amp;TableDetails[[#This Row],[Detail]]</f>
        <v>OutboundPackingScanning Serial number at Case Level</v>
      </c>
      <c r="C81" t="s">
        <v>15</v>
      </c>
      <c r="D81" t="s">
        <v>471</v>
      </c>
      <c r="E81" t="s">
        <v>469</v>
      </c>
      <c r="F81">
        <f>VLOOKUP(TableDetails[[#This Row],[Process]],TableProcesses[],2,FALSE)</f>
        <v>3</v>
      </c>
      <c r="G81">
        <f>VLOOKUP(TableDetails[[#This Row],[Process]]&amp;TableDetails[[#This Row],[Subprocess]],TableSubProcesses[],5,FALSE)</f>
        <v>355</v>
      </c>
      <c r="H81">
        <v>1270</v>
      </c>
    </row>
    <row r="82" spans="2:8" hidden="1" x14ac:dyDescent="0.55000000000000004">
      <c r="B82" t="str">
        <f>TableDetails[[#This Row],[Process]]&amp;TableDetails[[#This Row],[Subprocess]]&amp;TableDetails[[#This Row],[Detail]]</f>
        <v>OutboundPackingPallet Pick - Serial number</v>
      </c>
      <c r="C82" t="s">
        <v>15</v>
      </c>
      <c r="D82" t="s">
        <v>471</v>
      </c>
      <c r="E82" t="s">
        <v>746</v>
      </c>
      <c r="F82">
        <f>VLOOKUP(TableDetails[[#This Row],[Process]],TableProcesses[],2,FALSE)</f>
        <v>3</v>
      </c>
      <c r="G82">
        <f>VLOOKUP(TableDetails[[#This Row],[Process]]&amp;TableDetails[[#This Row],[Subprocess]],TableSubProcesses[],5,FALSE)</f>
        <v>355</v>
      </c>
      <c r="H82">
        <v>1280</v>
      </c>
    </row>
    <row r="83" spans="2:8" hidden="1" x14ac:dyDescent="0.55000000000000004">
      <c r="B83" t="str">
        <f>TableDetails[[#This Row],[Process]]&amp;TableDetails[[#This Row],[Subprocess]]&amp;TableDetails[[#This Row],[Detail]]</f>
        <v>OutboundPackingScanning Serial number at Unit Level</v>
      </c>
      <c r="C83" t="s">
        <v>15</v>
      </c>
      <c r="D83" t="s">
        <v>471</v>
      </c>
      <c r="E83" t="s">
        <v>468</v>
      </c>
      <c r="F83">
        <f>VLOOKUP(TableDetails[[#This Row],[Process]],TableProcesses[],2,FALSE)</f>
        <v>3</v>
      </c>
      <c r="G83">
        <f>VLOOKUP(TableDetails[[#This Row],[Process]]&amp;TableDetails[[#This Row],[Subprocess]],TableSubProcesses[],5,FALSE)</f>
        <v>355</v>
      </c>
      <c r="H83">
        <v>1290</v>
      </c>
    </row>
    <row r="84" spans="2:8" hidden="1" x14ac:dyDescent="0.55000000000000004">
      <c r="B84" t="str">
        <f>TableDetails[[#This Row],[Process]]&amp;TableDetails[[#This Row],[Subprocess]]&amp;TableDetails[[#This Row],[Detail]]</f>
        <v>OutboundPickingCancel Pick</v>
      </c>
      <c r="C84" t="s">
        <v>15</v>
      </c>
      <c r="D84" t="s">
        <v>104</v>
      </c>
      <c r="E84" t="s">
        <v>400</v>
      </c>
      <c r="F84">
        <f>VLOOKUP(TableDetails[[#This Row],[Process]],TableProcesses[],2,FALSE)</f>
        <v>3</v>
      </c>
      <c r="G84">
        <f>VLOOKUP(TableDetails[[#This Row],[Process]]&amp;TableDetails[[#This Row],[Subprocess]],TableSubProcesses[],5,FALSE)</f>
        <v>350</v>
      </c>
      <c r="H84">
        <v>1300</v>
      </c>
    </row>
    <row r="85" spans="2:8" hidden="1" x14ac:dyDescent="0.55000000000000004">
      <c r="B85" t="str">
        <f>TableDetails[[#This Row],[Process]]&amp;TableDetails[[#This Row],[Subprocess]]&amp;TableDetails[[#This Row],[Detail]]</f>
        <v>OutboundPickingCancel Pick &amp; Reallocate</v>
      </c>
      <c r="C85" t="s">
        <v>15</v>
      </c>
      <c r="D85" t="s">
        <v>104</v>
      </c>
      <c r="E85" t="s">
        <v>401</v>
      </c>
      <c r="F85">
        <f>VLOOKUP(TableDetails[[#This Row],[Process]],TableProcesses[],2,FALSE)</f>
        <v>3</v>
      </c>
      <c r="G85">
        <f>VLOOKUP(TableDetails[[#This Row],[Process]]&amp;TableDetails[[#This Row],[Subprocess]],TableSubProcesses[],5,FALSE)</f>
        <v>350</v>
      </c>
      <c r="H85">
        <v>1310</v>
      </c>
    </row>
    <row r="86" spans="2:8" hidden="1" x14ac:dyDescent="0.55000000000000004">
      <c r="B86" t="str">
        <f>TableDetails[[#This Row],[Process]]&amp;TableDetails[[#This Row],[Subprocess]]&amp;TableDetails[[#This Row],[Detail]]</f>
        <v>OutboundPickingCarton Picking</v>
      </c>
      <c r="C86" t="s">
        <v>15</v>
      </c>
      <c r="D86" t="s">
        <v>104</v>
      </c>
      <c r="E86" t="s">
        <v>397</v>
      </c>
      <c r="F86">
        <f>VLOOKUP(TableDetails[[#This Row],[Process]],TableProcesses[],2,FALSE)</f>
        <v>3</v>
      </c>
      <c r="G86">
        <f>VLOOKUP(TableDetails[[#This Row],[Process]]&amp;TableDetails[[#This Row],[Subprocess]],TableSubProcesses[],5,FALSE)</f>
        <v>350</v>
      </c>
      <c r="H86">
        <v>1320</v>
      </c>
    </row>
    <row r="87" spans="2:8" hidden="1" x14ac:dyDescent="0.55000000000000004">
      <c r="B87" t="str">
        <f>TableDetails[[#This Row],[Process]]&amp;TableDetails[[#This Row],[Subprocess]]&amp;TableDetails[[#This Row],[Detail]]</f>
        <v>OutboundPickingCase Picking</v>
      </c>
      <c r="C87" t="s">
        <v>15</v>
      </c>
      <c r="D87" t="s">
        <v>104</v>
      </c>
      <c r="E87" t="s">
        <v>743</v>
      </c>
      <c r="F87">
        <f>VLOOKUP(TableDetails[[#This Row],[Process]],TableProcesses[],2,FALSE)</f>
        <v>3</v>
      </c>
      <c r="G87">
        <f>VLOOKUP(TableDetails[[#This Row],[Process]]&amp;TableDetails[[#This Row],[Subprocess]],TableSubProcesses[],5,FALSE)</f>
        <v>350</v>
      </c>
      <c r="H87">
        <v>1330</v>
      </c>
    </row>
    <row r="88" spans="2:8" hidden="1" x14ac:dyDescent="0.55000000000000004">
      <c r="B88" t="str">
        <f>TableDetails[[#This Row],[Process]]&amp;TableDetails[[#This Row],[Subprocess]]&amp;TableDetails[[#This Row],[Detail]]</f>
        <v>OutboundPickingDelivery Note Printing</v>
      </c>
      <c r="C88" t="s">
        <v>15</v>
      </c>
      <c r="D88" t="s">
        <v>104</v>
      </c>
      <c r="E88" t="s">
        <v>464</v>
      </c>
      <c r="F88">
        <f>VLOOKUP(TableDetails[[#This Row],[Process]],TableProcesses[],2,FALSE)</f>
        <v>3</v>
      </c>
      <c r="G88">
        <f>VLOOKUP(TableDetails[[#This Row],[Process]]&amp;TableDetails[[#This Row],[Subprocess]],TableSubProcesses[],5,FALSE)</f>
        <v>350</v>
      </c>
      <c r="H88">
        <v>1340</v>
      </c>
    </row>
    <row r="89" spans="2:8" hidden="1" x14ac:dyDescent="0.55000000000000004">
      <c r="B89" t="str">
        <f>TableDetails[[#This Row],[Process]]&amp;TableDetails[[#This Row],[Subprocess]]&amp;TableDetails[[#This Row],[Detail]]</f>
        <v>OutboundPickingDelivery Note Printing with AT Codes</v>
      </c>
      <c r="C89" t="s">
        <v>15</v>
      </c>
      <c r="D89" t="s">
        <v>104</v>
      </c>
      <c r="E89" t="s">
        <v>467</v>
      </c>
      <c r="F89">
        <f>VLOOKUP(TableDetails[[#This Row],[Process]],TableProcesses[],2,FALSE)</f>
        <v>3</v>
      </c>
      <c r="G89">
        <f>VLOOKUP(TableDetails[[#This Row],[Process]]&amp;TableDetails[[#This Row],[Subprocess]],TableSubProcesses[],5,FALSE)</f>
        <v>350</v>
      </c>
      <c r="H89">
        <v>1350</v>
      </c>
    </row>
    <row r="90" spans="2:8" hidden="1" x14ac:dyDescent="0.55000000000000004">
      <c r="B90" t="str">
        <f>TableDetails[[#This Row],[Process]]&amp;TableDetails[[#This Row],[Subprocess]]&amp;TableDetails[[#This Row],[Detail]]</f>
        <v>OutboundPickingDelivery Note Printing with Prices</v>
      </c>
      <c r="C90" t="s">
        <v>15</v>
      </c>
      <c r="D90" t="s">
        <v>104</v>
      </c>
      <c r="E90" t="s">
        <v>466</v>
      </c>
      <c r="F90">
        <f>VLOOKUP(TableDetails[[#This Row],[Process]],TableProcesses[],2,FALSE)</f>
        <v>3</v>
      </c>
      <c r="G90">
        <f>VLOOKUP(TableDetails[[#This Row],[Process]]&amp;TableDetails[[#This Row],[Subprocess]],TableSubProcesses[],5,FALSE)</f>
        <v>350</v>
      </c>
      <c r="H90">
        <v>1360</v>
      </c>
    </row>
    <row r="91" spans="2:8" hidden="1" x14ac:dyDescent="0.55000000000000004">
      <c r="B91" t="str">
        <f>TableDetails[[#This Row],[Process]]&amp;TableDetails[[#This Row],[Subprocess]]&amp;TableDetails[[#This Row],[Detail]]</f>
        <v>OutboundPickingEnd Client Picking Process</v>
      </c>
      <c r="C91" t="s">
        <v>15</v>
      </c>
      <c r="D91" t="s">
        <v>104</v>
      </c>
      <c r="E91" t="s">
        <v>726</v>
      </c>
      <c r="F91">
        <f>VLOOKUP(TableDetails[[#This Row],[Process]],TableProcesses[],2,FALSE)</f>
        <v>3</v>
      </c>
      <c r="G91">
        <f>VLOOKUP(TableDetails[[#This Row],[Process]]&amp;TableDetails[[#This Row],[Subprocess]],TableSubProcesses[],5,FALSE)</f>
        <v>350</v>
      </c>
      <c r="H91">
        <v>1370</v>
      </c>
    </row>
    <row r="92" spans="2:8" hidden="1" x14ac:dyDescent="0.55000000000000004">
      <c r="B92" t="str">
        <f>TableDetails[[#This Row],[Process]]&amp;TableDetails[[#This Row],[Subprocess]]&amp;TableDetails[[#This Row],[Detail]]</f>
        <v>OutboundPickingInner Picking (Work assignments)</v>
      </c>
      <c r="C92" t="s">
        <v>15</v>
      </c>
      <c r="D92" t="s">
        <v>104</v>
      </c>
      <c r="E92" t="s">
        <v>395</v>
      </c>
      <c r="F92">
        <f>VLOOKUP(TableDetails[[#This Row],[Process]],TableProcesses[],2,FALSE)</f>
        <v>3</v>
      </c>
      <c r="G92">
        <f>VLOOKUP(TableDetails[[#This Row],[Process]]&amp;TableDetails[[#This Row],[Subprocess]],TableSubProcesses[],5,FALSE)</f>
        <v>350</v>
      </c>
      <c r="H92">
        <v>1380</v>
      </c>
    </row>
    <row r="93" spans="2:8" hidden="1" x14ac:dyDescent="0.55000000000000004">
      <c r="B93" t="str">
        <f>TableDetails[[#This Row],[Process]]&amp;TableDetails[[#This Row],[Subprocess]]&amp;TableDetails[[#This Row],[Detail]]</f>
        <v>OutboundPickingPallet Pick</v>
      </c>
      <c r="C93" t="s">
        <v>15</v>
      </c>
      <c r="D93" t="s">
        <v>104</v>
      </c>
      <c r="E93" t="s">
        <v>744</v>
      </c>
      <c r="F93">
        <f>VLOOKUP(TableDetails[[#This Row],[Process]],TableProcesses[],2,FALSE)</f>
        <v>3</v>
      </c>
      <c r="G93">
        <f>VLOOKUP(TableDetails[[#This Row],[Process]]&amp;TableDetails[[#This Row],[Subprocess]],TableSubProcesses[],5,FALSE)</f>
        <v>350</v>
      </c>
      <c r="H93">
        <v>1390</v>
      </c>
    </row>
    <row r="94" spans="2:8" hidden="1" x14ac:dyDescent="0.55000000000000004">
      <c r="B94" t="str">
        <f>TableDetails[[#This Row],[Process]]&amp;TableDetails[[#This Row],[Subprocess]]&amp;TableDetails[[#This Row],[Detail]]</f>
        <v>OutboundPickingPick Cartonization</v>
      </c>
      <c r="C94" t="s">
        <v>15</v>
      </c>
      <c r="D94" t="s">
        <v>104</v>
      </c>
      <c r="E94" t="s">
        <v>378</v>
      </c>
      <c r="F94">
        <f>VLOOKUP(TableDetails[[#This Row],[Process]],TableProcesses[],2,FALSE)</f>
        <v>3</v>
      </c>
      <c r="G94">
        <f>VLOOKUP(TableDetails[[#This Row],[Process]]&amp;TableDetails[[#This Row],[Subprocess]],TableSubProcesses[],5,FALSE)</f>
        <v>350</v>
      </c>
      <c r="H94">
        <v>1400</v>
      </c>
    </row>
    <row r="95" spans="2:8" hidden="1" x14ac:dyDescent="0.55000000000000004">
      <c r="B95" t="str">
        <f>TableDetails[[#This Row],[Process]]&amp;TableDetails[[#This Row],[Subprocess]]&amp;TableDetails[[#This Row],[Detail]]</f>
        <v>OutboundPickingPicking</v>
      </c>
      <c r="C95" t="s">
        <v>15</v>
      </c>
      <c r="D95" t="s">
        <v>104</v>
      </c>
      <c r="E95" t="s">
        <v>104</v>
      </c>
      <c r="F95">
        <f>VLOOKUP(TableDetails[[#This Row],[Process]],TableProcesses[],2,FALSE)</f>
        <v>3</v>
      </c>
      <c r="G95">
        <f>VLOOKUP(TableDetails[[#This Row],[Process]]&amp;TableDetails[[#This Row],[Subprocess]],TableSubProcesses[],5,FALSE)</f>
        <v>350</v>
      </c>
      <c r="H95">
        <v>1410</v>
      </c>
    </row>
    <row r="96" spans="2:8" hidden="1" x14ac:dyDescent="0.55000000000000004">
      <c r="B96" t="str">
        <f>TableDetails[[#This Row],[Process]]&amp;TableDetails[[#This Row],[Subprocess]]&amp;TableDetails[[#This Row],[Detail]]</f>
        <v>OutboundPickingPicking Labeling</v>
      </c>
      <c r="C96" t="s">
        <v>15</v>
      </c>
      <c r="D96" t="s">
        <v>104</v>
      </c>
      <c r="E96" t="s">
        <v>725</v>
      </c>
      <c r="F96">
        <f>VLOOKUP(TableDetails[[#This Row],[Process]],TableProcesses[],2,FALSE)</f>
        <v>3</v>
      </c>
      <c r="G96">
        <f>VLOOKUP(TableDetails[[#This Row],[Process]]&amp;TableDetails[[#This Row],[Subprocess]],TableSubProcesses[],5,FALSE)</f>
        <v>350</v>
      </c>
      <c r="H96">
        <v>1420</v>
      </c>
    </row>
    <row r="97" spans="2:8" hidden="1" x14ac:dyDescent="0.55000000000000004">
      <c r="B97" t="str">
        <f>TableDetails[[#This Row],[Process]]&amp;TableDetails[[#This Row],[Subprocess]]&amp;TableDetails[[#This Row],[Detail]]</f>
        <v>OutboundPickingPicking Shortages</v>
      </c>
      <c r="C97" t="s">
        <v>15</v>
      </c>
      <c r="D97" t="s">
        <v>104</v>
      </c>
      <c r="E97" t="s">
        <v>724</v>
      </c>
      <c r="F97">
        <f>VLOOKUP(TableDetails[[#This Row],[Process]],TableProcesses[],2,FALSE)</f>
        <v>3</v>
      </c>
      <c r="G97">
        <f>VLOOKUP(TableDetails[[#This Row],[Process]]&amp;TableDetails[[#This Row],[Subprocess]],TableSubProcesses[],5,FALSE)</f>
        <v>350</v>
      </c>
      <c r="H97">
        <v>1430</v>
      </c>
    </row>
    <row r="98" spans="2:8" hidden="1" x14ac:dyDescent="0.55000000000000004">
      <c r="B98" t="str">
        <f>TableDetails[[#This Row],[Process]]&amp;TableDetails[[#This Row],[Subprocess]]&amp;TableDetails[[#This Row],[Detail]]</f>
        <v>OutboundPickingPrinting Carton Picking Label</v>
      </c>
      <c r="C98" t="s">
        <v>15</v>
      </c>
      <c r="D98" t="s">
        <v>104</v>
      </c>
      <c r="E98" t="s">
        <v>398</v>
      </c>
      <c r="F98">
        <f>VLOOKUP(TableDetails[[#This Row],[Process]],TableProcesses[],2,FALSE)</f>
        <v>3</v>
      </c>
      <c r="G98">
        <f>VLOOKUP(TableDetails[[#This Row],[Process]]&amp;TableDetails[[#This Row],[Subprocess]],TableSubProcesses[],5,FALSE)</f>
        <v>350</v>
      </c>
      <c r="H98">
        <v>1440</v>
      </c>
    </row>
    <row r="99" spans="2:8" hidden="1" x14ac:dyDescent="0.55000000000000004">
      <c r="B99" t="str">
        <f>TableDetails[[#This Row],[Process]]&amp;TableDetails[[#This Row],[Subprocess]]&amp;TableDetails[[#This Row],[Detail]]</f>
        <v>OutboundPickingPrinting Case Picking (lists) Labels</v>
      </c>
      <c r="C99" t="s">
        <v>15</v>
      </c>
      <c r="D99" t="s">
        <v>104</v>
      </c>
      <c r="E99" t="s">
        <v>393</v>
      </c>
      <c r="F99">
        <f>VLOOKUP(TableDetails[[#This Row],[Process]],TableProcesses[],2,FALSE)</f>
        <v>3</v>
      </c>
      <c r="G99">
        <f>VLOOKUP(TableDetails[[#This Row],[Process]]&amp;TableDetails[[#This Row],[Subprocess]],TableSubProcesses[],5,FALSE)</f>
        <v>350</v>
      </c>
      <c r="H99">
        <v>1450</v>
      </c>
    </row>
    <row r="100" spans="2:8" hidden="1" x14ac:dyDescent="0.55000000000000004">
      <c r="B100" t="str">
        <f>TableDetails[[#This Row],[Process]]&amp;TableDetails[[#This Row],[Subprocess]]&amp;TableDetails[[#This Row],[Detail]]</f>
        <v>OutboundPickingPallet Pick - Labeling</v>
      </c>
      <c r="C100" t="s">
        <v>15</v>
      </c>
      <c r="D100" t="s">
        <v>104</v>
      </c>
      <c r="E100" t="s">
        <v>745</v>
      </c>
      <c r="F100">
        <f>VLOOKUP(TableDetails[[#This Row],[Process]],TableProcesses[],2,FALSE)</f>
        <v>3</v>
      </c>
      <c r="G100">
        <f>VLOOKUP(TableDetails[[#This Row],[Process]]&amp;TableDetails[[#This Row],[Subprocess]],TableSubProcesses[],5,FALSE)</f>
        <v>350</v>
      </c>
      <c r="H100">
        <v>1460</v>
      </c>
    </row>
    <row r="101" spans="2:8" hidden="1" x14ac:dyDescent="0.55000000000000004">
      <c r="B101" t="str">
        <f>TableDetails[[#This Row],[Process]]&amp;TableDetails[[#This Row],[Subprocess]]&amp;TableDetails[[#This Row],[Detail]]</f>
        <v>OutboundPickingPrinting Unit Label</v>
      </c>
      <c r="C101" t="s">
        <v>15</v>
      </c>
      <c r="D101" t="s">
        <v>104</v>
      </c>
      <c r="E101" t="s">
        <v>723</v>
      </c>
      <c r="F101">
        <f>VLOOKUP(TableDetails[[#This Row],[Process]],TableProcesses[],2,FALSE)</f>
        <v>3</v>
      </c>
      <c r="G101">
        <f>VLOOKUP(TableDetails[[#This Row],[Process]]&amp;TableDetails[[#This Row],[Subprocess]],TableSubProcesses[],5,FALSE)</f>
        <v>350</v>
      </c>
      <c r="H101">
        <v>1470</v>
      </c>
    </row>
    <row r="102" spans="2:8" hidden="1" x14ac:dyDescent="0.55000000000000004">
      <c r="B102" t="str">
        <f>TableDetails[[#This Row],[Process]]&amp;TableDetails[[#This Row],[Subprocess]]&amp;TableDetails[[#This Row],[Detail]]</f>
        <v>OutboundPickingScanning Serial number at Case Level</v>
      </c>
      <c r="C102" t="s">
        <v>15</v>
      </c>
      <c r="D102" t="s">
        <v>104</v>
      </c>
      <c r="E102" t="s">
        <v>469</v>
      </c>
      <c r="F102">
        <f>VLOOKUP(TableDetails[[#This Row],[Process]],TableProcesses[],2,FALSE)</f>
        <v>3</v>
      </c>
      <c r="G102">
        <f>VLOOKUP(TableDetails[[#This Row],[Process]]&amp;TableDetails[[#This Row],[Subprocess]],TableSubProcesses[],5,FALSE)</f>
        <v>350</v>
      </c>
      <c r="H102">
        <v>1480</v>
      </c>
    </row>
    <row r="103" spans="2:8" hidden="1" x14ac:dyDescent="0.55000000000000004">
      <c r="B103" t="str">
        <f>TableDetails[[#This Row],[Process]]&amp;TableDetails[[#This Row],[Subprocess]]&amp;TableDetails[[#This Row],[Detail]]</f>
        <v>OutboundPickingPallet Pick - Serial number</v>
      </c>
      <c r="C103" t="s">
        <v>15</v>
      </c>
      <c r="D103" t="s">
        <v>104</v>
      </c>
      <c r="E103" t="s">
        <v>746</v>
      </c>
      <c r="F103">
        <f>VLOOKUP(TableDetails[[#This Row],[Process]],TableProcesses[],2,FALSE)</f>
        <v>3</v>
      </c>
      <c r="G103">
        <f>VLOOKUP(TableDetails[[#This Row],[Process]]&amp;TableDetails[[#This Row],[Subprocess]],TableSubProcesses[],5,FALSE)</f>
        <v>350</v>
      </c>
      <c r="H103">
        <v>1490</v>
      </c>
    </row>
    <row r="104" spans="2:8" hidden="1" x14ac:dyDescent="0.55000000000000004">
      <c r="B104" t="str">
        <f>TableDetails[[#This Row],[Process]]&amp;TableDetails[[#This Row],[Subprocess]]&amp;TableDetails[[#This Row],[Detail]]</f>
        <v>OutboundPickingScanning Serial number at Unit Level</v>
      </c>
      <c r="C104" t="s">
        <v>15</v>
      </c>
      <c r="D104" t="s">
        <v>104</v>
      </c>
      <c r="E104" t="s">
        <v>468</v>
      </c>
      <c r="F104">
        <f>VLOOKUP(TableDetails[[#This Row],[Process]],TableProcesses[],2,FALSE)</f>
        <v>3</v>
      </c>
      <c r="G104">
        <f>VLOOKUP(TableDetails[[#This Row],[Process]]&amp;TableDetails[[#This Row],[Subprocess]],TableSubProcesses[],5,FALSE)</f>
        <v>350</v>
      </c>
      <c r="H104">
        <v>1500</v>
      </c>
    </row>
    <row r="105" spans="2:8" hidden="1" x14ac:dyDescent="0.55000000000000004">
      <c r="B105" t="str">
        <f>TableDetails[[#This Row],[Process]]&amp;TableDetails[[#This Row],[Subprocess]]&amp;TableDetails[[#This Row],[Detail]]</f>
        <v>OutboundPickingTrolley Picking</v>
      </c>
      <c r="C105" t="s">
        <v>15</v>
      </c>
      <c r="D105" t="s">
        <v>104</v>
      </c>
      <c r="E105" t="s">
        <v>404</v>
      </c>
      <c r="F105">
        <f>VLOOKUP(TableDetails[[#This Row],[Process]],TableProcesses[],2,FALSE)</f>
        <v>3</v>
      </c>
      <c r="G105">
        <f>VLOOKUP(TableDetails[[#This Row],[Process]]&amp;TableDetails[[#This Row],[Subprocess]],TableSubProcesses[],5,FALSE)</f>
        <v>350</v>
      </c>
      <c r="H105">
        <v>1510</v>
      </c>
    </row>
    <row r="106" spans="2:8" hidden="1" x14ac:dyDescent="0.55000000000000004">
      <c r="B106" t="str">
        <f>TableDetails[[#This Row],[Process]]&amp;TableDetails[[#This Row],[Subprocess]]&amp;TableDetails[[#This Row],[Detail]]</f>
        <v>OutboundPickingUnit Picking  (Work assignments)</v>
      </c>
      <c r="C106" t="s">
        <v>15</v>
      </c>
      <c r="D106" t="s">
        <v>104</v>
      </c>
      <c r="E106" t="s">
        <v>396</v>
      </c>
      <c r="F106">
        <f>VLOOKUP(TableDetails[[#This Row],[Process]],TableProcesses[],2,FALSE)</f>
        <v>3</v>
      </c>
      <c r="G106">
        <f>VLOOKUP(TableDetails[[#This Row],[Process]]&amp;TableDetails[[#This Row],[Subprocess]],TableSubProcesses[],5,FALSE)</f>
        <v>350</v>
      </c>
      <c r="H106">
        <v>1520</v>
      </c>
    </row>
    <row r="107" spans="2:8" hidden="1" x14ac:dyDescent="0.55000000000000004">
      <c r="B107" t="str">
        <f>TableDetails[[#This Row],[Process]]&amp;TableDetails[[#This Row],[Subprocess]]&amp;TableDetails[[#This Row],[Detail]]</f>
        <v>OutboundShipmentsShipments</v>
      </c>
      <c r="C107" t="s">
        <v>15</v>
      </c>
      <c r="D107" t="s">
        <v>359</v>
      </c>
      <c r="E107" t="s">
        <v>359</v>
      </c>
      <c r="F107">
        <f>VLOOKUP(TableDetails[[#This Row],[Process]],TableProcesses[],2,FALSE)</f>
        <v>3</v>
      </c>
      <c r="G107">
        <f>VLOOKUP(TableDetails[[#This Row],[Process]]&amp;TableDetails[[#This Row],[Subprocess]],TableSubProcesses[],5,FALSE)</f>
        <v>320</v>
      </c>
      <c r="H107">
        <v>1530</v>
      </c>
    </row>
    <row r="108" spans="2:8" hidden="1" x14ac:dyDescent="0.55000000000000004">
      <c r="B108" t="str">
        <f>TableDetails[[#This Row],[Process]]&amp;TableDetails[[#This Row],[Subprocess]]&amp;TableDetails[[#This Row],[Detail]]</f>
        <v>OutboundStaggingDeposit in stagging</v>
      </c>
      <c r="C108" t="s">
        <v>15</v>
      </c>
      <c r="D108" t="s">
        <v>195</v>
      </c>
      <c r="E108" t="s">
        <v>481</v>
      </c>
      <c r="F108">
        <f>VLOOKUP(TableDetails[[#This Row],[Process]],TableProcesses[],2,FALSE)</f>
        <v>3</v>
      </c>
      <c r="G108">
        <f>VLOOKUP(TableDetails[[#This Row],[Process]]&amp;TableDetails[[#This Row],[Subprocess]],TableSubProcesses[],5,FALSE)</f>
        <v>370</v>
      </c>
      <c r="H108">
        <v>1540</v>
      </c>
    </row>
    <row r="109" spans="2:8" hidden="1" x14ac:dyDescent="0.55000000000000004">
      <c r="B109" t="str">
        <f>TableDetails[[#This Row],[Process]]&amp;TableDetails[[#This Row],[Subprocess]]&amp;TableDetails[[#This Row],[Detail]]</f>
        <v>OutboundStaggingHoops before stagging</v>
      </c>
      <c r="C109" t="s">
        <v>15</v>
      </c>
      <c r="D109" t="s">
        <v>195</v>
      </c>
      <c r="E109" t="s">
        <v>473</v>
      </c>
      <c r="F109">
        <f>VLOOKUP(TableDetails[[#This Row],[Process]],TableProcesses[],2,FALSE)</f>
        <v>3</v>
      </c>
      <c r="G109">
        <f>VLOOKUP(TableDetails[[#This Row],[Process]]&amp;TableDetails[[#This Row],[Subprocess]],TableSubProcesses[],5,FALSE)</f>
        <v>370</v>
      </c>
      <c r="H109">
        <v>1550</v>
      </c>
    </row>
    <row r="110" spans="2:8" hidden="1" x14ac:dyDescent="0.55000000000000004">
      <c r="B110" t="str">
        <f>TableDetails[[#This Row],[Process]]&amp;TableDetails[[#This Row],[Subprocess]]&amp;TableDetails[[#This Row],[Detail]]</f>
        <v>OutboundStaggingPallet Building</v>
      </c>
      <c r="C110" t="s">
        <v>15</v>
      </c>
      <c r="D110" t="s">
        <v>195</v>
      </c>
      <c r="E110" t="s">
        <v>472</v>
      </c>
      <c r="F110">
        <f>VLOOKUP(TableDetails[[#This Row],[Process]],TableProcesses[],2,FALSE)</f>
        <v>3</v>
      </c>
      <c r="G110">
        <f>VLOOKUP(TableDetails[[#This Row],[Process]]&amp;TableDetails[[#This Row],[Subprocess]],TableSubProcesses[],5,FALSE)</f>
        <v>370</v>
      </c>
      <c r="H110">
        <v>1560</v>
      </c>
    </row>
    <row r="111" spans="2:8" hidden="1" x14ac:dyDescent="0.55000000000000004">
      <c r="B111" t="str">
        <f>TableDetails[[#This Row],[Process]]&amp;TableDetails[[#This Row],[Subprocess]]&amp;TableDetails[[#This Row],[Detail]]</f>
        <v>OutboundTransportPrinting Carrier Label for Cartons - DHL Parcel</v>
      </c>
      <c r="C111" t="s">
        <v>15</v>
      </c>
      <c r="D111" t="s">
        <v>94</v>
      </c>
      <c r="E111" t="s">
        <v>451</v>
      </c>
      <c r="F111">
        <f>VLOOKUP(TableDetails[[#This Row],[Process]],TableProcesses[],2,FALSE)</f>
        <v>3</v>
      </c>
      <c r="G111">
        <f>VLOOKUP(TableDetails[[#This Row],[Process]]&amp;TableDetails[[#This Row],[Subprocess]],TableSubProcesses[],5,FALSE)</f>
        <v>360</v>
      </c>
      <c r="H111">
        <v>1570</v>
      </c>
    </row>
    <row r="112" spans="2:8" hidden="1" x14ac:dyDescent="0.55000000000000004">
      <c r="B112" t="str">
        <f>TableDetails[[#This Row],[Process]]&amp;TableDetails[[#This Row],[Subprocess]]&amp;TableDetails[[#This Row],[Detail]]</f>
        <v>OutboundTransportPrinting Carrier Label for Cartons - Gestinmedica</v>
      </c>
      <c r="C112" t="s">
        <v>15</v>
      </c>
      <c r="D112" t="s">
        <v>94</v>
      </c>
      <c r="E112" t="s">
        <v>457</v>
      </c>
      <c r="F112">
        <f>VLOOKUP(TableDetails[[#This Row],[Process]],TableProcesses[],2,FALSE)</f>
        <v>3</v>
      </c>
      <c r="G112">
        <f>VLOOKUP(TableDetails[[#This Row],[Process]]&amp;TableDetails[[#This Row],[Subprocess]],TableSubProcesses[],5,FALSE)</f>
        <v>360</v>
      </c>
      <c r="H112">
        <v>1580</v>
      </c>
    </row>
    <row r="113" spans="2:8" hidden="1" x14ac:dyDescent="0.55000000000000004">
      <c r="B113" t="str">
        <f>TableDetails[[#This Row],[Process]]&amp;TableDetails[[#This Row],[Subprocess]]&amp;TableDetails[[#This Row],[Detail]]</f>
        <v>OutboundTransportPrinting Carrier Label for Cartons - Integra2</v>
      </c>
      <c r="C113" t="s">
        <v>15</v>
      </c>
      <c r="D113" t="s">
        <v>94</v>
      </c>
      <c r="E113" t="s">
        <v>454</v>
      </c>
      <c r="F113">
        <f>VLOOKUP(TableDetails[[#This Row],[Process]],TableProcesses[],2,FALSE)</f>
        <v>3</v>
      </c>
      <c r="G113">
        <f>VLOOKUP(TableDetails[[#This Row],[Process]]&amp;TableDetails[[#This Row],[Subprocess]],TableSubProcesses[],5,FALSE)</f>
        <v>360</v>
      </c>
      <c r="H113">
        <v>1590</v>
      </c>
    </row>
    <row r="114" spans="2:8" hidden="1" x14ac:dyDescent="0.55000000000000004">
      <c r="B114" t="str">
        <f>TableDetails[[#This Row],[Process]]&amp;TableDetails[[#This Row],[Subprocess]]&amp;TableDetails[[#This Row],[Detail]]</f>
        <v>OutboundTransportPrinting Carrier Label for Cartons - Rhenus Tetrans</v>
      </c>
      <c r="C114" t="s">
        <v>15</v>
      </c>
      <c r="D114" t="s">
        <v>94</v>
      </c>
      <c r="E114" t="s">
        <v>460</v>
      </c>
      <c r="F114">
        <f>VLOOKUP(TableDetails[[#This Row],[Process]],TableProcesses[],2,FALSE)</f>
        <v>3</v>
      </c>
      <c r="G114">
        <f>VLOOKUP(TableDetails[[#This Row],[Process]]&amp;TableDetails[[#This Row],[Subprocess]],TableSubProcesses[],5,FALSE)</f>
        <v>360</v>
      </c>
      <c r="H114">
        <v>1600</v>
      </c>
    </row>
    <row r="115" spans="2:8" hidden="1" x14ac:dyDescent="0.55000000000000004">
      <c r="B115" t="str">
        <f>TableDetails[[#This Row],[Process]]&amp;TableDetails[[#This Row],[Subprocess]]&amp;TableDetails[[#This Row],[Detail]]</f>
        <v>OutboundTransportPrinting Carrier Label for Cartons - TBD</v>
      </c>
      <c r="C115" t="s">
        <v>15</v>
      </c>
      <c r="D115" t="s">
        <v>94</v>
      </c>
      <c r="E115" t="s">
        <v>463</v>
      </c>
      <c r="F115">
        <f>VLOOKUP(TableDetails[[#This Row],[Process]],TableProcesses[],2,FALSE)</f>
        <v>3</v>
      </c>
      <c r="G115">
        <f>VLOOKUP(TableDetails[[#This Row],[Process]]&amp;TableDetails[[#This Row],[Subprocess]],TableSubProcesses[],5,FALSE)</f>
        <v>360</v>
      </c>
      <c r="H115">
        <v>1610</v>
      </c>
    </row>
    <row r="116" spans="2:8" hidden="1" x14ac:dyDescent="0.55000000000000004">
      <c r="B116" t="str">
        <f>TableDetails[[#This Row],[Process]]&amp;TableDetails[[#This Row],[Subprocess]]&amp;TableDetails[[#This Row],[Detail]]</f>
        <v>OutboundTransportPrinting Carrier Label for Cases - DHL Parcel</v>
      </c>
      <c r="C116" t="s">
        <v>15</v>
      </c>
      <c r="D116" t="s">
        <v>94</v>
      </c>
      <c r="E116" t="s">
        <v>450</v>
      </c>
      <c r="F116">
        <f>VLOOKUP(TableDetails[[#This Row],[Process]],TableProcesses[],2,FALSE)</f>
        <v>3</v>
      </c>
      <c r="G116">
        <f>VLOOKUP(TableDetails[[#This Row],[Process]]&amp;TableDetails[[#This Row],[Subprocess]],TableSubProcesses[],5,FALSE)</f>
        <v>360</v>
      </c>
      <c r="H116">
        <v>1620</v>
      </c>
    </row>
    <row r="117" spans="2:8" hidden="1" x14ac:dyDescent="0.55000000000000004">
      <c r="B117" t="str">
        <f>TableDetails[[#This Row],[Process]]&amp;TableDetails[[#This Row],[Subprocess]]&amp;TableDetails[[#This Row],[Detail]]</f>
        <v>OutboundTransportPrinting Carrier Label for Cases - Gestinmedica</v>
      </c>
      <c r="C117" t="s">
        <v>15</v>
      </c>
      <c r="D117" t="s">
        <v>94</v>
      </c>
      <c r="E117" t="s">
        <v>456</v>
      </c>
      <c r="F117">
        <f>VLOOKUP(TableDetails[[#This Row],[Process]],TableProcesses[],2,FALSE)</f>
        <v>3</v>
      </c>
      <c r="G117">
        <f>VLOOKUP(TableDetails[[#This Row],[Process]]&amp;TableDetails[[#This Row],[Subprocess]],TableSubProcesses[],5,FALSE)</f>
        <v>360</v>
      </c>
      <c r="H117">
        <v>1630</v>
      </c>
    </row>
    <row r="118" spans="2:8" hidden="1" x14ac:dyDescent="0.55000000000000004">
      <c r="B118" t="str">
        <f>TableDetails[[#This Row],[Process]]&amp;TableDetails[[#This Row],[Subprocess]]&amp;TableDetails[[#This Row],[Detail]]</f>
        <v>OutboundTransportPrinting Carrier Label for Cases - Integra2</v>
      </c>
      <c r="C118" t="s">
        <v>15</v>
      </c>
      <c r="D118" t="s">
        <v>94</v>
      </c>
      <c r="E118" t="s">
        <v>453</v>
      </c>
      <c r="F118">
        <f>VLOOKUP(TableDetails[[#This Row],[Process]],TableProcesses[],2,FALSE)</f>
        <v>3</v>
      </c>
      <c r="G118">
        <f>VLOOKUP(TableDetails[[#This Row],[Process]]&amp;TableDetails[[#This Row],[Subprocess]],TableSubProcesses[],5,FALSE)</f>
        <v>360</v>
      </c>
      <c r="H118">
        <v>1640</v>
      </c>
    </row>
    <row r="119" spans="2:8" hidden="1" x14ac:dyDescent="0.55000000000000004">
      <c r="B119" t="str">
        <f>TableDetails[[#This Row],[Process]]&amp;TableDetails[[#This Row],[Subprocess]]&amp;TableDetails[[#This Row],[Detail]]</f>
        <v>OutboundTransportPrinting Carrier Label for Cases - Rhenus Tetrans</v>
      </c>
      <c r="C119" t="s">
        <v>15</v>
      </c>
      <c r="D119" t="s">
        <v>94</v>
      </c>
      <c r="E119" t="s">
        <v>459</v>
      </c>
      <c r="F119">
        <f>VLOOKUP(TableDetails[[#This Row],[Process]],TableProcesses[],2,FALSE)</f>
        <v>3</v>
      </c>
      <c r="G119">
        <f>VLOOKUP(TableDetails[[#This Row],[Process]]&amp;TableDetails[[#This Row],[Subprocess]],TableSubProcesses[],5,FALSE)</f>
        <v>360</v>
      </c>
      <c r="H119">
        <v>1650</v>
      </c>
    </row>
    <row r="120" spans="2:8" hidden="1" x14ac:dyDescent="0.55000000000000004">
      <c r="B120" t="str">
        <f>TableDetails[[#This Row],[Process]]&amp;TableDetails[[#This Row],[Subprocess]]&amp;TableDetails[[#This Row],[Detail]]</f>
        <v>OutboundTransportPrinting Carrier Label for Cases - TBD</v>
      </c>
      <c r="C120" t="s">
        <v>15</v>
      </c>
      <c r="D120" t="s">
        <v>94</v>
      </c>
      <c r="E120" t="s">
        <v>462</v>
      </c>
      <c r="F120">
        <f>VLOOKUP(TableDetails[[#This Row],[Process]],TableProcesses[],2,FALSE)</f>
        <v>3</v>
      </c>
      <c r="G120">
        <f>VLOOKUP(TableDetails[[#This Row],[Process]]&amp;TableDetails[[#This Row],[Subprocess]],TableSubProcesses[],5,FALSE)</f>
        <v>360</v>
      </c>
      <c r="H120">
        <v>1660</v>
      </c>
    </row>
    <row r="121" spans="2:8" hidden="1" x14ac:dyDescent="0.55000000000000004">
      <c r="B121" t="str">
        <f>TableDetails[[#This Row],[Process]]&amp;TableDetails[[#This Row],[Subprocess]]&amp;TableDetails[[#This Row],[Detail]]</f>
        <v>OutboundTransportPrinting Carrier Label for Full Palet - DHL Parcel</v>
      </c>
      <c r="C121" t="s">
        <v>15</v>
      </c>
      <c r="D121" t="s">
        <v>94</v>
      </c>
      <c r="E121" t="s">
        <v>449</v>
      </c>
      <c r="F121">
        <f>VLOOKUP(TableDetails[[#This Row],[Process]],TableProcesses[],2,FALSE)</f>
        <v>3</v>
      </c>
      <c r="G121">
        <f>VLOOKUP(TableDetails[[#This Row],[Process]]&amp;TableDetails[[#This Row],[Subprocess]],TableSubProcesses[],5,FALSE)</f>
        <v>360</v>
      </c>
      <c r="H121">
        <v>1670</v>
      </c>
    </row>
    <row r="122" spans="2:8" hidden="1" x14ac:dyDescent="0.55000000000000004">
      <c r="B122" t="str">
        <f>TableDetails[[#This Row],[Process]]&amp;TableDetails[[#This Row],[Subprocess]]&amp;TableDetails[[#This Row],[Detail]]</f>
        <v>OutboundTransportPrinting Carrier Label for Full Palet - Gestinmedica</v>
      </c>
      <c r="C122" t="s">
        <v>15</v>
      </c>
      <c r="D122" t="s">
        <v>94</v>
      </c>
      <c r="E122" t="s">
        <v>455</v>
      </c>
      <c r="F122">
        <f>VLOOKUP(TableDetails[[#This Row],[Process]],TableProcesses[],2,FALSE)</f>
        <v>3</v>
      </c>
      <c r="G122">
        <f>VLOOKUP(TableDetails[[#This Row],[Process]]&amp;TableDetails[[#This Row],[Subprocess]],TableSubProcesses[],5,FALSE)</f>
        <v>360</v>
      </c>
      <c r="H122">
        <v>1680</v>
      </c>
    </row>
    <row r="123" spans="2:8" hidden="1" x14ac:dyDescent="0.55000000000000004">
      <c r="B123" t="str">
        <f>TableDetails[[#This Row],[Process]]&amp;TableDetails[[#This Row],[Subprocess]]&amp;TableDetails[[#This Row],[Detail]]</f>
        <v>OutboundTransportPrinting Carrier Label for Full Palet - Integra2</v>
      </c>
      <c r="C123" t="s">
        <v>15</v>
      </c>
      <c r="D123" t="s">
        <v>94</v>
      </c>
      <c r="E123" t="s">
        <v>452</v>
      </c>
      <c r="F123">
        <f>VLOOKUP(TableDetails[[#This Row],[Process]],TableProcesses[],2,FALSE)</f>
        <v>3</v>
      </c>
      <c r="G123">
        <f>VLOOKUP(TableDetails[[#This Row],[Process]]&amp;TableDetails[[#This Row],[Subprocess]],TableSubProcesses[],5,FALSE)</f>
        <v>360</v>
      </c>
      <c r="H123">
        <v>1690</v>
      </c>
    </row>
    <row r="124" spans="2:8" hidden="1" x14ac:dyDescent="0.55000000000000004">
      <c r="B124" t="str">
        <f>TableDetails[[#This Row],[Process]]&amp;TableDetails[[#This Row],[Subprocess]]&amp;TableDetails[[#This Row],[Detail]]</f>
        <v>OutboundTransportPrinting Carrier Label for Full Palet - Rhenus Tetrans</v>
      </c>
      <c r="C124" t="s">
        <v>15</v>
      </c>
      <c r="D124" t="s">
        <v>94</v>
      </c>
      <c r="E124" t="s">
        <v>458</v>
      </c>
      <c r="F124">
        <f>VLOOKUP(TableDetails[[#This Row],[Process]],TableProcesses[],2,FALSE)</f>
        <v>3</v>
      </c>
      <c r="G124">
        <f>VLOOKUP(TableDetails[[#This Row],[Process]]&amp;TableDetails[[#This Row],[Subprocess]],TableSubProcesses[],5,FALSE)</f>
        <v>360</v>
      </c>
      <c r="H124">
        <v>1700</v>
      </c>
    </row>
    <row r="125" spans="2:8" hidden="1" x14ac:dyDescent="0.55000000000000004">
      <c r="B125" t="str">
        <f>TableDetails[[#This Row],[Process]]&amp;TableDetails[[#This Row],[Subprocess]]&amp;TableDetails[[#This Row],[Detail]]</f>
        <v>OutboundTransportPrinting Carrier Label for Full Palet - TBD</v>
      </c>
      <c r="C125" t="s">
        <v>15</v>
      </c>
      <c r="D125" t="s">
        <v>94</v>
      </c>
      <c r="E125" t="s">
        <v>461</v>
      </c>
      <c r="F125">
        <f>VLOOKUP(TableDetails[[#This Row],[Process]],TableProcesses[],2,FALSE)</f>
        <v>3</v>
      </c>
      <c r="G125">
        <f>VLOOKUP(TableDetails[[#This Row],[Process]]&amp;TableDetails[[#This Row],[Subprocess]],TableSubProcesses[],5,FALSE)</f>
        <v>360</v>
      </c>
      <c r="H125">
        <v>1710</v>
      </c>
    </row>
    <row r="126" spans="2:8" hidden="1" x14ac:dyDescent="0.55000000000000004">
      <c r="B126" t="str">
        <f>TableDetails[[#This Row],[Process]]&amp;TableDetails[[#This Row],[Subprocess]]&amp;TableDetails[[#This Row],[Detail]]</f>
        <v>OutboundTransportTransport Equipment Arrival</v>
      </c>
      <c r="C126" t="s">
        <v>15</v>
      </c>
      <c r="D126" t="s">
        <v>94</v>
      </c>
      <c r="E126" t="s">
        <v>310</v>
      </c>
      <c r="F126">
        <f>VLOOKUP(TableDetails[[#This Row],[Process]],TableProcesses[],2,FALSE)</f>
        <v>3</v>
      </c>
      <c r="G126">
        <f>VLOOKUP(TableDetails[[#This Row],[Process]]&amp;TableDetails[[#This Row],[Subprocess]],TableSubProcesses[],5,FALSE)</f>
        <v>360</v>
      </c>
      <c r="H126">
        <v>1720</v>
      </c>
    </row>
    <row r="127" spans="2:8" hidden="1" x14ac:dyDescent="0.55000000000000004">
      <c r="B127" t="str">
        <f>TableDetails[[#This Row],[Process]]&amp;TableDetails[[#This Row],[Subprocess]]&amp;TableDetails[[#This Row],[Detail]]</f>
        <v>OutboundTransportTransport Equipment Checking</v>
      </c>
      <c r="C127" t="s">
        <v>15</v>
      </c>
      <c r="D127" t="s">
        <v>94</v>
      </c>
      <c r="E127" t="s">
        <v>483</v>
      </c>
      <c r="F127">
        <f>VLOOKUP(TableDetails[[#This Row],[Process]],TableProcesses[],2,FALSE)</f>
        <v>3</v>
      </c>
      <c r="G127">
        <f>VLOOKUP(TableDetails[[#This Row],[Process]]&amp;TableDetails[[#This Row],[Subprocess]],TableSubProcesses[],5,FALSE)</f>
        <v>360</v>
      </c>
      <c r="H127">
        <v>1730</v>
      </c>
    </row>
    <row r="128" spans="2:8" hidden="1" x14ac:dyDescent="0.55000000000000004">
      <c r="B128" t="str">
        <f>TableDetails[[#This Row],[Process]]&amp;TableDetails[[#This Row],[Subprocess]]&amp;TableDetails[[#This Row],[Detail]]</f>
        <v>OutboundTransport LoadingTransport Equipment Loading</v>
      </c>
      <c r="C128" t="s">
        <v>15</v>
      </c>
      <c r="D128" t="s">
        <v>197</v>
      </c>
      <c r="E128" t="s">
        <v>484</v>
      </c>
      <c r="F128">
        <f>VLOOKUP(TableDetails[[#This Row],[Process]],TableProcesses[],2,FALSE)</f>
        <v>3</v>
      </c>
      <c r="G128">
        <f>VLOOKUP(TableDetails[[#This Row],[Process]]&amp;TableDetails[[#This Row],[Subprocess]],TableSubProcesses[],5,FALSE)</f>
        <v>380</v>
      </c>
      <c r="H128">
        <v>1740</v>
      </c>
    </row>
    <row r="129" spans="2:8" hidden="1" x14ac:dyDescent="0.55000000000000004">
      <c r="B129" t="str">
        <f>TableDetails[[#This Row],[Process]]&amp;TableDetails[[#This Row],[Subprocess]]&amp;TableDetails[[#This Row],[Detail]]</f>
        <v>OutboundTransport PlanningCarrier Assigment</v>
      </c>
      <c r="C129" t="s">
        <v>15</v>
      </c>
      <c r="D129" t="s">
        <v>95</v>
      </c>
      <c r="E129" t="s">
        <v>720</v>
      </c>
      <c r="F129">
        <f>VLOOKUP(TableDetails[[#This Row],[Process]],TableProcesses[],2,FALSE)</f>
        <v>3</v>
      </c>
      <c r="G129">
        <f>VLOOKUP(TableDetails[[#This Row],[Process]]&amp;TableDetails[[#This Row],[Subprocess]],TableSubProcesses[],5,FALSE)</f>
        <v>310</v>
      </c>
      <c r="H129">
        <v>1750</v>
      </c>
    </row>
    <row r="130" spans="2:8" hidden="1" x14ac:dyDescent="0.55000000000000004">
      <c r="B130" t="str">
        <f>TableDetails[[#This Row],[Process]]&amp;TableDetails[[#This Row],[Subprocess]]&amp;TableDetails[[#This Row],[Detail]]</f>
        <v>OutboundTransport PlanningTransport Planning</v>
      </c>
      <c r="C130" t="s">
        <v>15</v>
      </c>
      <c r="D130" t="s">
        <v>95</v>
      </c>
      <c r="E130" t="s">
        <v>95</v>
      </c>
      <c r="F130">
        <f>VLOOKUP(TableDetails[[#This Row],[Process]],TableProcesses[],2,FALSE)</f>
        <v>3</v>
      </c>
      <c r="G130">
        <f>VLOOKUP(TableDetails[[#This Row],[Process]]&amp;TableDetails[[#This Row],[Subprocess]],TableSubProcesses[],5,FALSE)</f>
        <v>310</v>
      </c>
      <c r="H130">
        <v>1760</v>
      </c>
    </row>
    <row r="131" spans="2:8" hidden="1" x14ac:dyDescent="0.55000000000000004">
      <c r="B131" t="str">
        <f>TableDetails[[#This Row],[Process]]&amp;TableDetails[[#This Row],[Subprocess]]&amp;TableDetails[[#This Row],[Detail]]</f>
        <v>OutboundWavingWaving Plan</v>
      </c>
      <c r="C131" t="s">
        <v>15</v>
      </c>
      <c r="D131" t="s">
        <v>365</v>
      </c>
      <c r="E131" t="s">
        <v>366</v>
      </c>
      <c r="F131">
        <f>VLOOKUP(TableDetails[[#This Row],[Process]],TableProcesses[],2,FALSE)</f>
        <v>3</v>
      </c>
      <c r="G131">
        <f>VLOOKUP(TableDetails[[#This Row],[Process]]&amp;TableDetails[[#This Row],[Subprocess]],TableSubProcesses[],5,FALSE)</f>
        <v>330</v>
      </c>
      <c r="H131">
        <v>1770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D526BD9A2B847408783E80E475525A1" ma:contentTypeVersion="18" ma:contentTypeDescription="Crear nuevo documento." ma:contentTypeScope="" ma:versionID="9b0e48c093334e89eb75a712c0fc12ff">
  <xsd:schema xmlns:xsd="http://www.w3.org/2001/XMLSchema" xmlns:xs="http://www.w3.org/2001/XMLSchema" xmlns:p="http://schemas.microsoft.com/office/2006/metadata/properties" xmlns:ns2="8019d053-b760-41d2-839f-d90943b0ad7e" xmlns:ns3="f18bb3eb-9878-4c16-86c8-39d0c403fdb6" targetNamespace="http://schemas.microsoft.com/office/2006/metadata/properties" ma:root="true" ma:fieldsID="19d5f3e0c4e4b42c7715739c6626af2e" ns2:_="" ns3:_="">
    <xsd:import namespace="8019d053-b760-41d2-839f-d90943b0ad7e"/>
    <xsd:import namespace="f18bb3eb-9878-4c16-86c8-39d0c403fdb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Location"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19d053-b760-41d2-839f-d90943b0ad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bb9e2a73-f419-4c44-99f5-cd310bbfdd7d"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8bb3eb-9878-4c16-86c8-39d0c403fdb6"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TaxCatchAll" ma:index="21" nillable="true" ma:displayName="Taxonomy Catch All Column" ma:hidden="true" ma:list="{27254042-6f5c-4673-b5fd-2780febe1207}" ma:internalName="TaxCatchAll" ma:showField="CatchAllData" ma:web="f18bb3eb-9878-4c16-86c8-39d0c403fdb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18bb3eb-9878-4c16-86c8-39d0c403fdb6" xsi:nil="true"/>
    <lcf76f155ced4ddcb4097134ff3c332f xmlns="8019d053-b760-41d2-839f-d90943b0ad7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F64DED6-B0D4-469D-9A2B-6CF4C74A01BE}">
  <ds:schemaRefs>
    <ds:schemaRef ds:uri="http://schemas.microsoft.com/sharepoint/v3/contenttype/forms"/>
  </ds:schemaRefs>
</ds:datastoreItem>
</file>

<file path=customXml/itemProps2.xml><?xml version="1.0" encoding="utf-8"?>
<ds:datastoreItem xmlns:ds="http://schemas.openxmlformats.org/officeDocument/2006/customXml" ds:itemID="{F00EACA1-A62D-4AD9-BBD0-984C7515AF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19d053-b760-41d2-839f-d90943b0ad7e"/>
    <ds:schemaRef ds:uri="f18bb3eb-9878-4c16-86c8-39d0c403fd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5ED8F7-BA5C-4A77-B40E-13D23AC6643A}">
  <ds:schemaRefs>
    <ds:schemaRef ds:uri="http://schemas.microsoft.com/office/2006/metadata/properties"/>
    <ds:schemaRef ds:uri="http://schemas.microsoft.com/office/infopath/2007/PartnerControls"/>
    <ds:schemaRef ds:uri="f18bb3eb-9878-4c16-86c8-39d0c403fdb6"/>
    <ds:schemaRef ds:uri="8019d053-b760-41d2-839f-d90943b0ad7e"/>
  </ds:schemaRefs>
</ds:datastoreItem>
</file>

<file path=docMetadata/LabelInfo.xml><?xml version="1.0" encoding="utf-8"?>
<clbl:labelList xmlns:clbl="http://schemas.microsoft.com/office/2020/mipLabelMetadata">
  <clbl:label id="{736915f3-2f02-4945-8997-f2963298db46}" enabled="1" method="Standard" siteId="{cd99fef8-1cd3-4a2a-9bdf-15531181d65e}"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Overview</vt:lpstr>
      <vt:lpstr>Applications</vt:lpstr>
      <vt:lpstr>Interfaces</vt:lpstr>
      <vt:lpstr>Warehouse</vt:lpstr>
      <vt:lpstr>Inventory</vt:lpstr>
      <vt:lpstr>Inbound</vt:lpstr>
      <vt:lpstr>Outbound</vt:lpstr>
      <vt:lpstr>T Sizes</vt:lpstr>
      <vt:lpstr>Details</vt:lpstr>
      <vt:lpstr>SubProcesses</vt:lpstr>
      <vt:lpstr>Processes</vt:lpstr>
      <vt:lpstr>WarehouseMap</vt:lpstr>
      <vt:lpstr>Area Flow</vt:lpstr>
      <vt:lpstr>Cross-Dock</vt:lpstr>
      <vt:lpstr>Outbound B2C</vt:lpstr>
      <vt:lpstr>Returns B2C</vt:lpstr>
      <vt:lpstr>Destrucction Process</vt:lpstr>
      <vt:lpstr>Reporting</vt:lpstr>
      <vt:lpstr>Others</vt:lpstr>
      <vt:lpstr>Notes</vt:lpstr>
      <vt:lpstr>Documentation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Abel Matas (DHL Supply Chain)</dc:creator>
  <cp:keywords/>
  <dc:description/>
  <cp:lastModifiedBy>Abel Matas</cp:lastModifiedBy>
  <cp:revision/>
  <dcterms:created xsi:type="dcterms:W3CDTF">2024-11-20T14:20:40Z</dcterms:created>
  <dcterms:modified xsi:type="dcterms:W3CDTF">2025-01-04T20:02:42Z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0x0101009D526BD9A2B847408783E80E475525A1</vt:lpwstr>
  </property>
  <property fmtid="{D5CDD505-2E9C-101B-9397-08002B2CF9AE}" pid="3" name="MediaServiceImageTags">
    <vt:lpwstr/>
  </property>
</Properties>
</file>