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abereni4u/Dropbox/Github/PHY121/Lab Reports/LabReport5/"/>
    </mc:Choice>
  </mc:AlternateContent>
  <xr:revisionPtr revIDLastSave="0" documentId="13_ncr:1_{763A3643-349B-E445-9E96-7D836C1D8315}" xr6:coauthVersionLast="47" xr6:coauthVersionMax="47" xr10:uidLastSave="{00000000-0000-0000-0000-000000000000}"/>
  <bookViews>
    <workbookView xWindow="0" yWindow="500" windowWidth="25600" windowHeight="146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83" i="1" l="1"/>
  <c r="D84" i="1"/>
  <c r="D85" i="1"/>
  <c r="D86" i="1"/>
  <c r="D82" i="1"/>
  <c r="J56" i="1"/>
  <c r="H5" i="1"/>
  <c r="F54" i="1"/>
  <c r="F32" i="1"/>
  <c r="H28" i="1"/>
  <c r="C40" i="1" s="1"/>
  <c r="F18" i="1"/>
  <c r="F19" i="1" s="1"/>
  <c r="B19" i="1" s="1"/>
  <c r="H4" i="1"/>
  <c r="B15" i="1" s="1"/>
  <c r="B16" i="1" l="1"/>
  <c r="C37" i="1"/>
  <c r="C39" i="1"/>
  <c r="C41" i="1"/>
  <c r="C38" i="1"/>
  <c r="C43" i="1" l="1"/>
  <c r="D43" i="1" s="1"/>
  <c r="F37" i="1"/>
  <c r="F38" i="1"/>
  <c r="F40" i="1"/>
  <c r="B25" i="1"/>
  <c r="B17" i="1"/>
  <c r="B47" i="1"/>
  <c r="F39" i="1" l="1"/>
  <c r="F41" i="1" s="1"/>
  <c r="B30" i="1"/>
  <c r="F30" i="1"/>
  <c r="F33" i="1" s="1"/>
  <c r="B33" i="1" s="1"/>
  <c r="F52" i="1"/>
  <c r="F55" i="1" s="1"/>
  <c r="B55" i="1" s="1"/>
  <c r="B52" i="1"/>
  <c r="B51" i="1" l="1"/>
  <c r="B53" i="1"/>
  <c r="B29" i="1"/>
  <c r="B31" i="1"/>
  <c r="G41" i="1" l="1"/>
  <c r="H41" i="1" s="1"/>
  <c r="G40" i="1"/>
  <c r="H40" i="1" s="1"/>
  <c r="G39" i="1"/>
  <c r="H39" i="1" s="1"/>
  <c r="G37" i="1"/>
  <c r="H37" i="1" s="1"/>
  <c r="G38" i="1"/>
  <c r="H38" i="1" s="1"/>
  <c r="F42" i="1"/>
  <c r="B60" i="1"/>
  <c r="C60" i="1" s="1"/>
  <c r="G60" i="1" s="1"/>
  <c r="B61" i="1"/>
  <c r="C61" i="1" s="1"/>
  <c r="G61" i="1" s="1"/>
  <c r="B62" i="1"/>
  <c r="B63" i="1"/>
  <c r="B59" i="1"/>
  <c r="C59" i="1" s="1"/>
  <c r="G59" i="1" l="1"/>
  <c r="H59" i="1" s="1"/>
  <c r="H60" i="1"/>
  <c r="H61" i="1"/>
  <c r="C62" i="1"/>
  <c r="G62" i="1" s="1"/>
  <c r="C63" i="1"/>
  <c r="G63" i="1" s="1"/>
  <c r="C65" i="1" l="1"/>
  <c r="D65" i="1" s="1"/>
  <c r="H62" i="1"/>
  <c r="H63" i="1"/>
  <c r="F59" i="1"/>
  <c r="F62" i="1"/>
  <c r="F64" i="1" s="1"/>
  <c r="F60" i="1"/>
  <c r="F61" i="1" l="1"/>
  <c r="F63" i="1" s="1"/>
</calcChain>
</file>

<file path=xl/sharedStrings.xml><?xml version="1.0" encoding="utf-8"?>
<sst xmlns="http://schemas.openxmlformats.org/spreadsheetml/2006/main" count="350" uniqueCount="106">
  <si>
    <t>Horizontal Launch</t>
  </si>
  <si>
    <t>Data 1</t>
  </si>
  <si>
    <t>Used Data</t>
  </si>
  <si>
    <t>Data Analysis</t>
  </si>
  <si>
    <t>Test</t>
  </si>
  <si>
    <t>\Delta X (m)</t>
  </si>
  <si>
    <t>Average</t>
  </si>
  <si>
    <t>x1</t>
  </si>
  <si>
    <t xml:space="preserve"> </t>
  </si>
  <si>
    <t>x2</t>
  </si>
  <si>
    <t>x3</t>
  </si>
  <si>
    <t>x4</t>
  </si>
  <si>
    <t>x5</t>
  </si>
  <si>
    <t>Phyiscs Calcs</t>
  </si>
  <si>
    <t>x</t>
  </si>
  <si>
    <t>m</t>
  </si>
  <si>
    <t>y</t>
  </si>
  <si>
    <t>V0x</t>
  </si>
  <si>
    <t>m/s</t>
  </si>
  <si>
    <t>V0y</t>
  </si>
  <si>
    <t>Vx</t>
  </si>
  <si>
    <t>Vy</t>
  </si>
  <si>
    <t>ax</t>
  </si>
  <si>
    <t>m/s^2</t>
  </si>
  <si>
    <t>ay</t>
  </si>
  <si>
    <t>tx</t>
  </si>
  <si>
    <t>s</t>
  </si>
  <si>
    <t>ty</t>
  </si>
  <si>
    <t>Inclined Launch</t>
  </si>
  <si>
    <t>degree of launch</t>
  </si>
  <si>
    <t>degrees</t>
  </si>
  <si>
    <t>V</t>
  </si>
  <si>
    <t>7cm</t>
  </si>
  <si>
    <t>offset from desk</t>
  </si>
  <si>
    <t>Measured</t>
  </si>
  <si>
    <t>offset</t>
  </si>
  <si>
    <t>Analysis</t>
  </si>
  <si>
    <t>min</t>
  </si>
  <si>
    <t>max</t>
  </si>
  <si>
    <t>diff</t>
  </si>
  <si>
    <t>average</t>
  </si>
  <si>
    <t>%diff</t>
  </si>
  <si>
    <t>%err</t>
  </si>
  <si>
    <t xml:space="preserve">   </t>
  </si>
  <si>
    <t xml:space="preserve">  </t>
  </si>
  <si>
    <t>Random % diff 
Using previous %diff</t>
  </si>
  <si>
    <t>STD</t>
  </si>
  <si>
    <t>Relative Error</t>
  </si>
  <si>
    <t>RE SIG FIGS</t>
  </si>
  <si>
    <t>Trials</t>
  </si>
  <si>
    <t>Distances (m)</t>
  </si>
  <si>
    <t>Average (m)</t>
  </si>
  <si>
    <t>STD (m)</t>
  </si>
  <si>
    <t>Horizontal Launch Trials - HLt</t>
  </si>
  <si>
    <t>Relative Error (%)</t>
  </si>
  <si>
    <t>Inclined Launch Trials 40degrees - IL40t</t>
  </si>
  <si>
    <t>RANDOM</t>
  </si>
  <si>
    <t>FINAL</t>
  </si>
  <si>
    <t>Distance (m)</t>
  </si>
  <si>
    <t>sig figs</t>
  </si>
  <si>
    <t>Inclined Launch Trials 55 degrees - IL55t</t>
  </si>
  <si>
    <t>$1.231\,m$</t>
  </si>
  <si>
    <t>$5.18\,m/s$</t>
  </si>
  <si>
    <t>$5.187\,m/s$</t>
  </si>
  <si>
    <t>$0\,m/s^2$</t>
  </si>
  <si>
    <t>$0.237\,s$</t>
  </si>
  <si>
    <t>\boldsymbol{V\!o_x}</t>
  </si>
  <si>
    <t>\boldsymbo{V_x}</t>
  </si>
  <si>
    <t>\boldsymbol{a_x}</t>
  </si>
  <si>
    <t>\boldsymbol{t}</t>
  </si>
  <si>
    <t>\boldsymbol{V\!o_y}</t>
  </si>
  <si>
    <t>\boldsymbo{V_y}</t>
  </si>
  <si>
    <t>\boldsymbol{a_y}</t>
  </si>
  <si>
    <t>$-0.276\,m$</t>
  </si>
  <si>
    <t>$0\,m/s$</t>
  </si>
  <si>
    <t>$-2.322\,m/s$</t>
  </si>
  <si>
    <t>$-9.80\,m/s^2$</t>
  </si>
  <si>
    <t>Horizontal Launch - Calculations - HLc</t>
  </si>
  <si>
    <t>\boldsymbol{x}\tablefootnote{Average distance of launch trials}</t>
  </si>
  <si>
    <t>\boldsymbol{y}\tablefootnote{Height of gun to the ground}</t>
  </si>
  <si>
    <t>$40^\circ$</t>
  </si>
  <si>
    <t>$2.704\,m$</t>
  </si>
  <si>
    <t>$3.973\,m/s$</t>
  </si>
  <si>
    <t>$0.680\,s$</t>
  </si>
  <si>
    <t>$-1.05\,m$</t>
  </si>
  <si>
    <t>$3.334\,m/s$</t>
  </si>
  <si>
    <t>$55^\circ$</t>
  </si>
  <si>
    <t>Inclined Launch at $40^\circ$ Trials - Calculations - IL40c</t>
  </si>
  <si>
    <t>Inclined Launch at $55^\circ$ Trials - Calculations - IL55c</t>
  </si>
  <si>
    <t>$2.580\,m$</t>
  </si>
  <si>
    <t>$2.975\,m/s$</t>
  </si>
  <si>
    <t>$3.975\,m/s$</t>
  </si>
  <si>
    <t>$0.867\,s$</t>
  </si>
  <si>
    <t>$4.249\,m/s$</t>
  </si>
  <si>
    <t>$\boldsymbol{\theta}$</t>
  </si>
  <si>
    <t>$\boldsymbol{x}$</t>
  </si>
  <si>
    <t>$\boldsymbol{V\!o_x}$</t>
  </si>
  <si>
    <t>$\boldsymbol{V}\tnote{!}</t>
  </si>
  <si>
    <t>$\boldsymbo{V_x}$</t>
  </si>
  <si>
    <t>$\boldsymbol{a_x}$</t>
  </si>
  <si>
    <t>$\boldsymbol{t}$</t>
  </si>
  <si>
    <t>$\boldsymbol{y}$</t>
  </si>
  <si>
    <t>$\boldsymbol{V\!o_y}$</t>
  </si>
  <si>
    <t>$\boldsymbo{V_y}$</t>
  </si>
  <si>
    <t>$\boldsymbol{a_y}$</t>
  </si>
  <si>
    <t>$\boldsymbol{V}\tnote{!}$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</si>
</sst>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0"/>
      <name val="Arial"/>
      <family val="2"/>
      <charset val="1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0" fontId="0" fillId="0" borderId="0" xfId="0" applyNumberFormat="1"/>
    <xf numFmtId="164" fontId="0" fillId="0" borderId="0" xfId="0" applyNumberFormat="1"/>
    <xf numFmtId="0" fontId="2" fillId="0" borderId="0" xfId="0" applyFont="1"/>
    <xf numFmtId="0" fontId="2" fillId="0" borderId="7" xfId="0" applyFont="1" applyBorder="1"/>
    <xf numFmtId="0" fontId="0" fillId="0" borderId="0" xfId="0" applyBorder="1"/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0" fillId="0" borderId="5" xfId="0" applyFill="1" applyBorder="1"/>
    <xf numFmtId="0" fontId="1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88"/>
  <sheetViews>
    <sheetView tabSelected="1" topLeftCell="E58" zoomScale="125" zoomScaleNormal="87" workbookViewId="0">
      <selection activeCell="K75" sqref="K75:M82"/>
    </sheetView>
  </sheetViews>
  <sheetFormatPr baseColWidth="10" defaultColWidth="11.5" defaultRowHeight="13" x14ac:dyDescent="0.15"/>
  <cols>
    <col min="1" max="1" width="16" customWidth="1"/>
    <col min="2" max="2" width="17.6640625" customWidth="1"/>
    <col min="9" max="9" width="14.83203125" customWidth="1"/>
  </cols>
  <sheetData>
    <row r="2" spans="1:17" x14ac:dyDescent="0.15">
      <c r="A2" t="s">
        <v>0</v>
      </c>
    </row>
    <row r="3" spans="1:17" x14ac:dyDescent="0.15">
      <c r="A3" s="2" t="s">
        <v>1</v>
      </c>
      <c r="B3" s="3"/>
      <c r="C3" s="3"/>
      <c r="D3" s="3" t="s">
        <v>2</v>
      </c>
      <c r="E3" s="3"/>
      <c r="F3" s="3"/>
      <c r="G3" s="3" t="s">
        <v>3</v>
      </c>
      <c r="H3" s="3"/>
      <c r="I3" s="4"/>
    </row>
    <row r="4" spans="1:17" x14ac:dyDescent="0.15">
      <c r="A4" s="5" t="s">
        <v>4</v>
      </c>
      <c r="B4" t="s">
        <v>5</v>
      </c>
      <c r="D4" t="s">
        <v>4</v>
      </c>
      <c r="E4" t="s">
        <v>5</v>
      </c>
      <c r="G4" t="s">
        <v>6</v>
      </c>
      <c r="H4">
        <f>AVERAGE(E5:E9)</f>
        <v>1.2312000000000001</v>
      </c>
      <c r="I4" s="6"/>
    </row>
    <row r="5" spans="1:17" x14ac:dyDescent="0.15">
      <c r="A5" s="5" t="s">
        <v>7</v>
      </c>
      <c r="B5">
        <v>1.331</v>
      </c>
      <c r="D5" t="s">
        <v>7</v>
      </c>
      <c r="E5">
        <v>1.331</v>
      </c>
      <c r="F5" t="s">
        <v>8</v>
      </c>
      <c r="G5" t="s">
        <v>46</v>
      </c>
      <c r="H5">
        <f>_xlfn.STDEV.P(B5:B9)</f>
        <v>7.2170354024349861E-2</v>
      </c>
      <c r="I5" s="6"/>
    </row>
    <row r="6" spans="1:17" x14ac:dyDescent="0.15">
      <c r="A6" s="5" t="s">
        <v>9</v>
      </c>
      <c r="B6">
        <v>1.2789999999999999</v>
      </c>
      <c r="D6" t="s">
        <v>9</v>
      </c>
      <c r="E6">
        <v>1.2789999999999999</v>
      </c>
      <c r="I6" s="6"/>
    </row>
    <row r="7" spans="1:17" x14ac:dyDescent="0.15">
      <c r="A7" s="5" t="s">
        <v>10</v>
      </c>
      <c r="B7">
        <v>1.228</v>
      </c>
      <c r="D7" t="s">
        <v>10</v>
      </c>
      <c r="E7">
        <v>1.228</v>
      </c>
      <c r="I7" s="6"/>
    </row>
    <row r="8" spans="1:17" x14ac:dyDescent="0.15">
      <c r="A8" s="5" t="s">
        <v>11</v>
      </c>
      <c r="B8">
        <v>1.2</v>
      </c>
      <c r="D8" t="s">
        <v>11</v>
      </c>
      <c r="E8">
        <v>1.2</v>
      </c>
      <c r="I8" s="6"/>
      <c r="K8" t="s">
        <v>53</v>
      </c>
      <c r="N8" s="20" t="s">
        <v>77</v>
      </c>
      <c r="O8" s="20"/>
      <c r="P8" s="20"/>
      <c r="Q8" s="20"/>
    </row>
    <row r="9" spans="1:17" x14ac:dyDescent="0.15">
      <c r="A9" s="5" t="s">
        <v>12</v>
      </c>
      <c r="B9">
        <v>1.1180000000000001</v>
      </c>
      <c r="D9" t="s">
        <v>12</v>
      </c>
      <c r="E9">
        <v>1.1180000000000001</v>
      </c>
      <c r="I9" s="6"/>
      <c r="K9" s="23" t="s">
        <v>49</v>
      </c>
      <c r="L9" s="23" t="s">
        <v>50</v>
      </c>
      <c r="N9" s="5" t="s">
        <v>78</v>
      </c>
      <c r="O9" s="29" t="s">
        <v>61</v>
      </c>
      <c r="P9" s="5" t="s">
        <v>79</v>
      </c>
      <c r="Q9" s="28" t="s">
        <v>73</v>
      </c>
    </row>
    <row r="10" spans="1:17" x14ac:dyDescent="0.15">
      <c r="A10" s="5"/>
      <c r="I10" s="6"/>
      <c r="K10" s="7">
        <v>1</v>
      </c>
      <c r="L10" s="7">
        <v>1.331</v>
      </c>
      <c r="N10" s="5" t="s">
        <v>66</v>
      </c>
      <c r="O10" s="6" t="s">
        <v>62</v>
      </c>
      <c r="P10" s="5" t="s">
        <v>70</v>
      </c>
      <c r="Q10" t="s">
        <v>74</v>
      </c>
    </row>
    <row r="11" spans="1:17" x14ac:dyDescent="0.15">
      <c r="A11" s="5"/>
      <c r="I11" s="6"/>
      <c r="K11" s="7">
        <v>2</v>
      </c>
      <c r="L11" s="7">
        <v>1.2789999999999999</v>
      </c>
      <c r="N11" s="5" t="s">
        <v>67</v>
      </c>
      <c r="O11" s="6" t="s">
        <v>63</v>
      </c>
      <c r="P11" s="5" t="s">
        <v>71</v>
      </c>
      <c r="Q11" t="s">
        <v>75</v>
      </c>
    </row>
    <row r="12" spans="1:17" x14ac:dyDescent="0.15">
      <c r="A12" s="5"/>
      <c r="I12" s="6"/>
      <c r="K12" s="7">
        <v>3</v>
      </c>
      <c r="L12" s="7">
        <v>1.228</v>
      </c>
      <c r="N12" s="5" t="s">
        <v>68</v>
      </c>
      <c r="O12" s="6" t="s">
        <v>64</v>
      </c>
      <c r="P12" s="5" t="s">
        <v>72</v>
      </c>
      <c r="Q12" t="s">
        <v>76</v>
      </c>
    </row>
    <row r="13" spans="1:17" x14ac:dyDescent="0.15">
      <c r="A13" s="5"/>
      <c r="I13" s="6"/>
      <c r="K13" s="7">
        <v>4</v>
      </c>
      <c r="L13" s="7">
        <v>1.2</v>
      </c>
      <c r="N13" s="5" t="s">
        <v>69</v>
      </c>
      <c r="O13" s="6" t="s">
        <v>65</v>
      </c>
      <c r="P13" s="5"/>
    </row>
    <row r="14" spans="1:17" x14ac:dyDescent="0.15">
      <c r="A14" s="5" t="s">
        <v>13</v>
      </c>
      <c r="I14" s="6"/>
      <c r="K14" s="24">
        <v>5</v>
      </c>
      <c r="L14" s="24">
        <v>1.1180000000000001</v>
      </c>
    </row>
    <row r="15" spans="1:17" x14ac:dyDescent="0.15">
      <c r="A15" s="5" t="s">
        <v>14</v>
      </c>
      <c r="B15">
        <f>H4</f>
        <v>1.2312000000000001</v>
      </c>
      <c r="C15" t="s">
        <v>15</v>
      </c>
      <c r="E15" t="s">
        <v>16</v>
      </c>
      <c r="F15">
        <v>-0.27600000000000002</v>
      </c>
      <c r="G15" t="s">
        <v>15</v>
      </c>
      <c r="I15" s="6"/>
      <c r="K15" s="22" t="s">
        <v>51</v>
      </c>
      <c r="L15" s="7">
        <v>1.2310000000000001</v>
      </c>
    </row>
    <row r="16" spans="1:17" x14ac:dyDescent="0.15">
      <c r="A16" s="5" t="s">
        <v>17</v>
      </c>
      <c r="B16">
        <f>B15/B19</f>
        <v>5.1876671811719666</v>
      </c>
      <c r="C16" t="s">
        <v>18</v>
      </c>
      <c r="E16" t="s">
        <v>19</v>
      </c>
      <c r="F16">
        <v>0</v>
      </c>
      <c r="G16" t="s">
        <v>18</v>
      </c>
      <c r="I16" s="6"/>
      <c r="K16" s="22" t="s">
        <v>52</v>
      </c>
      <c r="L16" s="7">
        <v>7.2169999999999998E-2</v>
      </c>
    </row>
    <row r="17" spans="1:18" x14ac:dyDescent="0.15">
      <c r="A17" s="5" t="s">
        <v>20</v>
      </c>
      <c r="B17">
        <f>B16</f>
        <v>5.1876671811719666</v>
      </c>
      <c r="C17" t="s">
        <v>18</v>
      </c>
      <c r="E17" t="s">
        <v>21</v>
      </c>
      <c r="G17" t="s">
        <v>18</v>
      </c>
      <c r="I17" s="6"/>
      <c r="K17" s="7"/>
    </row>
    <row r="18" spans="1:18" x14ac:dyDescent="0.15">
      <c r="A18" s="5" t="s">
        <v>22</v>
      </c>
      <c r="B18">
        <v>0</v>
      </c>
      <c r="C18" t="s">
        <v>23</v>
      </c>
      <c r="E18" t="s">
        <v>24</v>
      </c>
      <c r="F18">
        <f>-9.8</f>
        <v>-9.8000000000000007</v>
      </c>
      <c r="G18" t="s">
        <v>23</v>
      </c>
      <c r="I18" s="6"/>
    </row>
    <row r="19" spans="1:18" x14ac:dyDescent="0.15">
      <c r="A19" s="5" t="s">
        <v>25</v>
      </c>
      <c r="B19">
        <f>F19</f>
        <v>0.23733211036908786</v>
      </c>
      <c r="C19" t="s">
        <v>26</v>
      </c>
      <c r="E19" t="s">
        <v>27</v>
      </c>
      <c r="F19">
        <f>SQRT(F15/(1/2*F18))</f>
        <v>0.23733211036908786</v>
      </c>
      <c r="G19" t="s">
        <v>26</v>
      </c>
      <c r="I19" s="6"/>
    </row>
    <row r="20" spans="1:18" x14ac:dyDescent="0.15">
      <c r="A20" s="5"/>
      <c r="I20" s="6"/>
    </row>
    <row r="21" spans="1:18" x14ac:dyDescent="0.15">
      <c r="A21" s="8"/>
      <c r="B21" s="9"/>
      <c r="C21" s="9"/>
      <c r="D21" s="9"/>
      <c r="E21" s="9"/>
      <c r="F21" s="9"/>
      <c r="G21" s="9"/>
      <c r="H21" s="9"/>
      <c r="I21" s="10"/>
    </row>
    <row r="23" spans="1:18" x14ac:dyDescent="0.15">
      <c r="A23" t="s">
        <v>28</v>
      </c>
    </row>
    <row r="24" spans="1:18" x14ac:dyDescent="0.15">
      <c r="A24" s="2" t="s">
        <v>29</v>
      </c>
      <c r="B24" s="3">
        <v>40</v>
      </c>
      <c r="C24" s="3" t="s">
        <v>30</v>
      </c>
      <c r="D24" s="3"/>
      <c r="E24" s="3"/>
      <c r="F24" s="3"/>
      <c r="G24" s="3"/>
      <c r="H24" s="3"/>
      <c r="I24" s="4"/>
    </row>
    <row r="25" spans="1:18" x14ac:dyDescent="0.15">
      <c r="A25" s="5" t="s">
        <v>31</v>
      </c>
      <c r="B25">
        <f>$B$16</f>
        <v>5.1876671811719666</v>
      </c>
      <c r="C25" t="s">
        <v>18</v>
      </c>
      <c r="I25" s="6"/>
    </row>
    <row r="26" spans="1:18" x14ac:dyDescent="0.15">
      <c r="A26" s="5"/>
      <c r="I26" s="6"/>
    </row>
    <row r="27" spans="1:18" x14ac:dyDescent="0.15">
      <c r="H27" t="s">
        <v>32</v>
      </c>
      <c r="I27" s="6" t="s">
        <v>33</v>
      </c>
    </row>
    <row r="28" spans="1:18" x14ac:dyDescent="0.15">
      <c r="A28" s="5" t="s">
        <v>13</v>
      </c>
      <c r="H28">
        <f>7*10^-2</f>
        <v>7.0000000000000007E-2</v>
      </c>
      <c r="I28" s="6"/>
    </row>
    <row r="29" spans="1:18" x14ac:dyDescent="0.15">
      <c r="A29" s="5" t="s">
        <v>14</v>
      </c>
      <c r="B29">
        <f>B30*B33</f>
        <v>2.7043917031562059</v>
      </c>
      <c r="C29" t="s">
        <v>15</v>
      </c>
      <c r="E29" t="s">
        <v>16</v>
      </c>
      <c r="F29">
        <v>-1.05</v>
      </c>
      <c r="G29" t="s">
        <v>15</v>
      </c>
      <c r="I29" s="6"/>
      <c r="K29" t="s">
        <v>55</v>
      </c>
      <c r="O29" s="20" t="s">
        <v>87</v>
      </c>
      <c r="P29" s="20"/>
      <c r="Q29" s="20"/>
      <c r="R29" s="20"/>
    </row>
    <row r="30" spans="1:18" ht="15" customHeight="1" x14ac:dyDescent="0.15">
      <c r="A30" s="5" t="s">
        <v>17</v>
      </c>
      <c r="B30">
        <f>COS(RADIANS($B$24))*$B$25</f>
        <v>3.9739836168874776</v>
      </c>
      <c r="C30" t="s">
        <v>18</v>
      </c>
      <c r="E30" t="s">
        <v>19</v>
      </c>
      <c r="F30">
        <f>SIN(RADIANS($B$24))*$B$25</f>
        <v>3.3345681872348352</v>
      </c>
      <c r="G30" t="s">
        <v>18</v>
      </c>
      <c r="I30" s="6"/>
      <c r="K30" s="18" t="s">
        <v>49</v>
      </c>
      <c r="L30" s="18" t="s">
        <v>50</v>
      </c>
      <c r="M30" s="18" t="s">
        <v>54</v>
      </c>
      <c r="O30" s="30" t="s">
        <v>97</v>
      </c>
      <c r="P30" s="15"/>
      <c r="Q30" s="15"/>
      <c r="R30" s="15"/>
    </row>
    <row r="31" spans="1:18" x14ac:dyDescent="0.15">
      <c r="A31" s="5" t="s">
        <v>20</v>
      </c>
      <c r="B31">
        <f>B30</f>
        <v>3.9739836168874776</v>
      </c>
      <c r="C31" t="s">
        <v>18</v>
      </c>
      <c r="E31" t="s">
        <v>21</v>
      </c>
      <c r="F31">
        <v>0</v>
      </c>
      <c r="G31" t="s">
        <v>18</v>
      </c>
      <c r="I31" s="6"/>
      <c r="K31" s="25">
        <v>1</v>
      </c>
      <c r="L31" s="25">
        <v>2.9249999999999998</v>
      </c>
      <c r="M31" s="25">
        <v>8.157</v>
      </c>
      <c r="O31" s="15" t="s">
        <v>94</v>
      </c>
      <c r="P31" s="15" t="s">
        <v>80</v>
      </c>
      <c r="Q31" s="15"/>
      <c r="R31" s="15"/>
    </row>
    <row r="32" spans="1:18" x14ac:dyDescent="0.15">
      <c r="A32" s="5" t="s">
        <v>22</v>
      </c>
      <c r="B32">
        <v>0</v>
      </c>
      <c r="C32" t="s">
        <v>23</v>
      </c>
      <c r="E32" t="s">
        <v>24</v>
      </c>
      <c r="F32">
        <f>-9.8</f>
        <v>-9.8000000000000007</v>
      </c>
      <c r="G32" t="s">
        <v>23</v>
      </c>
      <c r="I32" s="6"/>
      <c r="K32" s="25">
        <v>2</v>
      </c>
      <c r="L32" s="25">
        <v>3.0539999999999998</v>
      </c>
      <c r="M32" s="25">
        <v>12.92</v>
      </c>
      <c r="O32" s="15" t="s">
        <v>95</v>
      </c>
      <c r="P32" s="28" t="s">
        <v>81</v>
      </c>
      <c r="Q32" s="15" t="s">
        <v>101</v>
      </c>
      <c r="R32" s="28" t="s">
        <v>84</v>
      </c>
    </row>
    <row r="33" spans="1:18" x14ac:dyDescent="0.15">
      <c r="A33" s="5" t="s">
        <v>25</v>
      </c>
      <c r="B33">
        <f>F33</f>
        <v>0.68052411984384387</v>
      </c>
      <c r="C33" t="s">
        <v>26</v>
      </c>
      <c r="E33" t="s">
        <v>27</v>
      </c>
      <c r="F33">
        <f>((F31-F30)/F32)*2</f>
        <v>0.68052411984384387</v>
      </c>
      <c r="G33" t="s">
        <v>26</v>
      </c>
      <c r="I33" s="6"/>
      <c r="K33" s="25">
        <v>3</v>
      </c>
      <c r="L33" s="25">
        <v>2.87</v>
      </c>
      <c r="M33" s="25">
        <v>6.1230000000000002</v>
      </c>
      <c r="O33" s="15" t="s">
        <v>96</v>
      </c>
      <c r="P33" s="15" t="s">
        <v>82</v>
      </c>
      <c r="Q33" s="15" t="s">
        <v>102</v>
      </c>
      <c r="R33" t="s">
        <v>85</v>
      </c>
    </row>
    <row r="34" spans="1:18" x14ac:dyDescent="0.15">
      <c r="A34" s="5"/>
      <c r="I34" s="6"/>
      <c r="K34" s="25">
        <v>4</v>
      </c>
      <c r="L34" s="25">
        <v>2.927</v>
      </c>
      <c r="M34" s="25">
        <v>10.81</v>
      </c>
      <c r="O34" s="15" t="s">
        <v>98</v>
      </c>
      <c r="P34" s="15" t="s">
        <v>82</v>
      </c>
      <c r="Q34" s="15" t="s">
        <v>103</v>
      </c>
      <c r="R34" t="s">
        <v>74</v>
      </c>
    </row>
    <row r="35" spans="1:18" x14ac:dyDescent="0.15">
      <c r="I35" s="6"/>
      <c r="K35" s="26">
        <v>5</v>
      </c>
      <c r="L35" s="26">
        <v>2.734</v>
      </c>
      <c r="M35" s="26">
        <v>3.6829999999999998</v>
      </c>
      <c r="O35" s="15" t="s">
        <v>99</v>
      </c>
      <c r="P35" s="15" t="s">
        <v>64</v>
      </c>
      <c r="Q35" s="15" t="s">
        <v>104</v>
      </c>
      <c r="R35" t="s">
        <v>76</v>
      </c>
    </row>
    <row r="36" spans="1:18" x14ac:dyDescent="0.15">
      <c r="B36" t="s">
        <v>34</v>
      </c>
      <c r="C36" t="s">
        <v>35</v>
      </c>
      <c r="E36" t="s">
        <v>36</v>
      </c>
      <c r="G36" s="13" t="s">
        <v>47</v>
      </c>
      <c r="H36" s="13" t="s">
        <v>48</v>
      </c>
      <c r="I36" s="6"/>
      <c r="K36" s="16" t="s">
        <v>51</v>
      </c>
      <c r="L36" s="25">
        <v>2.9020000000000001</v>
      </c>
      <c r="M36" s="25"/>
      <c r="O36" s="15" t="s">
        <v>100</v>
      </c>
      <c r="P36" s="15" t="s">
        <v>83</v>
      </c>
      <c r="Q36" s="15"/>
    </row>
    <row r="37" spans="1:18" x14ac:dyDescent="0.15">
      <c r="A37" t="s">
        <v>7</v>
      </c>
      <c r="B37">
        <v>2.9950000000000001</v>
      </c>
      <c r="C37">
        <f>B37-$H$28</f>
        <v>2.9250000000000003</v>
      </c>
      <c r="D37" t="s">
        <v>15</v>
      </c>
      <c r="E37" t="s">
        <v>37</v>
      </c>
      <c r="F37">
        <f>MIN(C37:C41)</f>
        <v>2.734</v>
      </c>
      <c r="G37">
        <f>(C37-B29)/B29*100</f>
        <v>8.1574091721376654</v>
      </c>
      <c r="H37">
        <f>TRUNC(G37, 4 - (1 + INT(LOG10(ABS(G37)))))</f>
        <v>8.157</v>
      </c>
      <c r="I37" s="6"/>
      <c r="K37" s="16" t="s">
        <v>52</v>
      </c>
      <c r="L37" s="27">
        <v>0.10340000000000001</v>
      </c>
      <c r="M37" s="25"/>
    </row>
    <row r="38" spans="1:18" x14ac:dyDescent="0.15">
      <c r="A38" t="s">
        <v>9</v>
      </c>
      <c r="B38">
        <v>3.1240000000000001</v>
      </c>
      <c r="C38">
        <f>B38-$H$28</f>
        <v>3.0540000000000003</v>
      </c>
      <c r="D38" t="s">
        <v>15</v>
      </c>
      <c r="E38" t="s">
        <v>38</v>
      </c>
      <c r="F38">
        <f>MAX(C37:C41)</f>
        <v>3.0540000000000003</v>
      </c>
      <c r="G38">
        <f>(C38-B29)/B29*100</f>
        <v>12.92742824331912</v>
      </c>
      <c r="H38">
        <f t="shared" ref="H38:H41" si="0">TRUNC(G38, 4 - (1 + INT(LOG10(ABS(G38)))))</f>
        <v>12.92</v>
      </c>
      <c r="I38" s="6"/>
      <c r="K38" s="13"/>
    </row>
    <row r="39" spans="1:18" x14ac:dyDescent="0.15">
      <c r="A39" t="s">
        <v>10</v>
      </c>
      <c r="B39">
        <v>2.94</v>
      </c>
      <c r="C39">
        <f>B39-$H$28</f>
        <v>2.87</v>
      </c>
      <c r="D39" t="s">
        <v>15</v>
      </c>
      <c r="E39" t="s">
        <v>39</v>
      </c>
      <c r="F39">
        <f>F38-F37</f>
        <v>0.32000000000000028</v>
      </c>
      <c r="G39">
        <f>(C39-B29)/B29*100</f>
        <v>6.1236801107812244</v>
      </c>
      <c r="H39">
        <f t="shared" si="0"/>
        <v>6.1230000000000002</v>
      </c>
      <c r="I39" s="6"/>
    </row>
    <row r="40" spans="1:18" x14ac:dyDescent="0.15">
      <c r="A40" t="s">
        <v>11</v>
      </c>
      <c r="B40">
        <v>2.9969999999999999</v>
      </c>
      <c r="C40">
        <f>B40-$H$28</f>
        <v>2.927</v>
      </c>
      <c r="D40" t="s">
        <v>15</v>
      </c>
      <c r="E40" t="s">
        <v>40</v>
      </c>
      <c r="F40">
        <f>AVERAGE(C37:C41)</f>
        <v>2.9020000000000001</v>
      </c>
      <c r="G40">
        <f>(B40-B29)/B29*100</f>
        <v>10.819745397913346</v>
      </c>
      <c r="H40">
        <f t="shared" si="0"/>
        <v>10.81</v>
      </c>
      <c r="I40" s="6"/>
    </row>
    <row r="41" spans="1:18" x14ac:dyDescent="0.15">
      <c r="A41" t="s">
        <v>12</v>
      </c>
      <c r="B41">
        <v>2.8039999999999998</v>
      </c>
      <c r="C41">
        <f>B41-$H$28</f>
        <v>2.734</v>
      </c>
      <c r="D41" t="s">
        <v>15</v>
      </c>
      <c r="E41" t="s">
        <v>41</v>
      </c>
      <c r="F41" s="11">
        <f>F39/F40</f>
        <v>0.11026878015161967</v>
      </c>
      <c r="G41">
        <f>(B41-B29)/B29*100</f>
        <v>3.6832052371534925</v>
      </c>
      <c r="H41">
        <f t="shared" si="0"/>
        <v>3.6829999999999998</v>
      </c>
      <c r="I41" s="6"/>
    </row>
    <row r="42" spans="1:18" x14ac:dyDescent="0.15">
      <c r="A42" s="5"/>
      <c r="E42" t="s">
        <v>42</v>
      </c>
      <c r="F42" s="11">
        <f>(F40-B29)/B29</f>
        <v>7.3069406555704236E-2</v>
      </c>
      <c r="I42" s="6"/>
    </row>
    <row r="43" spans="1:18" x14ac:dyDescent="0.15">
      <c r="A43" s="9"/>
      <c r="B43" s="14" t="s">
        <v>46</v>
      </c>
      <c r="C43" s="9">
        <f>_xlfn.STDEV.P(C37:C41)</f>
        <v>0.10344660458420092</v>
      </c>
      <c r="D43" s="9">
        <f>TRUNC(C43, 4 - (1 + INT(LOG10(ABS(C43)))))</f>
        <v>0.10340000000000001</v>
      </c>
      <c r="E43" s="9"/>
      <c r="F43" s="9"/>
      <c r="G43" s="9"/>
      <c r="H43" s="9"/>
      <c r="I43" s="10"/>
    </row>
    <row r="45" spans="1:18" x14ac:dyDescent="0.15">
      <c r="A45" t="s">
        <v>28</v>
      </c>
      <c r="B45">
        <v>2</v>
      </c>
      <c r="C45" s="17" t="s">
        <v>56</v>
      </c>
      <c r="D45" s="17"/>
      <c r="E45" s="17"/>
      <c r="F45" s="17"/>
      <c r="G45" s="17"/>
      <c r="H45" s="17"/>
      <c r="I45" s="17"/>
    </row>
    <row r="46" spans="1:18" x14ac:dyDescent="0.15">
      <c r="A46" s="2" t="s">
        <v>29</v>
      </c>
      <c r="B46" s="3">
        <v>55</v>
      </c>
      <c r="C46" s="3" t="s">
        <v>30</v>
      </c>
      <c r="D46" s="3"/>
      <c r="E46" s="3"/>
      <c r="F46" s="3"/>
      <c r="G46" s="3"/>
      <c r="H46" s="3"/>
      <c r="I46" s="4"/>
    </row>
    <row r="47" spans="1:18" x14ac:dyDescent="0.15">
      <c r="A47" s="5" t="s">
        <v>31</v>
      </c>
      <c r="B47">
        <f>$B$16</f>
        <v>5.1876671811719666</v>
      </c>
      <c r="C47" t="s">
        <v>18</v>
      </c>
      <c r="D47" t="s">
        <v>8</v>
      </c>
      <c r="E47" t="s">
        <v>8</v>
      </c>
      <c r="F47" t="s">
        <v>8</v>
      </c>
      <c r="G47" t="s">
        <v>8</v>
      </c>
      <c r="I47" s="6" t="s">
        <v>8</v>
      </c>
    </row>
    <row r="48" spans="1:18" x14ac:dyDescent="0.15">
      <c r="A48" s="5"/>
      <c r="D48" t="s">
        <v>8</v>
      </c>
      <c r="E48" t="s">
        <v>8</v>
      </c>
      <c r="F48" t="s">
        <v>8</v>
      </c>
      <c r="G48" t="s">
        <v>8</v>
      </c>
      <c r="H48" t="s">
        <v>43</v>
      </c>
      <c r="I48" s="6" t="s">
        <v>8</v>
      </c>
    </row>
    <row r="49" spans="1:10" x14ac:dyDescent="0.15">
      <c r="D49" t="s">
        <v>8</v>
      </c>
      <c r="E49" t="s">
        <v>8</v>
      </c>
      <c r="F49" t="s">
        <v>8</v>
      </c>
      <c r="H49" t="s">
        <v>44</v>
      </c>
      <c r="I49" s="6" t="s">
        <v>8</v>
      </c>
    </row>
    <row r="50" spans="1:10" x14ac:dyDescent="0.15">
      <c r="A50" s="5" t="s">
        <v>13</v>
      </c>
      <c r="H50" t="s">
        <v>44</v>
      </c>
      <c r="I50" s="6" t="s">
        <v>8</v>
      </c>
    </row>
    <row r="51" spans="1:10" x14ac:dyDescent="0.15">
      <c r="A51" s="5" t="s">
        <v>14</v>
      </c>
      <c r="B51">
        <f>B52*B55</f>
        <v>2.5805005285524181</v>
      </c>
      <c r="C51" t="s">
        <v>15</v>
      </c>
      <c r="E51" t="s">
        <v>16</v>
      </c>
      <c r="F51">
        <v>-1.05</v>
      </c>
      <c r="G51" t="s">
        <v>15</v>
      </c>
      <c r="H51" t="s">
        <v>44</v>
      </c>
      <c r="I51" s="6" t="s">
        <v>8</v>
      </c>
    </row>
    <row r="52" spans="1:10" x14ac:dyDescent="0.15">
      <c r="A52" s="5" t="s">
        <v>17</v>
      </c>
      <c r="B52">
        <f>COS(RADIANS(B46))*B47</f>
        <v>2.9755236547518935</v>
      </c>
      <c r="C52" t="s">
        <v>18</v>
      </c>
      <c r="E52" t="s">
        <v>19</v>
      </c>
      <c r="F52">
        <f>SIN(RADIANS(B46))*B47</f>
        <v>4.2494881765479278</v>
      </c>
      <c r="G52" t="s">
        <v>18</v>
      </c>
      <c r="H52" t="s">
        <v>44</v>
      </c>
      <c r="I52" s="6" t="s">
        <v>8</v>
      </c>
    </row>
    <row r="53" spans="1:10" x14ac:dyDescent="0.15">
      <c r="A53" s="5" t="s">
        <v>20</v>
      </c>
      <c r="B53">
        <f>B52</f>
        <v>2.9755236547518935</v>
      </c>
      <c r="C53" t="s">
        <v>18</v>
      </c>
      <c r="E53" t="s">
        <v>21</v>
      </c>
      <c r="F53">
        <v>0</v>
      </c>
      <c r="G53" t="s">
        <v>18</v>
      </c>
      <c r="H53" t="s">
        <v>44</v>
      </c>
      <c r="I53" s="6"/>
    </row>
    <row r="54" spans="1:10" x14ac:dyDescent="0.15">
      <c r="A54" s="5" t="s">
        <v>22</v>
      </c>
      <c r="B54">
        <v>0</v>
      </c>
      <c r="C54" t="s">
        <v>23</v>
      </c>
      <c r="E54" t="s">
        <v>24</v>
      </c>
      <c r="F54">
        <f>-9.8</f>
        <v>-9.8000000000000007</v>
      </c>
      <c r="G54" t="s">
        <v>23</v>
      </c>
      <c r="H54" t="s">
        <v>44</v>
      </c>
      <c r="I54" s="6"/>
    </row>
    <row r="55" spans="1:10" x14ac:dyDescent="0.15">
      <c r="A55" s="5" t="s">
        <v>25</v>
      </c>
      <c r="B55">
        <f>F55</f>
        <v>0.86724248500978107</v>
      </c>
      <c r="C55" t="s">
        <v>26</v>
      </c>
      <c r="E55" t="s">
        <v>27</v>
      </c>
      <c r="F55">
        <f>((F53-F52)/F54)*2</f>
        <v>0.86724248500978107</v>
      </c>
      <c r="G55" t="s">
        <v>26</v>
      </c>
      <c r="H55" t="s">
        <v>44</v>
      </c>
      <c r="I55" s="6"/>
    </row>
    <row r="56" spans="1:10" x14ac:dyDescent="0.15">
      <c r="A56" s="5"/>
      <c r="F56" t="s">
        <v>8</v>
      </c>
      <c r="G56" t="s">
        <v>8</v>
      </c>
      <c r="H56" t="s">
        <v>44</v>
      </c>
      <c r="I56" s="6" t="s">
        <v>8</v>
      </c>
      <c r="J56" t="e">
        <f>TRUNC(J49, 4 - (1 + INT(LOG10(ABS(K47)))))</f>
        <v>#NUM!</v>
      </c>
    </row>
    <row r="57" spans="1:10" ht="12.75" customHeight="1" x14ac:dyDescent="0.15">
      <c r="B57" s="1" t="s">
        <v>45</v>
      </c>
      <c r="E57" t="s">
        <v>8</v>
      </c>
      <c r="F57" t="s">
        <v>8</v>
      </c>
      <c r="G57" t="s">
        <v>8</v>
      </c>
      <c r="H57" t="s">
        <v>44</v>
      </c>
      <c r="I57" s="6" t="s">
        <v>8</v>
      </c>
    </row>
    <row r="58" spans="1:10" x14ac:dyDescent="0.15">
      <c r="B58" s="1"/>
      <c r="C58" t="s">
        <v>35</v>
      </c>
      <c r="E58" t="s">
        <v>8</v>
      </c>
      <c r="F58" t="s">
        <v>8</v>
      </c>
      <c r="G58" s="13" t="s">
        <v>47</v>
      </c>
      <c r="H58" s="13" t="s">
        <v>48</v>
      </c>
      <c r="I58" s="6" t="s">
        <v>8</v>
      </c>
    </row>
    <row r="59" spans="1:10" x14ac:dyDescent="0.15">
      <c r="A59" t="s">
        <v>7</v>
      </c>
      <c r="B59" s="12">
        <f ca="1">$B$51 * (  1  +  (RAND() *  $F$41)  )</f>
        <v>2.7639034894509837</v>
      </c>
      <c r="C59" s="12">
        <f ca="1">B59-$H$28</f>
        <v>2.6939034894509839</v>
      </c>
      <c r="D59" t="s">
        <v>15</v>
      </c>
      <c r="E59" t="s">
        <v>37</v>
      </c>
      <c r="F59" s="12">
        <f ca="1">MIN(C59:C63)</f>
        <v>2.5266099767273928</v>
      </c>
      <c r="G59">
        <f ca="1">ABS((C59-B51)/B51*100)</f>
        <v>4.3946110316118174</v>
      </c>
      <c r="H59">
        <f ca="1">TRUNC(G59, 4 - (1 + INT(LOG10(ABS(G59)))))</f>
        <v>4.3940000000000001</v>
      </c>
      <c r="I59" s="6" t="s">
        <v>8</v>
      </c>
    </row>
    <row r="60" spans="1:10" x14ac:dyDescent="0.15">
      <c r="A60" t="s">
        <v>9</v>
      </c>
      <c r="B60" s="12">
        <f ca="1">$B$51 * (  1  +  (RAND() *  $F$41)  )</f>
        <v>2.7311727046072414</v>
      </c>
      <c r="C60" s="12">
        <f ca="1">B60-$H$28</f>
        <v>2.6611727046072415</v>
      </c>
      <c r="D60" t="s">
        <v>15</v>
      </c>
      <c r="E60" t="s">
        <v>38</v>
      </c>
      <c r="F60" s="12">
        <f ca="1">MAX(C59:C63)</f>
        <v>2.702684322818524</v>
      </c>
      <c r="G60">
        <f ca="1">ABS((C60-B51)/B51*100)</f>
        <v>3.126222031819466</v>
      </c>
      <c r="H60">
        <f t="shared" ref="H60:H63" ca="1" si="1">TRUNC(G60, 4 - (1 + INT(LOG10(ABS(G60)))))</f>
        <v>3.1259999999999999</v>
      </c>
      <c r="I60" s="6" t="s">
        <v>8</v>
      </c>
    </row>
    <row r="61" spans="1:10" x14ac:dyDescent="0.15">
      <c r="A61" t="s">
        <v>10</v>
      </c>
      <c r="B61" s="12">
        <f ca="1">$B$51 * (  1  +  (RAND() *  $F$41)  )</f>
        <v>2.7726843228185238</v>
      </c>
      <c r="C61" s="12">
        <f ca="1">B61-$H$28</f>
        <v>2.702684322818524</v>
      </c>
      <c r="D61" t="s">
        <v>15</v>
      </c>
      <c r="E61" t="s">
        <v>39</v>
      </c>
      <c r="F61" s="12">
        <f ca="1">F60-F59</f>
        <v>0.17607434609113115</v>
      </c>
      <c r="G61">
        <f ca="1">ABS((C61-B51)/B51*100)</f>
        <v>4.7348873954560782</v>
      </c>
      <c r="H61">
        <f t="shared" ca="1" si="1"/>
        <v>4.734</v>
      </c>
      <c r="I61" s="6" t="s">
        <v>8</v>
      </c>
    </row>
    <row r="62" spans="1:10" x14ac:dyDescent="0.15">
      <c r="A62" t="s">
        <v>11</v>
      </c>
      <c r="B62" s="12">
        <f ca="1">$B$51 * (  1  +  (RAND() *  $F$41)  )</f>
        <v>2.5966099767273927</v>
      </c>
      <c r="C62" s="12">
        <f ca="1">B62-$H$28</f>
        <v>2.5266099767273928</v>
      </c>
      <c r="D62" t="s">
        <v>15</v>
      </c>
      <c r="E62" t="s">
        <v>40</v>
      </c>
      <c r="F62" s="12">
        <f ca="1">AVERAGE(C59:C63)</f>
        <v>2.6276943346527162</v>
      </c>
      <c r="G62">
        <f ca="1">ABS((C62-B51)/B51*100)</f>
        <v>2.0883759266368442</v>
      </c>
      <c r="H62">
        <f t="shared" ca="1" si="1"/>
        <v>2.0880000000000001</v>
      </c>
      <c r="I62" s="6" t="s">
        <v>8</v>
      </c>
    </row>
    <row r="63" spans="1:10" x14ac:dyDescent="0.15">
      <c r="A63" t="s">
        <v>12</v>
      </c>
      <c r="B63" s="12">
        <f ca="1">$B$51 * (  1  +  (RAND() *  $F$41)  )</f>
        <v>2.6241011796594389</v>
      </c>
      <c r="C63" s="12">
        <f ca="1">B63-$H$28</f>
        <v>2.5541011796594391</v>
      </c>
      <c r="D63" t="s">
        <v>15</v>
      </c>
      <c r="E63" t="s">
        <v>41</v>
      </c>
      <c r="F63" s="11">
        <f ca="1">F61/F62</f>
        <v>6.7007164330017729E-2</v>
      </c>
      <c r="G63">
        <f ca="1">ABS((C63-B51)/B51*100)</f>
        <v>1.0230321056275173</v>
      </c>
      <c r="H63">
        <f t="shared" ca="1" si="1"/>
        <v>1.0229999999999999</v>
      </c>
      <c r="I63" s="6" t="s">
        <v>8</v>
      </c>
    </row>
    <row r="64" spans="1:10" x14ac:dyDescent="0.15">
      <c r="A64" s="5"/>
      <c r="E64" t="s">
        <v>42</v>
      </c>
      <c r="F64" s="11">
        <f ca="1">(F62-B51)/B51</f>
        <v>1.8288624853245967E-2</v>
      </c>
      <c r="H64" t="s">
        <v>44</v>
      </c>
      <c r="I64" s="6"/>
    </row>
    <row r="65" spans="1:18" x14ac:dyDescent="0.15">
      <c r="A65" s="8"/>
      <c r="B65" s="14" t="s">
        <v>46</v>
      </c>
      <c r="C65" s="9">
        <f ca="1">_xlfn.STDEV.P(C59:C63)</f>
        <v>7.3160032310080933E-2</v>
      </c>
      <c r="D65" s="9">
        <f ca="1">TRUNC(C65, 4 - (1 + INT(LOG10(ABS(C65)))))</f>
        <v>7.3160000000000003E-2</v>
      </c>
      <c r="E65" s="9"/>
      <c r="F65" s="9"/>
      <c r="G65" s="9"/>
      <c r="H65" s="9"/>
      <c r="I65" s="10"/>
    </row>
    <row r="68" spans="1:18" x14ac:dyDescent="0.15">
      <c r="A68" t="s">
        <v>28</v>
      </c>
      <c r="B68">
        <v>2</v>
      </c>
      <c r="C68" s="21" t="s">
        <v>57</v>
      </c>
      <c r="D68" s="21"/>
      <c r="E68" s="21"/>
      <c r="F68" s="21"/>
      <c r="G68" s="21"/>
      <c r="H68" s="21"/>
      <c r="I68" s="21"/>
    </row>
    <row r="69" spans="1:18" x14ac:dyDescent="0.15">
      <c r="A69" s="2" t="s">
        <v>29</v>
      </c>
      <c r="B69" s="3">
        <v>55</v>
      </c>
      <c r="C69" s="3" t="s">
        <v>30</v>
      </c>
      <c r="D69" s="3"/>
      <c r="E69" s="3"/>
      <c r="F69" s="3"/>
      <c r="G69" s="3"/>
      <c r="H69" s="3"/>
      <c r="I69" s="4"/>
    </row>
    <row r="70" spans="1:18" x14ac:dyDescent="0.15">
      <c r="A70" s="5" t="s">
        <v>31</v>
      </c>
      <c r="B70" s="15">
        <v>5.1876671811719666</v>
      </c>
      <c r="C70" s="15" t="s">
        <v>18</v>
      </c>
      <c r="D70" s="15" t="s">
        <v>8</v>
      </c>
      <c r="E70" s="15" t="s">
        <v>8</v>
      </c>
      <c r="F70" s="15" t="s">
        <v>8</v>
      </c>
      <c r="G70" s="15" t="s">
        <v>8</v>
      </c>
      <c r="H70" s="15"/>
      <c r="I70" s="6" t="s">
        <v>8</v>
      </c>
    </row>
    <row r="71" spans="1:18" x14ac:dyDescent="0.15">
      <c r="A71" s="5"/>
      <c r="B71" s="15"/>
      <c r="C71" s="15"/>
      <c r="D71" s="15" t="s">
        <v>8</v>
      </c>
      <c r="E71" s="15" t="s">
        <v>8</v>
      </c>
      <c r="F71" s="15" t="s">
        <v>8</v>
      </c>
      <c r="G71" s="15" t="s">
        <v>8</v>
      </c>
      <c r="H71" s="15" t="s">
        <v>43</v>
      </c>
      <c r="I71" s="6" t="s">
        <v>8</v>
      </c>
    </row>
    <row r="72" spans="1:18" x14ac:dyDescent="0.15">
      <c r="A72" s="5"/>
      <c r="B72" s="15"/>
      <c r="C72" s="15"/>
      <c r="D72" s="15" t="s">
        <v>8</v>
      </c>
      <c r="E72" s="15" t="s">
        <v>8</v>
      </c>
      <c r="F72" s="15" t="s">
        <v>8</v>
      </c>
      <c r="G72" s="15"/>
      <c r="H72" s="15" t="s">
        <v>44</v>
      </c>
      <c r="I72" s="6" t="s">
        <v>8</v>
      </c>
    </row>
    <row r="73" spans="1:18" x14ac:dyDescent="0.15">
      <c r="A73" s="5" t="s">
        <v>13</v>
      </c>
      <c r="B73" s="15"/>
      <c r="C73" s="15"/>
      <c r="D73" s="15"/>
      <c r="E73" s="15"/>
      <c r="F73" s="15"/>
      <c r="G73" s="15"/>
      <c r="H73" s="15" t="s">
        <v>44</v>
      </c>
      <c r="I73" s="6" t="s">
        <v>8</v>
      </c>
    </row>
    <row r="74" spans="1:18" x14ac:dyDescent="0.15">
      <c r="A74" s="5" t="s">
        <v>14</v>
      </c>
      <c r="B74" s="15">
        <v>2.5805005285524181</v>
      </c>
      <c r="C74" s="15" t="s">
        <v>15</v>
      </c>
      <c r="D74" s="15"/>
      <c r="E74" s="15" t="s">
        <v>16</v>
      </c>
      <c r="F74" s="15">
        <v>-1.05</v>
      </c>
      <c r="G74" s="15" t="s">
        <v>15</v>
      </c>
      <c r="H74" s="15" t="s">
        <v>44</v>
      </c>
      <c r="I74" s="6" t="s">
        <v>8</v>
      </c>
      <c r="K74" s="20" t="s">
        <v>60</v>
      </c>
      <c r="L74" s="20"/>
      <c r="M74" s="20"/>
      <c r="O74" s="20" t="s">
        <v>88</v>
      </c>
      <c r="P74" s="20"/>
      <c r="Q74" s="20"/>
      <c r="R74" s="20"/>
    </row>
    <row r="75" spans="1:18" ht="15" customHeight="1" x14ac:dyDescent="0.15">
      <c r="A75" s="5" t="s">
        <v>17</v>
      </c>
      <c r="B75" s="15">
        <v>2.9755236547518935</v>
      </c>
      <c r="C75" s="15" t="s">
        <v>18</v>
      </c>
      <c r="D75" s="15"/>
      <c r="E75" s="15" t="s">
        <v>19</v>
      </c>
      <c r="F75" s="15">
        <v>4.2494881765479278</v>
      </c>
      <c r="G75" s="15" t="s">
        <v>18</v>
      </c>
      <c r="H75" s="15" t="s">
        <v>44</v>
      </c>
      <c r="I75" s="6" t="s">
        <v>8</v>
      </c>
      <c r="K75" s="23" t="s">
        <v>49</v>
      </c>
      <c r="L75" s="23" t="s">
        <v>58</v>
      </c>
      <c r="M75" s="23" t="s">
        <v>54</v>
      </c>
      <c r="O75" s="30" t="s">
        <v>105</v>
      </c>
    </row>
    <row r="76" spans="1:18" x14ac:dyDescent="0.15">
      <c r="A76" s="5" t="s">
        <v>20</v>
      </c>
      <c r="B76" s="15">
        <v>2.9755236547518935</v>
      </c>
      <c r="C76" s="15" t="s">
        <v>18</v>
      </c>
      <c r="D76" s="15"/>
      <c r="E76" s="15" t="s">
        <v>21</v>
      </c>
      <c r="F76" s="15">
        <v>0</v>
      </c>
      <c r="G76" s="15" t="s">
        <v>18</v>
      </c>
      <c r="H76" s="15" t="s">
        <v>44</v>
      </c>
      <c r="I76" s="6"/>
      <c r="K76" s="7">
        <v>1</v>
      </c>
      <c r="L76" s="7">
        <v>2.7480000000000002</v>
      </c>
      <c r="M76" s="7">
        <v>6.5</v>
      </c>
      <c r="O76" s="15" t="s">
        <v>94</v>
      </c>
      <c r="P76" s="9" t="s">
        <v>86</v>
      </c>
      <c r="Q76" s="9"/>
      <c r="R76" s="9"/>
    </row>
    <row r="77" spans="1:18" x14ac:dyDescent="0.15">
      <c r="A77" s="5" t="s">
        <v>22</v>
      </c>
      <c r="B77" s="15">
        <v>0</v>
      </c>
      <c r="C77" s="15" t="s">
        <v>23</v>
      </c>
      <c r="D77" s="15"/>
      <c r="E77" s="15" t="s">
        <v>24</v>
      </c>
      <c r="F77" s="15">
        <v>-9.8000000000000007</v>
      </c>
      <c r="G77" s="15" t="s">
        <v>23</v>
      </c>
      <c r="H77" s="15" t="s">
        <v>44</v>
      </c>
      <c r="I77" s="6"/>
      <c r="K77" s="7">
        <v>2</v>
      </c>
      <c r="L77" s="7">
        <v>2.52</v>
      </c>
      <c r="M77" s="7">
        <v>2.3239999999999998</v>
      </c>
      <c r="O77" s="15" t="s">
        <v>95</v>
      </c>
      <c r="P77" s="29" t="s">
        <v>89</v>
      </c>
      <c r="Q77" s="15" t="s">
        <v>101</v>
      </c>
      <c r="R77" s="28" t="s">
        <v>84</v>
      </c>
    </row>
    <row r="78" spans="1:18" x14ac:dyDescent="0.15">
      <c r="A78" s="5" t="s">
        <v>25</v>
      </c>
      <c r="B78" s="15">
        <v>0.86724248500978107</v>
      </c>
      <c r="C78" s="15" t="s">
        <v>26</v>
      </c>
      <c r="D78" s="15"/>
      <c r="E78" s="15" t="s">
        <v>27</v>
      </c>
      <c r="F78" s="15">
        <v>0.86724248500978107</v>
      </c>
      <c r="G78" s="15" t="s">
        <v>26</v>
      </c>
      <c r="H78" s="15" t="s">
        <v>44</v>
      </c>
      <c r="I78" s="6"/>
      <c r="K78" s="7">
        <v>3</v>
      </c>
      <c r="L78" s="7">
        <v>2.7229999999999999</v>
      </c>
      <c r="M78" s="7">
        <v>5.5229999999999997</v>
      </c>
      <c r="O78" s="15" t="s">
        <v>96</v>
      </c>
      <c r="P78" s="6" t="s">
        <v>90</v>
      </c>
      <c r="Q78" s="15" t="s">
        <v>102</v>
      </c>
      <c r="R78" t="s">
        <v>93</v>
      </c>
    </row>
    <row r="79" spans="1:18" x14ac:dyDescent="0.15">
      <c r="A79" s="5"/>
      <c r="B79" s="15"/>
      <c r="C79" s="15"/>
      <c r="D79" s="15"/>
      <c r="E79" s="15"/>
      <c r="F79" s="15" t="s">
        <v>8</v>
      </c>
      <c r="G79" s="15" t="s">
        <v>8</v>
      </c>
      <c r="H79" s="15" t="s">
        <v>44</v>
      </c>
      <c r="I79" s="6" t="s">
        <v>8</v>
      </c>
      <c r="K79" s="7">
        <v>4</v>
      </c>
      <c r="L79" s="7">
        <v>2.5419999999999998</v>
      </c>
      <c r="M79" s="7">
        <v>1.4750000000000001</v>
      </c>
      <c r="O79" s="15" t="s">
        <v>98</v>
      </c>
      <c r="P79" s="6" t="s">
        <v>91</v>
      </c>
      <c r="Q79" s="15" t="s">
        <v>103</v>
      </c>
      <c r="R79" t="s">
        <v>74</v>
      </c>
    </row>
    <row r="80" spans="1:18" x14ac:dyDescent="0.15">
      <c r="A80" s="5"/>
      <c r="B80" s="15" t="s">
        <v>45</v>
      </c>
      <c r="C80" s="15"/>
      <c r="D80" s="15"/>
      <c r="E80" s="15" t="s">
        <v>8</v>
      </c>
      <c r="F80" s="15" t="s">
        <v>8</v>
      </c>
      <c r="G80" s="15" t="s">
        <v>8</v>
      </c>
      <c r="H80" s="15" t="s">
        <v>44</v>
      </c>
      <c r="I80" s="6" t="s">
        <v>8</v>
      </c>
      <c r="K80" s="24">
        <v>5</v>
      </c>
      <c r="L80" s="24">
        <v>2.7330000000000001</v>
      </c>
      <c r="M80" s="24">
        <v>5.9139999999999997</v>
      </c>
      <c r="O80" s="15" t="s">
        <v>99</v>
      </c>
      <c r="P80" s="6" t="s">
        <v>64</v>
      </c>
      <c r="Q80" s="15" t="s">
        <v>104</v>
      </c>
      <c r="R80" t="s">
        <v>76</v>
      </c>
    </row>
    <row r="81" spans="1:17" x14ac:dyDescent="0.15">
      <c r="A81" s="5"/>
      <c r="B81" s="15"/>
      <c r="C81" s="15" t="s">
        <v>35</v>
      </c>
      <c r="D81" s="15" t="s">
        <v>59</v>
      </c>
      <c r="E81" s="15" t="s">
        <v>8</v>
      </c>
      <c r="F81" s="15" t="s">
        <v>8</v>
      </c>
      <c r="G81" s="19" t="s">
        <v>47</v>
      </c>
      <c r="H81" s="19" t="s">
        <v>48</v>
      </c>
      <c r="I81" s="6" t="s">
        <v>8</v>
      </c>
      <c r="K81" s="22" t="s">
        <v>51</v>
      </c>
      <c r="L81" s="7">
        <v>2.653</v>
      </c>
      <c r="M81" s="7"/>
      <c r="O81" s="15" t="s">
        <v>100</v>
      </c>
      <c r="P81" s="6" t="s">
        <v>92</v>
      </c>
      <c r="Q81" s="5"/>
    </row>
    <row r="82" spans="1:17" x14ac:dyDescent="0.15">
      <c r="A82" s="5" t="s">
        <v>7</v>
      </c>
      <c r="B82" s="15">
        <v>2.818251579617995</v>
      </c>
      <c r="C82" s="15">
        <v>2.7482515796179952</v>
      </c>
      <c r="D82">
        <f>TRUNC(C82, 4 - (1 + INT(LOG10(ABS(C82)))))</f>
        <v>2.7480000000000002</v>
      </c>
      <c r="E82" s="15" t="s">
        <v>37</v>
      </c>
      <c r="F82" s="15">
        <v>2.5205237566113992</v>
      </c>
      <c r="G82" s="15">
        <v>6.5007175627156455</v>
      </c>
      <c r="H82" s="15">
        <v>6.5</v>
      </c>
      <c r="I82" s="6" t="s">
        <v>8</v>
      </c>
      <c r="K82" s="22" t="s">
        <v>52</v>
      </c>
      <c r="L82" s="7">
        <v>0.10009999999999999</v>
      </c>
      <c r="M82" s="7"/>
    </row>
    <row r="83" spans="1:17" x14ac:dyDescent="0.15">
      <c r="A83" s="5" t="s">
        <v>9</v>
      </c>
      <c r="B83" s="15">
        <v>2.590523756611399</v>
      </c>
      <c r="C83" s="15">
        <v>2.5205237566113992</v>
      </c>
      <c r="D83">
        <f t="shared" ref="D83:D86" si="2">TRUNC(C83, 4 - (1 + INT(LOG10(ABS(C83)))))</f>
        <v>2.52</v>
      </c>
      <c r="E83" s="15" t="s">
        <v>38</v>
      </c>
      <c r="F83" s="15">
        <v>2.7482515796179952</v>
      </c>
      <c r="G83" s="15">
        <v>2.3242301746267824</v>
      </c>
      <c r="H83" s="15">
        <v>2.3239999999999998</v>
      </c>
      <c r="I83" s="6" t="s">
        <v>8</v>
      </c>
      <c r="K83" s="13"/>
    </row>
    <row r="84" spans="1:17" x14ac:dyDescent="0.15">
      <c r="A84" s="5" t="s">
        <v>10</v>
      </c>
      <c r="B84" s="15">
        <v>2.7930336612292428</v>
      </c>
      <c r="C84" s="15">
        <v>2.723033661229243</v>
      </c>
      <c r="D84">
        <f t="shared" si="2"/>
        <v>2.7229999999999999</v>
      </c>
      <c r="E84" s="15" t="s">
        <v>39</v>
      </c>
      <c r="F84" s="15">
        <v>0.227727823006596</v>
      </c>
      <c r="G84" s="15">
        <v>5.5234684550435498</v>
      </c>
      <c r="H84" s="15">
        <v>5.5229999999999997</v>
      </c>
      <c r="I84" s="6" t="s">
        <v>8</v>
      </c>
    </row>
    <row r="85" spans="1:17" x14ac:dyDescent="0.15">
      <c r="A85" s="5" t="s">
        <v>11</v>
      </c>
      <c r="B85" s="15">
        <v>2.6124289263228975</v>
      </c>
      <c r="C85" s="15">
        <v>2.5424289263228976</v>
      </c>
      <c r="D85">
        <f t="shared" si="2"/>
        <v>2.5419999999999998</v>
      </c>
      <c r="E85" s="15" t="s">
        <v>40</v>
      </c>
      <c r="F85" s="15">
        <v>2.6534742566210179</v>
      </c>
      <c r="G85" s="15">
        <v>1.4753572730666111</v>
      </c>
      <c r="H85" s="15">
        <v>1.4750000000000001</v>
      </c>
      <c r="I85" s="6" t="s">
        <v>8</v>
      </c>
    </row>
    <row r="86" spans="1:17" x14ac:dyDescent="0.15">
      <c r="A86" s="5" t="s">
        <v>12</v>
      </c>
      <c r="B86" s="15">
        <v>2.8031333593235526</v>
      </c>
      <c r="C86" s="15">
        <v>2.7331333593235527</v>
      </c>
      <c r="D86">
        <f t="shared" si="2"/>
        <v>2.7330000000000001</v>
      </c>
      <c r="E86" s="15" t="s">
        <v>41</v>
      </c>
      <c r="F86" s="15">
        <v>8.5822510785007092E-2</v>
      </c>
      <c r="G86" s="15">
        <v>5.9148536914564014</v>
      </c>
      <c r="H86" s="15">
        <v>5.9139999999999997</v>
      </c>
      <c r="I86" s="6" t="s">
        <v>8</v>
      </c>
    </row>
    <row r="87" spans="1:17" x14ac:dyDescent="0.15">
      <c r="A87" s="5"/>
      <c r="B87" s="15"/>
      <c r="C87" s="15"/>
      <c r="D87" s="15"/>
      <c r="E87" s="15" t="s">
        <v>42</v>
      </c>
      <c r="F87" s="15">
        <v>2.8278904523044542E-2</v>
      </c>
      <c r="G87" s="15"/>
      <c r="H87" s="15" t="s">
        <v>44</v>
      </c>
      <c r="I87" s="6"/>
    </row>
    <row r="88" spans="1:17" x14ac:dyDescent="0.15">
      <c r="A88" s="8"/>
      <c r="B88" s="14" t="s">
        <v>46</v>
      </c>
      <c r="C88" s="9">
        <v>0.10017357456048312</v>
      </c>
      <c r="D88" s="9">
        <v>0.10009999999999999</v>
      </c>
      <c r="E88" s="9"/>
      <c r="F88" s="9"/>
      <c r="G88" s="9"/>
      <c r="H88" s="9"/>
      <c r="I88" s="10"/>
    </row>
  </sheetData>
  <mergeCells count="7">
    <mergeCell ref="N8:Q8"/>
    <mergeCell ref="O29:R29"/>
    <mergeCell ref="O74:R74"/>
    <mergeCell ref="B57:B58"/>
    <mergeCell ref="C45:I45"/>
    <mergeCell ref="C68:I68"/>
    <mergeCell ref="K74:M74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Abereni Opuiyo</cp:lastModifiedBy>
  <cp:revision>29</cp:revision>
  <dcterms:created xsi:type="dcterms:W3CDTF">2024-10-03T19:41:57Z</dcterms:created>
  <dcterms:modified xsi:type="dcterms:W3CDTF">2024-10-16T00:37:37Z</dcterms:modified>
  <dc:language>en-US</dc:language>
</cp:coreProperties>
</file>