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abereni4u/Dropbox/Github/PHY121/Lab Reports/LabReport9/"/>
    </mc:Choice>
  </mc:AlternateContent>
  <xr:revisionPtr revIDLastSave="0" documentId="13_ncr:1_{C88A27E5-9A3F-E44C-A5CF-55501AFEBB38}" xr6:coauthVersionLast="47" xr6:coauthVersionMax="47" xr10:uidLastSave="{00000000-0000-0000-0000-000000000000}"/>
  <bookViews>
    <workbookView xWindow="0" yWindow="500" windowWidth="25600" windowHeight="14700" tabRatio="500" activeTab="1" xr2:uid="{00000000-000D-0000-FFFF-FFFF00000000}"/>
  </bookViews>
  <sheets>
    <sheet name="Raw 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8" i="1" l="1"/>
  <c r="C19" i="1" s="1"/>
  <c r="C11" i="1"/>
  <c r="C20" i="1" s="1"/>
  <c r="N20" i="1"/>
  <c r="N19" i="1"/>
  <c r="H20" i="1"/>
  <c r="H19" i="1"/>
  <c r="P16" i="2"/>
  <c r="N16" i="2"/>
  <c r="L16" i="2"/>
  <c r="AA5" i="1"/>
  <c r="AA6" i="1"/>
  <c r="AA7" i="1"/>
  <c r="AA9" i="1"/>
  <c r="AA10" i="1"/>
  <c r="AA11" i="1"/>
  <c r="AA13" i="1"/>
  <c r="AA14" i="1"/>
  <c r="AA15" i="1"/>
  <c r="AA16" i="1"/>
  <c r="AA18" i="1"/>
  <c r="W5" i="1"/>
  <c r="W6" i="1"/>
  <c r="W7" i="1"/>
  <c r="W9" i="1"/>
  <c r="W10" i="1"/>
  <c r="W11" i="1"/>
  <c r="W13" i="1"/>
  <c r="W14" i="1"/>
  <c r="W15" i="1"/>
  <c r="W16" i="1"/>
  <c r="W18" i="1"/>
  <c r="S5" i="1"/>
  <c r="S6" i="1"/>
  <c r="S9" i="1"/>
  <c r="S10" i="1"/>
  <c r="S13" i="1"/>
  <c r="S14" i="1"/>
  <c r="S15" i="1"/>
  <c r="S3" i="1"/>
  <c r="N43" i="1"/>
  <c r="N38" i="1"/>
  <c r="N34" i="1"/>
  <c r="N30" i="1"/>
  <c r="N47" i="1" s="1"/>
  <c r="N16" i="1"/>
  <c r="H16" i="1"/>
  <c r="C16" i="1"/>
  <c r="S16" i="1" s="1"/>
  <c r="N11" i="1"/>
  <c r="H11" i="1"/>
  <c r="N7" i="1"/>
  <c r="H7" i="1"/>
  <c r="H18" i="1" s="1"/>
  <c r="C7" i="1"/>
  <c r="S7" i="1" s="1"/>
  <c r="N3" i="1"/>
  <c r="AA3" i="1" s="1"/>
  <c r="H3" i="1"/>
  <c r="W3" i="1" s="1"/>
  <c r="S20" i="1" l="1"/>
  <c r="S19" i="1"/>
  <c r="W19" i="1"/>
  <c r="AA20" i="1"/>
  <c r="W20" i="1"/>
  <c r="N18" i="1"/>
  <c r="AA19" i="1" s="1"/>
  <c r="S18" i="1"/>
  <c r="N45" i="1"/>
  <c r="N46" i="1" s="1"/>
  <c r="N49" i="1" s="1"/>
  <c r="S11" i="1"/>
  <c r="C22" i="1"/>
  <c r="S22" i="1" s="1"/>
  <c r="C23" i="1"/>
  <c r="S23" i="1" s="1"/>
  <c r="H22" i="1" l="1"/>
  <c r="W22" i="1" s="1"/>
  <c r="N22" i="1"/>
  <c r="AA22" i="1" s="1"/>
  <c r="N23" i="1"/>
  <c r="AA23" i="1" s="1"/>
  <c r="H23" i="1"/>
  <c r="W23" i="1" s="1"/>
  <c r="N50" i="1"/>
</calcChain>
</file>

<file path=xl/sharedStrings.xml><?xml version="1.0" encoding="utf-8"?>
<sst xmlns="http://schemas.openxmlformats.org/spreadsheetml/2006/main" count="399" uniqueCount="46">
  <si>
    <t>Trial 1</t>
  </si>
  <si>
    <t>Trial 2</t>
  </si>
  <si>
    <t>Trial 3</t>
  </si>
  <si>
    <t>m</t>
  </si>
  <si>
    <t>=</t>
  </si>
  <si>
    <t>g</t>
  </si>
  <si>
    <t>x2</t>
  </si>
  <si>
    <t>x1</t>
  </si>
  <si>
    <t>Delta X</t>
  </si>
  <si>
    <t>h2</t>
  </si>
  <si>
    <t>h1</t>
  </si>
  <si>
    <t>Delta H</t>
  </si>
  <si>
    <t>t1</t>
  </si>
  <si>
    <t>s</t>
  </si>
  <si>
    <t>t2</t>
  </si>
  <si>
    <t>t3</t>
  </si>
  <si>
    <t>t_avg</t>
  </si>
  <si>
    <t>Vf,avg</t>
  </si>
  <si>
    <t>m/s</t>
  </si>
  <si>
    <t>Delta KE ave</t>
  </si>
  <si>
    <t>J</t>
  </si>
  <si>
    <t>Delta GPE</t>
  </si>
  <si>
    <t>%Diff</t>
  </si>
  <si>
    <t>Diff</t>
  </si>
  <si>
    <t>Re try</t>
  </si>
  <si>
    <t>TRIAL 1</t>
  </si>
  <si>
    <t>TRIAL 2</t>
  </si>
  <si>
    <t>FORMATTING - SIG FIGS</t>
  </si>
  <si>
    <t>TRIAL 3</t>
  </si>
  <si>
    <t>m (kg)</t>
  </si>
  <si>
    <t>Percent Difference (%)</t>
  </si>
  <si>
    <t>Difference (J)</t>
  </si>
  <si>
    <t>x_2\bftext{ (m)}</t>
  </si>
  <si>
    <t>x_1\bftext{ (m)}</t>
  </si>
  <si>
    <t>\Delta_x\bf{text (m)}</t>
  </si>
  <si>
    <t>h_2\bftext{ (m)}</t>
  </si>
  <si>
    <t>h_1\bftext{ (m)}</t>
  </si>
  <si>
    <t>\Delta_h\bftext{ (m)}</t>
  </si>
  <si>
    <t>t_1\bftext{ (s)}</t>
  </si>
  <si>
    <t>t_2\bftext{ (s)}</t>
  </si>
  <si>
    <t>t_3\bftext{ (s)}</t>
  </si>
  <si>
    <t>t_\bftext{avg} \bftext{ (s)}</t>
  </si>
  <si>
    <t>V_f\bftext{avg}\bftext{ (m/s\textsuperscript{2})}</t>
  </si>
  <si>
    <t>\Delta_\bftext{KE}_\bftext{avg} \bftext{ (J)}</t>
  </si>
  <si>
    <t>\Delta_\bftext{GPE}_\bftext{avg} \bftext{ (J)}</t>
  </si>
  <si>
    <t>t_\bftext{std} \bftext{ (s)}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</si>
</sst>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7" formatCode="0.000"/>
    <numFmt numFmtId="168" formatCode="0.0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0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0" fontId="1" fillId="0" borderId="0" xfId="0" applyFont="1" applyBorder="1"/>
    <xf numFmtId="164" fontId="0" fillId="0" borderId="1" xfId="0" applyNumberFormat="1" applyBorder="1"/>
    <xf numFmtId="167" fontId="0" fillId="0" borderId="1" xfId="0" applyNumberFormat="1" applyBorder="1"/>
    <xf numFmtId="0" fontId="0" fillId="0" borderId="1" xfId="0" applyNumberFormat="1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NumberFormat="1" applyBorder="1"/>
    <xf numFmtId="0" fontId="1" fillId="0" borderId="3" xfId="0" applyFont="1" applyBorder="1"/>
    <xf numFmtId="0" fontId="1" fillId="0" borderId="5" xfId="0" applyFont="1" applyBorder="1"/>
    <xf numFmtId="0" fontId="0" fillId="0" borderId="3" xfId="0" applyBorder="1"/>
    <xf numFmtId="164" fontId="0" fillId="0" borderId="4" xfId="0" applyNumberFormat="1" applyBorder="1"/>
    <xf numFmtId="164" fontId="0" fillId="0" borderId="3" xfId="0" applyNumberFormat="1" applyBorder="1"/>
    <xf numFmtId="0" fontId="0" fillId="0" borderId="4" xfId="0" applyNumberFormat="1" applyBorder="1"/>
    <xf numFmtId="0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0"/>
  <sheetViews>
    <sheetView zoomScaleNormal="100" workbookViewId="0">
      <selection activeCell="K23" sqref="K23"/>
    </sheetView>
  </sheetViews>
  <sheetFormatPr baseColWidth="10" defaultColWidth="11.5" defaultRowHeight="13" x14ac:dyDescent="0.15"/>
  <cols>
    <col min="2" max="2" width="2.6640625" customWidth="1"/>
    <col min="4" max="4" width="4.6640625" style="1" customWidth="1"/>
    <col min="7" max="7" width="2.6640625" customWidth="1"/>
    <col min="9" max="9" width="4.6640625" customWidth="1"/>
    <col min="13" max="13" width="2.6640625" customWidth="1"/>
    <col min="15" max="15" width="4.6640625" customWidth="1"/>
    <col min="17" max="17" width="12" customWidth="1"/>
    <col min="18" max="18" width="2.83203125" customWidth="1"/>
    <col min="22" max="22" width="2.5" customWidth="1"/>
    <col min="26" max="26" width="3.33203125" customWidth="1"/>
  </cols>
  <sheetData>
    <row r="1" spans="1:27" x14ac:dyDescent="0.15">
      <c r="A1" t="s">
        <v>0</v>
      </c>
      <c r="F1" t="s">
        <v>1</v>
      </c>
      <c r="L1" t="s">
        <v>2</v>
      </c>
      <c r="Q1" s="4" t="s">
        <v>27</v>
      </c>
    </row>
    <row r="2" spans="1:27" x14ac:dyDescent="0.15">
      <c r="S2" s="4" t="s">
        <v>25</v>
      </c>
      <c r="W2" s="4" t="s">
        <v>26</v>
      </c>
      <c r="AA2" s="4" t="s">
        <v>28</v>
      </c>
    </row>
    <row r="3" spans="1:27" x14ac:dyDescent="0.15">
      <c r="A3" t="s">
        <v>3</v>
      </c>
      <c r="B3" s="2" t="s">
        <v>4</v>
      </c>
      <c r="C3">
        <v>184.69</v>
      </c>
      <c r="D3" s="1" t="s">
        <v>5</v>
      </c>
      <c r="F3" t="s">
        <v>3</v>
      </c>
      <c r="G3" s="2" t="s">
        <v>4</v>
      </c>
      <c r="H3">
        <f>C3+100</f>
        <v>284.69</v>
      </c>
      <c r="I3" t="s">
        <v>5</v>
      </c>
      <c r="L3" t="s">
        <v>3</v>
      </c>
      <c r="M3" s="2" t="s">
        <v>4</v>
      </c>
      <c r="N3">
        <f>C3+200</f>
        <v>384.69</v>
      </c>
      <c r="O3" t="s">
        <v>5</v>
      </c>
      <c r="Q3" t="s">
        <v>3</v>
      </c>
      <c r="R3" s="2" t="s">
        <v>4</v>
      </c>
      <c r="S3" s="5">
        <f>ROUND(C3,4-(1+INT(LOG10(ABS(C3)))))</f>
        <v>184.7</v>
      </c>
      <c r="U3" t="s">
        <v>3</v>
      </c>
      <c r="V3" s="2" t="s">
        <v>4</v>
      </c>
      <c r="W3" s="5">
        <f>ROUND(H3,4-(1+INT(LOG10(ABS(H3)))))</f>
        <v>284.7</v>
      </c>
      <c r="Y3" t="s">
        <v>3</v>
      </c>
      <c r="Z3" s="2" t="s">
        <v>4</v>
      </c>
      <c r="AA3" s="5">
        <f>ROUND(N3,4-(1+INT(LOG10(ABS(N3)))))</f>
        <v>384.7</v>
      </c>
    </row>
    <row r="4" spans="1:27" x14ac:dyDescent="0.15">
      <c r="D4"/>
      <c r="S4" s="5"/>
      <c r="W4" s="5"/>
      <c r="AA4" s="5"/>
    </row>
    <row r="5" spans="1:27" x14ac:dyDescent="0.15">
      <c r="A5" t="s">
        <v>6</v>
      </c>
      <c r="B5" s="2" t="s">
        <v>4</v>
      </c>
      <c r="C5">
        <v>1.5723</v>
      </c>
      <c r="D5" s="1" t="s">
        <v>3</v>
      </c>
      <c r="F5" t="s">
        <v>6</v>
      </c>
      <c r="G5" s="2" t="s">
        <v>4</v>
      </c>
      <c r="H5">
        <v>0.40160000000000001</v>
      </c>
      <c r="I5" t="s">
        <v>3</v>
      </c>
      <c r="L5" t="s">
        <v>6</v>
      </c>
      <c r="M5" s="2" t="s">
        <v>4</v>
      </c>
      <c r="N5">
        <v>0.40160000000000001</v>
      </c>
      <c r="O5" t="s">
        <v>3</v>
      </c>
      <c r="Q5" t="s">
        <v>6</v>
      </c>
      <c r="R5" s="2" t="s">
        <v>4</v>
      </c>
      <c r="S5" s="5">
        <f>ROUND(C5,4-(1+INT(LOG10(ABS(C5)))))</f>
        <v>1.5720000000000001</v>
      </c>
      <c r="U5" t="s">
        <v>6</v>
      </c>
      <c r="V5" s="2" t="s">
        <v>4</v>
      </c>
      <c r="W5" s="5">
        <f t="shared" ref="W4:W23" si="0">ROUND(H5,4-(1+INT(LOG10(ABS(H5)))))</f>
        <v>0.40160000000000001</v>
      </c>
      <c r="Y5" t="s">
        <v>6</v>
      </c>
      <c r="Z5" s="2" t="s">
        <v>4</v>
      </c>
      <c r="AA5" s="5">
        <f t="shared" ref="AA4:AA23" si="1">ROUND(N5,4-(1+INT(LOG10(ABS(N5)))))</f>
        <v>0.40160000000000001</v>
      </c>
    </row>
    <row r="6" spans="1:27" x14ac:dyDescent="0.15">
      <c r="A6" t="s">
        <v>7</v>
      </c>
      <c r="B6" s="2" t="s">
        <v>4</v>
      </c>
      <c r="C6">
        <v>0.38829999999999998</v>
      </c>
      <c r="D6" s="1" t="s">
        <v>3</v>
      </c>
      <c r="F6" t="s">
        <v>7</v>
      </c>
      <c r="G6" s="2" t="s">
        <v>4</v>
      </c>
      <c r="H6">
        <v>1.276</v>
      </c>
      <c r="I6" t="s">
        <v>3</v>
      </c>
      <c r="L6" t="s">
        <v>7</v>
      </c>
      <c r="M6" s="2" t="s">
        <v>4</v>
      </c>
      <c r="N6">
        <v>1.276</v>
      </c>
      <c r="O6" t="s">
        <v>3</v>
      </c>
      <c r="Q6" t="s">
        <v>7</v>
      </c>
      <c r="R6" s="2" t="s">
        <v>4</v>
      </c>
      <c r="S6" s="5">
        <f>ROUND(C6,4-(1+INT(LOG10(ABS(C6)))))</f>
        <v>0.38829999999999998</v>
      </c>
      <c r="U6" t="s">
        <v>7</v>
      </c>
      <c r="V6" s="2" t="s">
        <v>4</v>
      </c>
      <c r="W6" s="5">
        <f t="shared" si="0"/>
        <v>1.276</v>
      </c>
      <c r="Y6" t="s">
        <v>7</v>
      </c>
      <c r="Z6" s="2" t="s">
        <v>4</v>
      </c>
      <c r="AA6" s="5">
        <f t="shared" si="1"/>
        <v>1.276</v>
      </c>
    </row>
    <row r="7" spans="1:27" x14ac:dyDescent="0.15">
      <c r="A7" t="s">
        <v>8</v>
      </c>
      <c r="B7" s="2" t="s">
        <v>4</v>
      </c>
      <c r="C7">
        <f>C5-C6</f>
        <v>1.1840000000000002</v>
      </c>
      <c r="D7" s="1" t="s">
        <v>3</v>
      </c>
      <c r="F7" t="s">
        <v>8</v>
      </c>
      <c r="G7" s="2" t="s">
        <v>4</v>
      </c>
      <c r="H7">
        <f>ABS(H5-H6)</f>
        <v>0.87440000000000007</v>
      </c>
      <c r="I7" t="s">
        <v>3</v>
      </c>
      <c r="L7" t="s">
        <v>8</v>
      </c>
      <c r="M7" s="2" t="s">
        <v>4</v>
      </c>
      <c r="N7">
        <f>ABS(N5-N6)</f>
        <v>0.87440000000000007</v>
      </c>
      <c r="O7" t="s">
        <v>3</v>
      </c>
      <c r="Q7" t="s">
        <v>8</v>
      </c>
      <c r="R7" s="2" t="s">
        <v>4</v>
      </c>
      <c r="S7" s="5">
        <f>ROUND(C7,4-(1+INT(LOG10(ABS(C7)))))</f>
        <v>1.1839999999999999</v>
      </c>
      <c r="U7" t="s">
        <v>8</v>
      </c>
      <c r="V7" s="2" t="s">
        <v>4</v>
      </c>
      <c r="W7" s="5">
        <f t="shared" si="0"/>
        <v>0.87439999999999996</v>
      </c>
      <c r="Y7" t="s">
        <v>8</v>
      </c>
      <c r="Z7" s="2" t="s">
        <v>4</v>
      </c>
      <c r="AA7" s="5">
        <f t="shared" si="1"/>
        <v>0.87439999999999996</v>
      </c>
    </row>
    <row r="8" spans="1:27" x14ac:dyDescent="0.15">
      <c r="D8"/>
      <c r="S8" s="5"/>
      <c r="W8" s="5"/>
      <c r="AA8" s="5"/>
    </row>
    <row r="9" spans="1:27" x14ac:dyDescent="0.15">
      <c r="A9" t="s">
        <v>9</v>
      </c>
      <c r="B9" s="2" t="s">
        <v>4</v>
      </c>
      <c r="C9">
        <v>0.2555</v>
      </c>
      <c r="D9" s="1" t="s">
        <v>3</v>
      </c>
      <c r="F9" t="s">
        <v>9</v>
      </c>
      <c r="G9" s="2" t="s">
        <v>4</v>
      </c>
      <c r="H9">
        <v>0.17860000000000001</v>
      </c>
      <c r="I9" t="s">
        <v>3</v>
      </c>
      <c r="L9" t="s">
        <v>9</v>
      </c>
      <c r="M9" s="2" t="s">
        <v>4</v>
      </c>
      <c r="N9">
        <v>0.17860000000000001</v>
      </c>
      <c r="O9" t="s">
        <v>3</v>
      </c>
      <c r="Q9" t="s">
        <v>9</v>
      </c>
      <c r="R9" s="2" t="s">
        <v>4</v>
      </c>
      <c r="S9" s="5">
        <f>ROUND(C9,4-(1+INT(LOG10(ABS(C9)))))</f>
        <v>0.2555</v>
      </c>
      <c r="U9" t="s">
        <v>9</v>
      </c>
      <c r="V9" s="2" t="s">
        <v>4</v>
      </c>
      <c r="W9" s="5">
        <f t="shared" si="0"/>
        <v>0.17860000000000001</v>
      </c>
      <c r="Y9" t="s">
        <v>9</v>
      </c>
      <c r="Z9" s="2" t="s">
        <v>4</v>
      </c>
      <c r="AA9" s="5">
        <f t="shared" si="1"/>
        <v>0.17860000000000001</v>
      </c>
    </row>
    <row r="10" spans="1:27" x14ac:dyDescent="0.15">
      <c r="A10" t="s">
        <v>10</v>
      </c>
      <c r="B10" s="2" t="s">
        <v>4</v>
      </c>
      <c r="C10">
        <v>0.17860000000000001</v>
      </c>
      <c r="D10" s="1" t="s">
        <v>3</v>
      </c>
      <c r="F10" t="s">
        <v>10</v>
      </c>
      <c r="G10" s="2" t="s">
        <v>4</v>
      </c>
      <c r="H10">
        <v>0.2346</v>
      </c>
      <c r="I10" t="s">
        <v>3</v>
      </c>
      <c r="L10" t="s">
        <v>10</v>
      </c>
      <c r="M10" s="2" t="s">
        <v>4</v>
      </c>
      <c r="N10">
        <v>0.2346</v>
      </c>
      <c r="O10" t="s">
        <v>3</v>
      </c>
      <c r="Q10" t="s">
        <v>10</v>
      </c>
      <c r="R10" s="2" t="s">
        <v>4</v>
      </c>
      <c r="S10" s="5">
        <f>ROUND(C10,4-(1+INT(LOG10(ABS(C10)))))</f>
        <v>0.17860000000000001</v>
      </c>
      <c r="U10" t="s">
        <v>10</v>
      </c>
      <c r="V10" s="2" t="s">
        <v>4</v>
      </c>
      <c r="W10" s="5">
        <f t="shared" si="0"/>
        <v>0.2346</v>
      </c>
      <c r="Y10" t="s">
        <v>10</v>
      </c>
      <c r="Z10" s="2" t="s">
        <v>4</v>
      </c>
      <c r="AA10" s="5">
        <f t="shared" si="1"/>
        <v>0.2346</v>
      </c>
    </row>
    <row r="11" spans="1:27" x14ac:dyDescent="0.15">
      <c r="A11" t="s">
        <v>11</v>
      </c>
      <c r="B11" s="2" t="s">
        <v>4</v>
      </c>
      <c r="C11">
        <f>C9-C10</f>
        <v>7.6899999999999996E-2</v>
      </c>
      <c r="D11" s="1" t="s">
        <v>3</v>
      </c>
      <c r="F11" t="s">
        <v>11</v>
      </c>
      <c r="G11" s="2" t="s">
        <v>4</v>
      </c>
      <c r="H11">
        <f>ABS(H9-H10)</f>
        <v>5.5999999999999994E-2</v>
      </c>
      <c r="I11" t="s">
        <v>3</v>
      </c>
      <c r="L11" t="s">
        <v>11</v>
      </c>
      <c r="M11" s="2" t="s">
        <v>4</v>
      </c>
      <c r="N11">
        <f>ABS(N9-N10)</f>
        <v>5.5999999999999994E-2</v>
      </c>
      <c r="O11" t="s">
        <v>3</v>
      </c>
      <c r="Q11" t="s">
        <v>11</v>
      </c>
      <c r="R11" s="2" t="s">
        <v>4</v>
      </c>
      <c r="S11" s="5">
        <f>ROUND(C11,4-(1+INT(LOG10(ABS(C11)))))</f>
        <v>7.6899999999999996E-2</v>
      </c>
      <c r="U11" t="s">
        <v>11</v>
      </c>
      <c r="V11" s="2" t="s">
        <v>4</v>
      </c>
      <c r="W11" s="5">
        <f t="shared" si="0"/>
        <v>5.6000000000000001E-2</v>
      </c>
      <c r="Y11" t="s">
        <v>11</v>
      </c>
      <c r="Z11" s="2" t="s">
        <v>4</v>
      </c>
      <c r="AA11" s="5">
        <f t="shared" si="1"/>
        <v>5.6000000000000001E-2</v>
      </c>
    </row>
    <row r="12" spans="1:27" x14ac:dyDescent="0.15">
      <c r="B12" s="2"/>
      <c r="G12" s="2"/>
      <c r="M12" s="2"/>
      <c r="R12" s="2"/>
      <c r="S12" s="5"/>
      <c r="V12" s="2"/>
      <c r="W12" s="5"/>
      <c r="Z12" s="2"/>
      <c r="AA12" s="5"/>
    </row>
    <row r="13" spans="1:27" x14ac:dyDescent="0.15">
      <c r="A13" t="s">
        <v>12</v>
      </c>
      <c r="B13" s="2" t="s">
        <v>4</v>
      </c>
      <c r="C13">
        <v>1.6476</v>
      </c>
      <c r="D13" s="1" t="s">
        <v>13</v>
      </c>
      <c r="F13" t="s">
        <v>12</v>
      </c>
      <c r="G13" s="2" t="s">
        <v>4</v>
      </c>
      <c r="H13">
        <v>1.4609000000000001</v>
      </c>
      <c r="I13" t="s">
        <v>13</v>
      </c>
      <c r="L13" t="s">
        <v>12</v>
      </c>
      <c r="M13" s="2" t="s">
        <v>4</v>
      </c>
      <c r="N13">
        <v>1.4583999999999999</v>
      </c>
      <c r="O13" t="s">
        <v>13</v>
      </c>
      <c r="Q13" t="s">
        <v>12</v>
      </c>
      <c r="R13" s="2" t="s">
        <v>4</v>
      </c>
      <c r="S13" s="5">
        <f>ROUND(C13,4-(1+INT(LOG10(ABS(C13)))))</f>
        <v>1.6479999999999999</v>
      </c>
      <c r="U13" t="s">
        <v>12</v>
      </c>
      <c r="V13" s="2" t="s">
        <v>4</v>
      </c>
      <c r="W13" s="5">
        <f t="shared" si="0"/>
        <v>1.4610000000000001</v>
      </c>
      <c r="Y13" t="s">
        <v>12</v>
      </c>
      <c r="Z13" s="2" t="s">
        <v>4</v>
      </c>
      <c r="AA13" s="5">
        <f t="shared" si="1"/>
        <v>1.458</v>
      </c>
    </row>
    <row r="14" spans="1:27" x14ac:dyDescent="0.15">
      <c r="A14" t="s">
        <v>14</v>
      </c>
      <c r="B14" s="2" t="s">
        <v>4</v>
      </c>
      <c r="C14">
        <v>1.6862999999999999</v>
      </c>
      <c r="D14" s="1" t="s">
        <v>13</v>
      </c>
      <c r="F14" t="s">
        <v>14</v>
      </c>
      <c r="G14" s="2" t="s">
        <v>4</v>
      </c>
      <c r="H14">
        <v>1.4547000000000001</v>
      </c>
      <c r="I14" t="s">
        <v>13</v>
      </c>
      <c r="L14" t="s">
        <v>14</v>
      </c>
      <c r="M14" s="2" t="s">
        <v>4</v>
      </c>
      <c r="N14">
        <v>1.4244000000000001</v>
      </c>
      <c r="O14" t="s">
        <v>13</v>
      </c>
      <c r="Q14" t="s">
        <v>14</v>
      </c>
      <c r="R14" s="2" t="s">
        <v>4</v>
      </c>
      <c r="S14" s="5">
        <f>ROUND(C14,4-(1+INT(LOG10(ABS(C14)))))</f>
        <v>1.6859999999999999</v>
      </c>
      <c r="U14" t="s">
        <v>14</v>
      </c>
      <c r="V14" s="2" t="s">
        <v>4</v>
      </c>
      <c r="W14" s="5">
        <f t="shared" si="0"/>
        <v>1.4550000000000001</v>
      </c>
      <c r="Y14" t="s">
        <v>14</v>
      </c>
      <c r="Z14" s="2" t="s">
        <v>4</v>
      </c>
      <c r="AA14" s="5">
        <f t="shared" si="1"/>
        <v>1.4239999999999999</v>
      </c>
    </row>
    <row r="15" spans="1:27" x14ac:dyDescent="0.15">
      <c r="A15" t="s">
        <v>15</v>
      </c>
      <c r="B15" s="2" t="s">
        <v>4</v>
      </c>
      <c r="C15">
        <v>1.6563000000000001</v>
      </c>
      <c r="D15" s="1" t="s">
        <v>13</v>
      </c>
      <c r="F15" t="s">
        <v>15</v>
      </c>
      <c r="G15" s="2" t="s">
        <v>4</v>
      </c>
      <c r="H15">
        <v>1.4539</v>
      </c>
      <c r="I15" t="s">
        <v>13</v>
      </c>
      <c r="L15" t="s">
        <v>15</v>
      </c>
      <c r="M15" s="2" t="s">
        <v>4</v>
      </c>
      <c r="N15">
        <v>1.4538</v>
      </c>
      <c r="O15" t="s">
        <v>13</v>
      </c>
      <c r="Q15" t="s">
        <v>15</v>
      </c>
      <c r="R15" s="2" t="s">
        <v>4</v>
      </c>
      <c r="S15" s="5">
        <f>ROUND(C15,4-(1+INT(LOG10(ABS(C15)))))</f>
        <v>1.6559999999999999</v>
      </c>
      <c r="U15" t="s">
        <v>15</v>
      </c>
      <c r="V15" s="2" t="s">
        <v>4</v>
      </c>
      <c r="W15" s="5">
        <f t="shared" si="0"/>
        <v>1.454</v>
      </c>
      <c r="Y15" t="s">
        <v>15</v>
      </c>
      <c r="Z15" s="2" t="s">
        <v>4</v>
      </c>
      <c r="AA15" s="5">
        <f t="shared" si="1"/>
        <v>1.454</v>
      </c>
    </row>
    <row r="16" spans="1:27" x14ac:dyDescent="0.15">
      <c r="A16" t="s">
        <v>16</v>
      </c>
      <c r="B16" s="2" t="s">
        <v>4</v>
      </c>
      <c r="C16">
        <f>AVERAGE(C13:C15)</f>
        <v>1.6634</v>
      </c>
      <c r="D16" s="1" t="s">
        <v>13</v>
      </c>
      <c r="F16" t="s">
        <v>16</v>
      </c>
      <c r="G16" s="2" t="s">
        <v>4</v>
      </c>
      <c r="H16">
        <f>AVERAGE(H13:H15)</f>
        <v>1.4565000000000001</v>
      </c>
      <c r="I16" t="s">
        <v>13</v>
      </c>
      <c r="L16" t="s">
        <v>16</v>
      </c>
      <c r="M16" s="2" t="s">
        <v>4</v>
      </c>
      <c r="N16">
        <f>AVERAGE(N13:N15)</f>
        <v>1.4455333333333333</v>
      </c>
      <c r="O16" t="s">
        <v>13</v>
      </c>
      <c r="Q16" t="s">
        <v>16</v>
      </c>
      <c r="R16" s="2" t="s">
        <v>4</v>
      </c>
      <c r="S16" s="5">
        <f>ROUND(C16,4-(1+INT(LOG10(ABS(C16)))))</f>
        <v>1.663</v>
      </c>
      <c r="U16" t="s">
        <v>16</v>
      </c>
      <c r="V16" s="2" t="s">
        <v>4</v>
      </c>
      <c r="W16" s="5">
        <f t="shared" si="0"/>
        <v>1.4570000000000001</v>
      </c>
      <c r="Y16" t="s">
        <v>16</v>
      </c>
      <c r="Z16" s="2" t="s">
        <v>4</v>
      </c>
      <c r="AA16" s="5">
        <f t="shared" si="1"/>
        <v>1.446</v>
      </c>
    </row>
    <row r="17" spans="1:27" x14ac:dyDescent="0.15">
      <c r="B17" s="2"/>
      <c r="G17" s="2"/>
      <c r="M17" s="2"/>
      <c r="R17" s="2"/>
      <c r="S17" s="5"/>
      <c r="V17" s="2"/>
      <c r="W17" s="5"/>
      <c r="Z17" s="2"/>
      <c r="AA17" s="5"/>
    </row>
    <row r="18" spans="1:27" x14ac:dyDescent="0.15">
      <c r="A18" t="s">
        <v>17</v>
      </c>
      <c r="B18" s="2" t="s">
        <v>4</v>
      </c>
      <c r="C18">
        <f>2 * ( C7 / C16 )</f>
        <v>1.4235902368642541</v>
      </c>
      <c r="D18" s="1" t="s">
        <v>18</v>
      </c>
      <c r="F18" t="s">
        <v>17</v>
      </c>
      <c r="G18" s="2" t="s">
        <v>4</v>
      </c>
      <c r="H18">
        <f>2*(H7/H16)</f>
        <v>1.2006865774116031</v>
      </c>
      <c r="I18" t="s">
        <v>18</v>
      </c>
      <c r="L18" t="s">
        <v>17</v>
      </c>
      <c r="M18" s="2" t="s">
        <v>4</v>
      </c>
      <c r="N18">
        <f>2*(N7/N16)</f>
        <v>1.2097956924779782</v>
      </c>
      <c r="O18" t="s">
        <v>18</v>
      </c>
      <c r="Q18" t="s">
        <v>17</v>
      </c>
      <c r="R18" s="2" t="s">
        <v>4</v>
      </c>
      <c r="S18" s="5">
        <f>ROUND(C18,4-(1+INT(LOG10(ABS(C18)))))</f>
        <v>1.4239999999999999</v>
      </c>
      <c r="U18" t="s">
        <v>17</v>
      </c>
      <c r="V18" s="2" t="s">
        <v>4</v>
      </c>
      <c r="W18" s="5">
        <f t="shared" si="0"/>
        <v>1.2010000000000001</v>
      </c>
      <c r="Y18" t="s">
        <v>17</v>
      </c>
      <c r="Z18" s="2" t="s">
        <v>4</v>
      </c>
      <c r="AA18" s="5">
        <f t="shared" si="1"/>
        <v>1.21</v>
      </c>
    </row>
    <row r="19" spans="1:27" x14ac:dyDescent="0.15">
      <c r="A19" t="s">
        <v>19</v>
      </c>
      <c r="B19" s="2" t="s">
        <v>4</v>
      </c>
      <c r="C19">
        <f>(1/2) * (C3/1000) * C18^2</f>
        <v>0.18714722311062137</v>
      </c>
      <c r="D19" s="1" t="s">
        <v>20</v>
      </c>
      <c r="F19" t="s">
        <v>19</v>
      </c>
      <c r="G19" s="2" t="s">
        <v>4</v>
      </c>
      <c r="H19">
        <f>(1/2) * (H3/1000) * H18^2</f>
        <v>0.20521142116777316</v>
      </c>
      <c r="I19" t="s">
        <v>20</v>
      </c>
      <c r="L19" t="s">
        <v>19</v>
      </c>
      <c r="M19" s="2" t="s">
        <v>4</v>
      </c>
      <c r="N19">
        <f>(1/2) * (N3/1000) * N18^2</f>
        <v>0.28151722250539873</v>
      </c>
      <c r="O19" t="s">
        <v>20</v>
      </c>
      <c r="Q19" t="s">
        <v>19</v>
      </c>
      <c r="R19" s="2" t="s">
        <v>4</v>
      </c>
      <c r="S19" s="5">
        <f>ROUND(C19,4-(1+INT(LOG10(ABS(C19)))))</f>
        <v>0.18709999999999999</v>
      </c>
      <c r="U19" t="s">
        <v>19</v>
      </c>
      <c r="V19" s="2" t="s">
        <v>4</v>
      </c>
      <c r="W19" s="5">
        <f t="shared" si="0"/>
        <v>0.20519999999999999</v>
      </c>
      <c r="Y19" t="s">
        <v>19</v>
      </c>
      <c r="Z19" s="2" t="s">
        <v>4</v>
      </c>
      <c r="AA19" s="5">
        <f t="shared" si="1"/>
        <v>0.28149999999999997</v>
      </c>
    </row>
    <row r="20" spans="1:27" x14ac:dyDescent="0.15">
      <c r="A20" t="s">
        <v>21</v>
      </c>
      <c r="B20" s="2" t="s">
        <v>4</v>
      </c>
      <c r="C20">
        <f>-(C3/1000) * 9.8 * (C11)</f>
        <v>-0.1391860778</v>
      </c>
      <c r="D20" s="1" t="s">
        <v>20</v>
      </c>
      <c r="F20" t="s">
        <v>21</v>
      </c>
      <c r="G20" s="2" t="s">
        <v>4</v>
      </c>
      <c r="H20">
        <f>-(H3/1000) * 9.8 * (H11)</f>
        <v>-0.156237872</v>
      </c>
      <c r="I20" t="s">
        <v>20</v>
      </c>
      <c r="L20" t="s">
        <v>21</v>
      </c>
      <c r="M20" s="2" t="s">
        <v>4</v>
      </c>
      <c r="N20">
        <f>-(N3/1000) * 9.8 * (N11)</f>
        <v>-0.21111787199999998</v>
      </c>
      <c r="O20" t="s">
        <v>20</v>
      </c>
      <c r="Q20" t="s">
        <v>21</v>
      </c>
      <c r="R20" s="2" t="s">
        <v>4</v>
      </c>
      <c r="S20" s="5">
        <f>ROUND(C20,4-(1+INT(LOG10(ABS(C20)))))</f>
        <v>-0.13919999999999999</v>
      </c>
      <c r="U20" t="s">
        <v>21</v>
      </c>
      <c r="V20" s="2" t="s">
        <v>4</v>
      </c>
      <c r="W20" s="5">
        <f t="shared" si="0"/>
        <v>-0.15620000000000001</v>
      </c>
      <c r="Y20" t="s">
        <v>21</v>
      </c>
      <c r="Z20" s="2" t="s">
        <v>4</v>
      </c>
      <c r="AA20" s="5">
        <f t="shared" si="1"/>
        <v>-0.21110000000000001</v>
      </c>
    </row>
    <row r="21" spans="1:27" x14ac:dyDescent="0.15">
      <c r="S21" s="5"/>
      <c r="W21" s="5"/>
      <c r="AA21" s="5"/>
    </row>
    <row r="22" spans="1:27" x14ac:dyDescent="0.15">
      <c r="A22" t="s">
        <v>22</v>
      </c>
      <c r="B22" s="2" t="s">
        <v>4</v>
      </c>
      <c r="C22" s="3">
        <f>ABS(C19 + C20) / (ABS(C19 - C20)/2)</f>
        <v>0.29393963274227614</v>
      </c>
      <c r="F22" t="s">
        <v>22</v>
      </c>
      <c r="G22" s="2" t="s">
        <v>4</v>
      </c>
      <c r="H22" s="3">
        <f>ABS(H19 + H20) / (ABS(H19 - H20)/2)</f>
        <v>0.27098434050632497</v>
      </c>
      <c r="L22" t="s">
        <v>22</v>
      </c>
      <c r="M22" s="2" t="s">
        <v>4</v>
      </c>
      <c r="N22" s="3">
        <f>ABS(N19 + N20) / (ABS(N19 - N20)/2)</f>
        <v>0.28580728937340155</v>
      </c>
      <c r="Q22" t="s">
        <v>22</v>
      </c>
      <c r="R22" s="2" t="s">
        <v>4</v>
      </c>
      <c r="S22" s="5">
        <f>ROUND(C22,4-(1+INT(LOG10(ABS(C22)))))</f>
        <v>0.29389999999999999</v>
      </c>
      <c r="U22" t="s">
        <v>22</v>
      </c>
      <c r="V22" s="2" t="s">
        <v>4</v>
      </c>
      <c r="W22" s="5">
        <f t="shared" si="0"/>
        <v>0.27100000000000002</v>
      </c>
      <c r="Y22" t="s">
        <v>22</v>
      </c>
      <c r="Z22" s="2" t="s">
        <v>4</v>
      </c>
      <c r="AA22" s="5">
        <f t="shared" si="1"/>
        <v>0.2858</v>
      </c>
    </row>
    <row r="23" spans="1:27" x14ac:dyDescent="0.15">
      <c r="A23" t="s">
        <v>23</v>
      </c>
      <c r="B23" s="2" t="s">
        <v>4</v>
      </c>
      <c r="C23">
        <f>C19+C20</f>
        <v>4.7961145310621373E-2</v>
      </c>
      <c r="D23" s="1" t="s">
        <v>20</v>
      </c>
      <c r="F23" t="s">
        <v>23</v>
      </c>
      <c r="G23" s="2" t="s">
        <v>4</v>
      </c>
      <c r="H23">
        <f>H19+H20</f>
        <v>4.8973549167773162E-2</v>
      </c>
      <c r="I23" t="s">
        <v>20</v>
      </c>
      <c r="L23" t="s">
        <v>23</v>
      </c>
      <c r="M23" s="2" t="s">
        <v>4</v>
      </c>
      <c r="N23">
        <f>N19+N20</f>
        <v>7.039935050539875E-2</v>
      </c>
      <c r="O23" t="s">
        <v>20</v>
      </c>
      <c r="Q23" t="s">
        <v>23</v>
      </c>
      <c r="R23" s="2" t="s">
        <v>4</v>
      </c>
      <c r="S23" s="5">
        <f>ROUND(C23,4-(1+INT(LOG10(ABS(C23)))))</f>
        <v>4.7960000000000003E-2</v>
      </c>
      <c r="U23" t="s">
        <v>23</v>
      </c>
      <c r="V23" s="2" t="s">
        <v>4</v>
      </c>
      <c r="W23" s="5">
        <f t="shared" si="0"/>
        <v>4.897E-2</v>
      </c>
      <c r="Y23" t="s">
        <v>23</v>
      </c>
      <c r="Z23" s="2" t="s">
        <v>4</v>
      </c>
      <c r="AA23" s="5">
        <f t="shared" si="1"/>
        <v>7.0400000000000004E-2</v>
      </c>
    </row>
    <row r="24" spans="1:27" x14ac:dyDescent="0.15">
      <c r="D24"/>
    </row>
    <row r="27" spans="1:27" x14ac:dyDescent="0.15">
      <c r="L27" t="s">
        <v>24</v>
      </c>
    </row>
    <row r="28" spans="1:27" x14ac:dyDescent="0.15">
      <c r="L28" t="s">
        <v>2</v>
      </c>
    </row>
    <row r="30" spans="1:27" x14ac:dyDescent="0.15">
      <c r="B30" s="2"/>
      <c r="G30" s="2"/>
      <c r="L30" t="s">
        <v>3</v>
      </c>
      <c r="M30" s="2" t="s">
        <v>4</v>
      </c>
      <c r="N30">
        <f>184.69+200</f>
        <v>384.69</v>
      </c>
      <c r="O30" t="s">
        <v>5</v>
      </c>
    </row>
    <row r="31" spans="1:27" x14ac:dyDescent="0.15">
      <c r="D31"/>
    </row>
    <row r="32" spans="1:27" x14ac:dyDescent="0.15">
      <c r="B32" s="2"/>
      <c r="G32" s="2"/>
      <c r="L32" t="s">
        <v>6</v>
      </c>
      <c r="M32" s="2" t="s">
        <v>4</v>
      </c>
      <c r="N32">
        <v>0.40160000000000001</v>
      </c>
      <c r="O32" t="s">
        <v>3</v>
      </c>
    </row>
    <row r="33" spans="2:15" x14ac:dyDescent="0.15">
      <c r="B33" s="2"/>
      <c r="G33" s="2"/>
      <c r="L33" t="s">
        <v>7</v>
      </c>
      <c r="M33" s="2" t="s">
        <v>4</v>
      </c>
      <c r="N33">
        <v>1.276</v>
      </c>
      <c r="O33" t="s">
        <v>3</v>
      </c>
    </row>
    <row r="34" spans="2:15" x14ac:dyDescent="0.15">
      <c r="B34" s="2"/>
      <c r="G34" s="2"/>
      <c r="L34" t="s">
        <v>8</v>
      </c>
      <c r="M34" s="2" t="s">
        <v>4</v>
      </c>
      <c r="N34">
        <f>ABS(N32-N33)</f>
        <v>0.87440000000000007</v>
      </c>
      <c r="O34" t="s">
        <v>3</v>
      </c>
    </row>
    <row r="35" spans="2:15" x14ac:dyDescent="0.15">
      <c r="D35"/>
    </row>
    <row r="36" spans="2:15" x14ac:dyDescent="0.15">
      <c r="B36" s="2"/>
      <c r="G36" s="2"/>
      <c r="L36" t="s">
        <v>9</v>
      </c>
      <c r="M36" s="2" t="s">
        <v>4</v>
      </c>
      <c r="N36">
        <v>0.1017</v>
      </c>
      <c r="O36" t="s">
        <v>3</v>
      </c>
    </row>
    <row r="37" spans="2:15" x14ac:dyDescent="0.15">
      <c r="B37" s="2"/>
      <c r="G37" s="2"/>
      <c r="L37" t="s">
        <v>10</v>
      </c>
      <c r="M37" s="2" t="s">
        <v>4</v>
      </c>
      <c r="N37">
        <v>0.2024</v>
      </c>
      <c r="O37" t="s">
        <v>3</v>
      </c>
    </row>
    <row r="38" spans="2:15" x14ac:dyDescent="0.15">
      <c r="B38" s="2"/>
      <c r="G38" s="2"/>
      <c r="L38" t="s">
        <v>11</v>
      </c>
      <c r="M38" s="2" t="s">
        <v>4</v>
      </c>
      <c r="N38">
        <f>ABS(N36-N37)</f>
        <v>0.1007</v>
      </c>
      <c r="O38" t="s">
        <v>3</v>
      </c>
    </row>
    <row r="39" spans="2:15" x14ac:dyDescent="0.15">
      <c r="B39" s="2"/>
      <c r="G39" s="2"/>
      <c r="M39" s="2"/>
    </row>
    <row r="40" spans="2:15" x14ac:dyDescent="0.15">
      <c r="B40" s="2"/>
      <c r="G40" s="2"/>
      <c r="L40" t="s">
        <v>12</v>
      </c>
      <c r="M40" s="2" t="s">
        <v>4</v>
      </c>
      <c r="N40">
        <v>1.4583999999999999</v>
      </c>
      <c r="O40" t="s">
        <v>13</v>
      </c>
    </row>
    <row r="41" spans="2:15" x14ac:dyDescent="0.15">
      <c r="B41" s="2"/>
      <c r="G41" s="2"/>
      <c r="L41" t="s">
        <v>14</v>
      </c>
      <c r="M41" s="2" t="s">
        <v>4</v>
      </c>
      <c r="N41">
        <v>1.4244000000000001</v>
      </c>
      <c r="O41" t="s">
        <v>13</v>
      </c>
    </row>
    <row r="42" spans="2:15" x14ac:dyDescent="0.15">
      <c r="B42" s="2"/>
      <c r="G42" s="2"/>
      <c r="L42" t="s">
        <v>15</v>
      </c>
      <c r="M42" s="2" t="s">
        <v>4</v>
      </c>
      <c r="N42">
        <v>1.4538</v>
      </c>
      <c r="O42" t="s">
        <v>13</v>
      </c>
    </row>
    <row r="43" spans="2:15" x14ac:dyDescent="0.15">
      <c r="B43" s="2"/>
      <c r="G43" s="2"/>
      <c r="L43" t="s">
        <v>16</v>
      </c>
      <c r="M43" s="2" t="s">
        <v>4</v>
      </c>
      <c r="N43">
        <f>AVERAGE(N40:N42)</f>
        <v>1.4455333333333333</v>
      </c>
      <c r="O43" t="s">
        <v>13</v>
      </c>
    </row>
    <row r="44" spans="2:15" x14ac:dyDescent="0.15">
      <c r="B44" s="2"/>
      <c r="G44" s="2"/>
      <c r="M44" s="2"/>
    </row>
    <row r="45" spans="2:15" x14ac:dyDescent="0.15">
      <c r="B45" s="2"/>
      <c r="G45" s="2"/>
      <c r="L45" t="s">
        <v>17</v>
      </c>
      <c r="M45" s="2" t="s">
        <v>4</v>
      </c>
      <c r="N45">
        <f>2*(N34/N43)</f>
        <v>1.2097956924779782</v>
      </c>
      <c r="O45" t="s">
        <v>18</v>
      </c>
    </row>
    <row r="46" spans="2:15" x14ac:dyDescent="0.15">
      <c r="B46" s="2"/>
      <c r="G46" s="2"/>
      <c r="L46" t="s">
        <v>19</v>
      </c>
      <c r="M46" s="2" t="s">
        <v>4</v>
      </c>
      <c r="N46">
        <f>(1/2)*N30*N45^2</f>
        <v>281.51722250539876</v>
      </c>
      <c r="O46" t="s">
        <v>20</v>
      </c>
    </row>
    <row r="47" spans="2:15" x14ac:dyDescent="0.15">
      <c r="B47" s="2"/>
      <c r="G47" s="2"/>
      <c r="L47" t="s">
        <v>21</v>
      </c>
      <c r="M47" s="2" t="s">
        <v>4</v>
      </c>
      <c r="N47">
        <f>-N30*9.8 * (N38)</f>
        <v>-379.63517340000004</v>
      </c>
      <c r="O47" t="s">
        <v>20</v>
      </c>
    </row>
    <row r="49" spans="2:15" x14ac:dyDescent="0.15">
      <c r="B49" s="2"/>
      <c r="C49" s="3"/>
      <c r="G49" s="2"/>
      <c r="H49" s="3"/>
      <c r="L49" t="s">
        <v>22</v>
      </c>
      <c r="M49" s="2" t="s">
        <v>4</v>
      </c>
      <c r="N49" s="3">
        <f>ABS(N46 + N47) / (ABS(N46 - N47)/2)</f>
        <v>0.29680887947244317</v>
      </c>
    </row>
    <row r="50" spans="2:15" x14ac:dyDescent="0.15">
      <c r="B50" s="2"/>
      <c r="G50" s="2"/>
      <c r="L50" t="s">
        <v>23</v>
      </c>
      <c r="M50" s="2" t="s">
        <v>4</v>
      </c>
      <c r="N50">
        <f>N46+N47</f>
        <v>-98.117950894601279</v>
      </c>
      <c r="O50" t="s">
        <v>20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B757C-9D00-AF42-9908-F4F17AE111BE}">
  <dimension ref="A1:V30"/>
  <sheetViews>
    <sheetView tabSelected="1" topLeftCell="D1" zoomScale="134" workbookViewId="0">
      <selection activeCell="P3" sqref="P3"/>
    </sheetView>
  </sheetViews>
  <sheetFormatPr baseColWidth="10" defaultRowHeight="13" x14ac:dyDescent="0.15"/>
  <cols>
    <col min="5" max="5" width="11.83203125" customWidth="1"/>
    <col min="6" max="6" width="8.83203125" customWidth="1"/>
    <col min="7" max="7" width="14.1640625" customWidth="1"/>
    <col min="10" max="10" width="12.83203125" customWidth="1"/>
  </cols>
  <sheetData>
    <row r="1" spans="1:16" ht="14" thickBot="1" x14ac:dyDescent="0.2">
      <c r="A1" s="4" t="s">
        <v>27</v>
      </c>
      <c r="K1" s="21"/>
      <c r="L1" s="21"/>
      <c r="M1" s="21"/>
      <c r="N1" s="21"/>
      <c r="O1" s="21"/>
      <c r="P1" s="21"/>
    </row>
    <row r="2" spans="1:16" ht="14" thickBot="1" x14ac:dyDescent="0.2">
      <c r="A2" s="4" t="s">
        <v>25</v>
      </c>
      <c r="D2" s="4" t="s">
        <v>26</v>
      </c>
      <c r="G2" s="4" t="s">
        <v>28</v>
      </c>
      <c r="K2" s="15" t="s">
        <v>25</v>
      </c>
      <c r="L2" s="16"/>
      <c r="M2" s="17" t="s">
        <v>26</v>
      </c>
      <c r="N2" s="16"/>
      <c r="O2" s="15" t="s">
        <v>28</v>
      </c>
      <c r="P2" s="15"/>
    </row>
    <row r="3" spans="1:16" x14ac:dyDescent="0.15">
      <c r="A3" s="4" t="s">
        <v>29</v>
      </c>
      <c r="B3" s="9">
        <v>184.7</v>
      </c>
      <c r="D3" s="4" t="s">
        <v>29</v>
      </c>
      <c r="E3" s="9">
        <v>284.7</v>
      </c>
      <c r="G3" s="4" t="s">
        <v>29</v>
      </c>
      <c r="H3" s="9">
        <v>384.7</v>
      </c>
      <c r="K3" s="10" t="s">
        <v>29</v>
      </c>
      <c r="L3" s="13">
        <v>0.1847</v>
      </c>
      <c r="M3" s="14" t="s">
        <v>29</v>
      </c>
      <c r="N3" s="13">
        <v>0.28470000000000001</v>
      </c>
      <c r="O3" s="4" t="s">
        <v>29</v>
      </c>
      <c r="P3" s="6">
        <v>0.38469999999999999</v>
      </c>
    </row>
    <row r="4" spans="1:16" x14ac:dyDescent="0.15">
      <c r="A4" s="4"/>
      <c r="B4" s="5"/>
      <c r="D4" s="4"/>
      <c r="E4" s="5"/>
      <c r="G4" s="4"/>
      <c r="H4" s="5"/>
      <c r="K4" s="10"/>
      <c r="L4" s="11"/>
      <c r="M4" s="14"/>
      <c r="N4" s="11"/>
      <c r="O4" s="4"/>
      <c r="P4" s="5"/>
    </row>
    <row r="5" spans="1:16" x14ac:dyDescent="0.15">
      <c r="A5" s="4" t="s">
        <v>32</v>
      </c>
      <c r="B5" s="7">
        <v>1.5720000000000001</v>
      </c>
      <c r="D5" s="4" t="s">
        <v>32</v>
      </c>
      <c r="E5" s="5">
        <v>0.40160000000000001</v>
      </c>
      <c r="G5" s="4" t="s">
        <v>32</v>
      </c>
      <c r="H5" s="5">
        <v>0.40160000000000001</v>
      </c>
      <c r="K5" s="10" t="s">
        <v>32</v>
      </c>
      <c r="L5" s="12">
        <v>1.5720000000000001</v>
      </c>
      <c r="M5" s="14" t="s">
        <v>32</v>
      </c>
      <c r="N5" s="11">
        <v>0.40160000000000001</v>
      </c>
      <c r="O5" s="4" t="s">
        <v>32</v>
      </c>
      <c r="P5" s="5">
        <v>0.40160000000000001</v>
      </c>
    </row>
    <row r="6" spans="1:16" x14ac:dyDescent="0.15">
      <c r="A6" s="4" t="s">
        <v>33</v>
      </c>
      <c r="B6" s="5">
        <v>0.38829999999999998</v>
      </c>
      <c r="D6" s="4" t="s">
        <v>33</v>
      </c>
      <c r="E6" s="7">
        <v>1.276</v>
      </c>
      <c r="G6" s="4" t="s">
        <v>33</v>
      </c>
      <c r="H6" s="7">
        <v>1.276</v>
      </c>
      <c r="K6" s="10" t="s">
        <v>33</v>
      </c>
      <c r="L6" s="11">
        <v>0.38829999999999998</v>
      </c>
      <c r="M6" s="14" t="s">
        <v>33</v>
      </c>
      <c r="N6" s="12">
        <v>1.276</v>
      </c>
      <c r="O6" s="4" t="s">
        <v>33</v>
      </c>
      <c r="P6" s="7">
        <v>1.276</v>
      </c>
    </row>
    <row r="7" spans="1:16" x14ac:dyDescent="0.15">
      <c r="A7" s="4" t="s">
        <v>34</v>
      </c>
      <c r="B7" s="5">
        <v>1.1839999999999999</v>
      </c>
      <c r="D7" s="4" t="s">
        <v>34</v>
      </c>
      <c r="E7" s="5">
        <v>0.87439999999999996</v>
      </c>
      <c r="G7" s="4" t="s">
        <v>34</v>
      </c>
      <c r="H7" s="5">
        <v>0.87439999999999996</v>
      </c>
      <c r="K7" s="10" t="s">
        <v>34</v>
      </c>
      <c r="L7" s="11">
        <v>1.1839999999999999</v>
      </c>
      <c r="M7" s="14" t="s">
        <v>34</v>
      </c>
      <c r="N7" s="11">
        <v>0.87439999999999996</v>
      </c>
      <c r="O7" s="4" t="s">
        <v>34</v>
      </c>
      <c r="P7" s="5">
        <v>0.87439999999999996</v>
      </c>
    </row>
    <row r="8" spans="1:16" x14ac:dyDescent="0.15">
      <c r="A8" s="4"/>
      <c r="B8" s="5"/>
      <c r="D8" s="4"/>
      <c r="E8" s="5"/>
      <c r="G8" s="4"/>
      <c r="H8" s="5"/>
      <c r="K8" s="10"/>
      <c r="L8" s="11"/>
      <c r="M8" s="14"/>
      <c r="N8" s="11"/>
      <c r="O8" s="4"/>
      <c r="P8" s="5"/>
    </row>
    <row r="9" spans="1:16" x14ac:dyDescent="0.15">
      <c r="A9" s="4" t="s">
        <v>35</v>
      </c>
      <c r="B9" s="5">
        <v>0.2555</v>
      </c>
      <c r="D9" s="4" t="s">
        <v>35</v>
      </c>
      <c r="E9" s="5">
        <v>0.17860000000000001</v>
      </c>
      <c r="G9" s="4" t="s">
        <v>35</v>
      </c>
      <c r="H9" s="5">
        <v>0.17860000000000001</v>
      </c>
      <c r="K9" s="10" t="s">
        <v>35</v>
      </c>
      <c r="L9" s="11">
        <v>0.2555</v>
      </c>
      <c r="M9" s="14" t="s">
        <v>35</v>
      </c>
      <c r="N9" s="11">
        <v>0.17860000000000001</v>
      </c>
      <c r="O9" s="4" t="s">
        <v>35</v>
      </c>
      <c r="P9" s="5">
        <v>0.17860000000000001</v>
      </c>
    </row>
    <row r="10" spans="1:16" x14ac:dyDescent="0.15">
      <c r="A10" s="4" t="s">
        <v>36</v>
      </c>
      <c r="B10" s="5">
        <v>0.17860000000000001</v>
      </c>
      <c r="D10" s="4" t="s">
        <v>36</v>
      </c>
      <c r="E10" s="5">
        <v>0.2346</v>
      </c>
      <c r="G10" s="4" t="s">
        <v>36</v>
      </c>
      <c r="H10" s="5">
        <v>0.2346</v>
      </c>
      <c r="K10" s="10" t="s">
        <v>36</v>
      </c>
      <c r="L10" s="11">
        <v>0.17860000000000001</v>
      </c>
      <c r="M10" s="14" t="s">
        <v>36</v>
      </c>
      <c r="N10" s="11">
        <v>0.2346</v>
      </c>
      <c r="O10" s="4" t="s">
        <v>36</v>
      </c>
      <c r="P10" s="5">
        <v>0.2346</v>
      </c>
    </row>
    <row r="11" spans="1:16" x14ac:dyDescent="0.15">
      <c r="A11" s="4" t="s">
        <v>37</v>
      </c>
      <c r="B11" s="5">
        <v>7.6899999999999996E-2</v>
      </c>
      <c r="D11" s="4" t="s">
        <v>37</v>
      </c>
      <c r="E11" s="5">
        <v>5.6000000000000001E-2</v>
      </c>
      <c r="G11" s="4" t="s">
        <v>37</v>
      </c>
      <c r="H11" s="5">
        <v>5.6000000000000001E-2</v>
      </c>
      <c r="K11" s="10" t="s">
        <v>37</v>
      </c>
      <c r="L11" s="11">
        <v>7.6899999999999996E-2</v>
      </c>
      <c r="M11" s="14" t="s">
        <v>37</v>
      </c>
      <c r="N11" s="11">
        <v>5.6000000000000001E-2</v>
      </c>
      <c r="O11" s="4" t="s">
        <v>37</v>
      </c>
      <c r="P11" s="5">
        <v>5.6000000000000001E-2</v>
      </c>
    </row>
    <row r="12" spans="1:16" x14ac:dyDescent="0.15">
      <c r="A12" s="4"/>
      <c r="B12" s="5"/>
      <c r="D12" s="4"/>
      <c r="E12" s="5"/>
      <c r="G12" s="4"/>
      <c r="H12" s="5"/>
      <c r="K12" s="10"/>
      <c r="L12" s="11"/>
      <c r="M12" s="14"/>
      <c r="N12" s="11"/>
      <c r="O12" s="4"/>
      <c r="P12" s="5"/>
    </row>
    <row r="13" spans="1:16" x14ac:dyDescent="0.15">
      <c r="A13" s="4" t="s">
        <v>38</v>
      </c>
      <c r="B13" s="7">
        <v>1.6479999999999999</v>
      </c>
      <c r="D13" s="4" t="s">
        <v>38</v>
      </c>
      <c r="E13" s="7">
        <v>1.4610000000000001</v>
      </c>
      <c r="G13" s="4" t="s">
        <v>38</v>
      </c>
      <c r="H13" s="7">
        <v>1.458</v>
      </c>
      <c r="K13" s="10" t="s">
        <v>38</v>
      </c>
      <c r="L13" s="12">
        <v>1.6479999999999999</v>
      </c>
      <c r="M13" s="14" t="s">
        <v>38</v>
      </c>
      <c r="N13" s="12">
        <v>1.4610000000000001</v>
      </c>
      <c r="O13" s="4" t="s">
        <v>38</v>
      </c>
      <c r="P13" s="7">
        <v>1.458</v>
      </c>
    </row>
    <row r="14" spans="1:16" x14ac:dyDescent="0.15">
      <c r="A14" s="4" t="s">
        <v>39</v>
      </c>
      <c r="B14" s="7">
        <v>1.6859999999999999</v>
      </c>
      <c r="D14" s="4" t="s">
        <v>39</v>
      </c>
      <c r="E14" s="7">
        <v>1.4550000000000001</v>
      </c>
      <c r="G14" s="4" t="s">
        <v>39</v>
      </c>
      <c r="H14" s="7">
        <v>1.4239999999999999</v>
      </c>
      <c r="K14" s="10" t="s">
        <v>39</v>
      </c>
      <c r="L14" s="12">
        <v>1.6859999999999999</v>
      </c>
      <c r="M14" s="14" t="s">
        <v>39</v>
      </c>
      <c r="N14" s="12">
        <v>1.4550000000000001</v>
      </c>
      <c r="O14" s="4" t="s">
        <v>39</v>
      </c>
      <c r="P14" s="7">
        <v>1.4239999999999999</v>
      </c>
    </row>
    <row r="15" spans="1:16" x14ac:dyDescent="0.15">
      <c r="A15" s="4" t="s">
        <v>40</v>
      </c>
      <c r="B15" s="7">
        <v>1.6559999999999999</v>
      </c>
      <c r="D15" s="4" t="s">
        <v>40</v>
      </c>
      <c r="E15" s="7">
        <v>1.454</v>
      </c>
      <c r="G15" s="4" t="s">
        <v>40</v>
      </c>
      <c r="H15" s="7">
        <v>1.454</v>
      </c>
      <c r="K15" s="10" t="s">
        <v>40</v>
      </c>
      <c r="L15" s="12">
        <v>1.6559999999999999</v>
      </c>
      <c r="M15" s="14" t="s">
        <v>40</v>
      </c>
      <c r="N15" s="12">
        <v>1.454</v>
      </c>
      <c r="O15" s="4" t="s">
        <v>40</v>
      </c>
      <c r="P15" s="7">
        <v>1.454</v>
      </c>
    </row>
    <row r="16" spans="1:16" x14ac:dyDescent="0.15">
      <c r="A16" s="4" t="s">
        <v>41</v>
      </c>
      <c r="B16" s="7">
        <v>1.663</v>
      </c>
      <c r="D16" s="4" t="s">
        <v>41</v>
      </c>
      <c r="E16" s="7">
        <v>1.4570000000000001</v>
      </c>
      <c r="G16" s="4" t="s">
        <v>41</v>
      </c>
      <c r="H16" s="7">
        <v>1.446</v>
      </c>
      <c r="K16" s="10" t="s">
        <v>45</v>
      </c>
      <c r="L16" s="12">
        <f>_xlfn.STDEV.P(L13:L15)</f>
        <v>1.6357125528513747E-2</v>
      </c>
      <c r="M16" s="10" t="s">
        <v>45</v>
      </c>
      <c r="N16" s="12">
        <f>_xlfn.STDEV.P(N13:N15)</f>
        <v>3.0912061651652695E-3</v>
      </c>
      <c r="O16" s="10" t="s">
        <v>45</v>
      </c>
      <c r="P16" s="12">
        <f>_xlfn.STDEV.P(P13:P15)</f>
        <v>1.517307556898807E-2</v>
      </c>
    </row>
    <row r="17" spans="1:22" x14ac:dyDescent="0.15">
      <c r="A17" s="4"/>
      <c r="B17" s="5"/>
      <c r="D17" s="4"/>
      <c r="E17" s="5"/>
      <c r="G17" s="4"/>
      <c r="H17" s="5"/>
      <c r="K17" s="10" t="s">
        <v>41</v>
      </c>
      <c r="L17" s="12">
        <v>1.663</v>
      </c>
      <c r="M17" s="14" t="s">
        <v>41</v>
      </c>
      <c r="N17" s="12">
        <v>1.4570000000000001</v>
      </c>
      <c r="O17" s="4" t="s">
        <v>41</v>
      </c>
      <c r="P17" s="7">
        <v>1.446</v>
      </c>
    </row>
    <row r="18" spans="1:22" x14ac:dyDescent="0.15">
      <c r="A18" s="4" t="s">
        <v>42</v>
      </c>
      <c r="B18" s="7">
        <v>1.4239999999999999</v>
      </c>
      <c r="D18" s="4" t="s">
        <v>42</v>
      </c>
      <c r="E18" s="7">
        <v>1.2010000000000001</v>
      </c>
      <c r="G18" s="4" t="s">
        <v>42</v>
      </c>
      <c r="H18" s="8">
        <v>1.21</v>
      </c>
      <c r="K18" s="10"/>
      <c r="L18" s="11"/>
      <c r="M18" s="14"/>
      <c r="N18" s="11"/>
      <c r="O18" s="4"/>
      <c r="P18" s="5"/>
    </row>
    <row r="19" spans="1:22" x14ac:dyDescent="0.15">
      <c r="A19" s="4" t="s">
        <v>43</v>
      </c>
      <c r="B19" s="9">
        <v>187.1</v>
      </c>
      <c r="D19" s="4" t="s">
        <v>43</v>
      </c>
      <c r="E19" s="9">
        <v>205.2</v>
      </c>
      <c r="G19" s="4" t="s">
        <v>43</v>
      </c>
      <c r="H19" s="9">
        <v>281.5</v>
      </c>
      <c r="K19" s="10" t="s">
        <v>42</v>
      </c>
      <c r="L19" s="12">
        <v>1.4239999999999999</v>
      </c>
      <c r="M19" s="14" t="s">
        <v>42</v>
      </c>
      <c r="N19" s="12">
        <v>1.2010000000000001</v>
      </c>
      <c r="O19" s="4" t="s">
        <v>42</v>
      </c>
      <c r="P19" s="8">
        <v>1.21</v>
      </c>
    </row>
    <row r="20" spans="1:22" x14ac:dyDescent="0.15">
      <c r="A20" s="4" t="s">
        <v>44</v>
      </c>
      <c r="B20" s="9">
        <v>-139.19999999999999</v>
      </c>
      <c r="D20" s="4" t="s">
        <v>44</v>
      </c>
      <c r="E20" s="9">
        <v>-156.19999999999999</v>
      </c>
      <c r="G20" s="4" t="s">
        <v>44</v>
      </c>
      <c r="H20" s="9">
        <v>-211.1</v>
      </c>
      <c r="K20" s="10" t="s">
        <v>43</v>
      </c>
      <c r="L20" s="13">
        <v>0.18709999999999999</v>
      </c>
      <c r="M20" s="14" t="s">
        <v>43</v>
      </c>
      <c r="N20" s="11">
        <v>0.20519999999999999</v>
      </c>
      <c r="O20" s="4" t="s">
        <v>43</v>
      </c>
      <c r="P20" s="5">
        <v>0.28149999999999997</v>
      </c>
    </row>
    <row r="21" spans="1:22" x14ac:dyDescent="0.15">
      <c r="A21" s="4"/>
      <c r="B21" s="5"/>
      <c r="D21" s="4"/>
      <c r="E21" s="5"/>
      <c r="G21" s="4"/>
      <c r="H21" s="5"/>
      <c r="K21" s="10" t="s">
        <v>44</v>
      </c>
      <c r="L21" s="11">
        <v>-0.13919999999999999</v>
      </c>
      <c r="M21" s="14" t="s">
        <v>44</v>
      </c>
      <c r="N21" s="11">
        <v>-0.15620000000000001</v>
      </c>
      <c r="O21" s="4" t="s">
        <v>44</v>
      </c>
      <c r="P21" s="5">
        <v>-0.21110000000000001</v>
      </c>
    </row>
    <row r="22" spans="1:22" ht="14" thickBot="1" x14ac:dyDescent="0.2">
      <c r="A22" s="4" t="s">
        <v>30</v>
      </c>
      <c r="B22" s="6">
        <v>29.36</v>
      </c>
      <c r="D22" s="4" t="s">
        <v>30</v>
      </c>
      <c r="E22" s="6">
        <v>27.12</v>
      </c>
      <c r="G22" s="4" t="s">
        <v>30</v>
      </c>
      <c r="H22" s="6">
        <v>28.58</v>
      </c>
      <c r="K22" s="19"/>
      <c r="L22" s="22"/>
      <c r="M22" s="20"/>
      <c r="N22" s="22"/>
      <c r="O22" s="19"/>
      <c r="P22" s="23"/>
    </row>
    <row r="23" spans="1:22" x14ac:dyDescent="0.15">
      <c r="A23" s="4" t="s">
        <v>31</v>
      </c>
      <c r="B23" s="8">
        <v>47.96</v>
      </c>
      <c r="D23" s="4" t="s">
        <v>31</v>
      </c>
      <c r="E23" s="8">
        <v>48.97</v>
      </c>
      <c r="G23" s="4" t="s">
        <v>31</v>
      </c>
      <c r="H23" s="9">
        <v>70.400000000000006</v>
      </c>
      <c r="K23" s="10" t="s">
        <v>30</v>
      </c>
      <c r="L23" s="13">
        <v>29.36</v>
      </c>
      <c r="M23" s="14" t="s">
        <v>30</v>
      </c>
      <c r="N23" s="13">
        <v>27.12</v>
      </c>
      <c r="O23" s="10" t="s">
        <v>30</v>
      </c>
      <c r="P23" s="18">
        <v>28.58</v>
      </c>
    </row>
    <row r="24" spans="1:22" ht="14" thickBot="1" x14ac:dyDescent="0.2">
      <c r="K24" s="19" t="s">
        <v>31</v>
      </c>
      <c r="L24" s="24">
        <v>4.7960000000000003E-2</v>
      </c>
      <c r="M24" s="20" t="s">
        <v>31</v>
      </c>
      <c r="N24" s="24">
        <v>4.897E-2</v>
      </c>
      <c r="O24" s="19" t="s">
        <v>31</v>
      </c>
      <c r="P24" s="25">
        <v>7.0400000000000004E-2</v>
      </c>
    </row>
    <row r="28" spans="1:22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Q28" s="4"/>
      <c r="R28" s="4"/>
      <c r="S28" s="4"/>
      <c r="T28" s="4"/>
      <c r="U28" s="4"/>
      <c r="V28" s="4"/>
    </row>
    <row r="29" spans="1:22" x14ac:dyDescent="0.15">
      <c r="B29" s="9"/>
      <c r="C29" s="5"/>
      <c r="D29" s="7"/>
      <c r="E29" s="5"/>
      <c r="F29" s="5"/>
      <c r="G29" s="5"/>
      <c r="H29" s="5"/>
      <c r="I29" s="5"/>
      <c r="J29" s="5"/>
      <c r="K29" s="4"/>
      <c r="L29" s="4"/>
      <c r="M29" s="4"/>
      <c r="N29" s="4"/>
      <c r="O29" s="4"/>
      <c r="P29" s="4"/>
      <c r="Q29" s="7"/>
      <c r="R29" s="9"/>
      <c r="S29" s="9"/>
      <c r="T29" s="5"/>
      <c r="U29" s="6"/>
      <c r="V29" s="8"/>
    </row>
    <row r="30" spans="1:22" x14ac:dyDescent="0.15">
      <c r="K30" s="5"/>
      <c r="L30" s="7"/>
      <c r="M30" s="7"/>
      <c r="N30" s="7"/>
      <c r="O30" s="7"/>
      <c r="P30" s="5"/>
    </row>
  </sheetData>
  <mergeCells count="3">
    <mergeCell ref="K2:L2"/>
    <mergeCell ref="M2:N2"/>
    <mergeCell ref="O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Abereni Opuiyo</cp:lastModifiedBy>
  <cp:revision>11</cp:revision>
  <dcterms:created xsi:type="dcterms:W3CDTF">2024-10-24T18:57:26Z</dcterms:created>
  <dcterms:modified xsi:type="dcterms:W3CDTF">2024-10-31T03:29:01Z</dcterms:modified>
  <dc:language>en-US</dc:language>
</cp:coreProperties>
</file>