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7/"/>
    </mc:Choice>
  </mc:AlternateContent>
  <xr:revisionPtr revIDLastSave="0" documentId="13_ncr:1_{AF7F240A-2E2A-CD41-AE9C-6FBEE28A2BD6}" xr6:coauthVersionLast="47" xr6:coauthVersionMax="47" xr10:uidLastSave="{00000000-0000-0000-0000-000000000000}"/>
  <bookViews>
    <workbookView xWindow="0" yWindow="500" windowWidth="51200" windowHeight="27500" tabRatio="500" activeTab="1" xr2:uid="{00000000-000D-0000-FFFF-FFFF00000000}"/>
  </bookViews>
  <sheets>
    <sheet name="RawData" sheetId="1" r:id="rId1"/>
    <sheet name="DataFormat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6" i="2" l="1"/>
  <c r="F45" i="2"/>
  <c r="F44" i="2"/>
  <c r="F43" i="2"/>
  <c r="F42" i="2"/>
  <c r="F32" i="2"/>
  <c r="F33" i="2"/>
  <c r="F34" i="2"/>
  <c r="F35" i="2"/>
  <c r="F36" i="2"/>
  <c r="K11" i="2"/>
  <c r="G25" i="2"/>
  <c r="G24" i="2"/>
  <c r="G23" i="2"/>
  <c r="G22" i="2"/>
  <c r="G21" i="2"/>
  <c r="G11" i="2"/>
  <c r="G12" i="2"/>
  <c r="G13" i="2"/>
  <c r="G14" i="2"/>
  <c r="G10" i="2"/>
  <c r="F25" i="2"/>
  <c r="F22" i="2"/>
  <c r="F23" i="2"/>
  <c r="F24" i="2"/>
  <c r="F21" i="2"/>
  <c r="B22" i="2"/>
  <c r="B23" i="2"/>
  <c r="B24" i="2"/>
  <c r="B25" i="2"/>
  <c r="B21" i="2"/>
  <c r="B11" i="2"/>
  <c r="B12" i="2"/>
  <c r="B13" i="2"/>
  <c r="B14" i="2"/>
  <c r="B10" i="2"/>
  <c r="F11" i="2"/>
  <c r="F12" i="2"/>
  <c r="F13" i="2"/>
  <c r="F14" i="2"/>
  <c r="F10" i="2"/>
  <c r="F26" i="1" l="1"/>
  <c r="F25" i="1"/>
  <c r="F24" i="1"/>
  <c r="F23" i="1"/>
  <c r="F22" i="1"/>
  <c r="F12" i="1"/>
  <c r="F13" i="1"/>
  <c r="F14" i="1"/>
  <c r="F15" i="1"/>
  <c r="F11" i="1"/>
  <c r="B23" i="1"/>
  <c r="B24" i="1"/>
  <c r="B25" i="1"/>
  <c r="B26" i="1"/>
  <c r="B22" i="1"/>
  <c r="B12" i="1"/>
  <c r="B13" i="1"/>
  <c r="B14" i="1"/>
  <c r="B15" i="1"/>
  <c r="B11" i="1"/>
  <c r="C34" i="1"/>
  <c r="D34" i="1" s="1"/>
  <c r="C35" i="1"/>
  <c r="D35" i="1" s="1"/>
  <c r="C49" i="1"/>
  <c r="D49" i="1" s="1"/>
  <c r="C48" i="1"/>
  <c r="D48" i="1" s="1"/>
  <c r="C47" i="1"/>
  <c r="D47" i="1" s="1"/>
  <c r="C46" i="1"/>
  <c r="D46" i="1" s="1"/>
  <c r="C45" i="1"/>
  <c r="D45" i="1" s="1"/>
  <c r="C38" i="1"/>
  <c r="D38" i="1" s="1"/>
  <c r="C37" i="1"/>
  <c r="D37" i="1" s="1"/>
  <c r="C36" i="1"/>
  <c r="D36" i="1" s="1"/>
  <c r="G26" i="1"/>
  <c r="G25" i="1"/>
  <c r="G24" i="1"/>
  <c r="G23" i="1"/>
  <c r="G22" i="1"/>
  <c r="G15" i="1"/>
  <c r="G14" i="1"/>
  <c r="G13" i="1"/>
  <c r="G12" i="1"/>
  <c r="G11" i="1"/>
  <c r="D50" i="1" l="1"/>
  <c r="D39" i="1"/>
</calcChain>
</file>

<file path=xl/sharedStrings.xml><?xml version="1.0" encoding="utf-8"?>
<sst xmlns="http://schemas.openxmlformats.org/spreadsheetml/2006/main" count="74" uniqueCount="42">
  <si>
    <t>Part 1</t>
  </si>
  <si>
    <t>Mass of block</t>
  </si>
  <si>
    <t>kg</t>
  </si>
  <si>
    <t>Part 2</t>
  </si>
  <si>
    <t>Peak static</t>
  </si>
  <si>
    <t>Total mass(m)(kg)</t>
  </si>
  <si>
    <t>Normal Force (N)</t>
  </si>
  <si>
    <t>Trial 1</t>
  </si>
  <si>
    <t>Trial 2</t>
  </si>
  <si>
    <t>Trial 3</t>
  </si>
  <si>
    <t>Kinetic</t>
  </si>
  <si>
    <t>Part 3</t>
  </si>
  <si>
    <t>No additional mass</t>
  </si>
  <si>
    <t>Trial</t>
  </si>
  <si>
    <t>Acceleration</t>
  </si>
  <si>
    <t>kinetic friction force</t>
  </si>
  <si>
    <t>u_k</t>
  </si>
  <si>
    <t>Average u_k</t>
  </si>
  <si>
    <t>500g mass</t>
  </si>
  <si>
    <t>Standard Deviation (s)</t>
  </si>
  <si>
    <t>Average static friction (n)</t>
  </si>
  <si>
    <t>Average kinetic friction (n)</t>
  </si>
  <si>
    <t>Mass of block (kg)</t>
  </si>
  <si>
    <t>tab:massBox</t>
  </si>
  <si>
    <t>Trial 1 (N)</t>
  </si>
  <si>
    <t>Trial 2 (N)</t>
  </si>
  <si>
    <t>Trial 3 (N)</t>
  </si>
  <si>
    <t>Standard Deviation (N)</t>
  </si>
  <si>
    <t>Average static friction (N)</t>
  </si>
  <si>
    <t>Total mass (kg)</t>
  </si>
  <si>
    <t>Normal Force (N)\tnote{!}</t>
  </si>
  <si>
    <t>(9.8 * (A10+1293) * 1/1000)</t>
  </si>
  <si>
    <t>Average kinetic friction (N)</t>
  </si>
  <si>
    <t>Kinetic Friction Force (N)</t>
  </si>
  <si>
    <t>Acceleration (m/s\textsuperscript{2})</t>
  </si>
  <si>
    <t>tab:part2s</t>
  </si>
  <si>
    <t>tab:part2k</t>
  </si>
  <si>
    <t>tab:part3block</t>
  </si>
  <si>
    <t xml:space="preserve"> s</t>
  </si>
  <si>
    <t>tab:part3500g</t>
  </si>
  <si>
    <t>fig:SFvNF</t>
  </si>
  <si>
    <t>fig:KFvNF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</si>
</sst>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9" xfId="0" applyNumberFormat="1" applyBorder="1"/>
    <xf numFmtId="164" fontId="0" fillId="0" borderId="5" xfId="0" applyNumberFormat="1" applyBorder="1"/>
    <xf numFmtId="164" fontId="0" fillId="0" borderId="0" xfId="0" applyNumberFormat="1"/>
    <xf numFmtId="164" fontId="0" fillId="0" borderId="8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0" fontId="1" fillId="0" borderId="11" xfId="0" applyFont="1" applyBorder="1"/>
    <xf numFmtId="0" fontId="0" fillId="0" borderId="13" xfId="0" applyBorder="1"/>
    <xf numFmtId="0" fontId="0" fillId="0" borderId="0" xfId="0" applyBorder="1"/>
    <xf numFmtId="164" fontId="0" fillId="0" borderId="0" xfId="0" applyNumberFormat="1" applyBorder="1"/>
    <xf numFmtId="0" fontId="1" fillId="0" borderId="14" xfId="0" applyFont="1" applyBorder="1"/>
    <xf numFmtId="0" fontId="1" fillId="0" borderId="14" xfId="0" applyFont="1" applyBorder="1"/>
    <xf numFmtId="164" fontId="0" fillId="0" borderId="11" xfId="0" applyNumberFormat="1" applyBorder="1"/>
    <xf numFmtId="164" fontId="0" fillId="0" borderId="13" xfId="0" applyNumberForma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Static Friction vs Normal</a:t>
            </a:r>
            <a:r>
              <a:rPr lang="en-US" sz="1300" b="0" strike="noStrike" spc="-1" baseline="0">
                <a:latin typeface="Arial"/>
              </a:rPr>
              <a:t> </a:t>
            </a:r>
            <a:r>
              <a:rPr lang="en-US" sz="1300" b="0" strike="noStrike" spc="-1">
                <a:latin typeface="Arial"/>
              </a:rPr>
              <a:t>Force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RawData!$B$11:$B$15</c:f>
              <c:numCache>
                <c:formatCode>General</c:formatCode>
                <c:ptCount val="5"/>
                <c:pt idx="0">
                  <c:v>22.471400000000003</c:v>
                </c:pt>
                <c:pt idx="1">
                  <c:v>20.511400000000002</c:v>
                </c:pt>
                <c:pt idx="2">
                  <c:v>18.551400000000001</c:v>
                </c:pt>
                <c:pt idx="3">
                  <c:v>16.5914</c:v>
                </c:pt>
                <c:pt idx="4">
                  <c:v>14.631400000000001</c:v>
                </c:pt>
              </c:numCache>
            </c:numRef>
          </c:xVal>
          <c:yVal>
            <c:numRef>
              <c:f>RawData!$G$11:$G$15</c:f>
              <c:numCache>
                <c:formatCode>0.0000</c:formatCode>
                <c:ptCount val="5"/>
                <c:pt idx="0">
                  <c:v>3.1803333333333335</c:v>
                </c:pt>
                <c:pt idx="1">
                  <c:v>2.6853333333333338</c:v>
                </c:pt>
                <c:pt idx="2">
                  <c:v>1.7963333333333331</c:v>
                </c:pt>
                <c:pt idx="3">
                  <c:v>1.3720000000000001</c:v>
                </c:pt>
                <c:pt idx="4">
                  <c:v>0.92749999999999988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friction_vs_force</c15:sqref>
                        </c15:formulaRef>
                      </c:ext>
                    </c:extLst>
                    <c:strCache>
                      <c:ptCount val="1"/>
                      <c:pt idx="0">
                        <c:v>friction_vs_force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BBB-274C-BA5D-8C87499B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8073"/>
        <c:axId val="37744509"/>
      </c:scatterChart>
      <c:valAx>
        <c:axId val="922080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Normal Force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744509"/>
        <c:crosses val="autoZero"/>
        <c:crossBetween val="between"/>
      </c:valAx>
      <c:valAx>
        <c:axId val="377445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Static Friction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2080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Kinetic Friction vs Normal Force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RawData!$B$22:$B$26</c:f>
              <c:numCache>
                <c:formatCode>General</c:formatCode>
                <c:ptCount val="5"/>
                <c:pt idx="0">
                  <c:v>22.471400000000003</c:v>
                </c:pt>
                <c:pt idx="1">
                  <c:v>20.511400000000002</c:v>
                </c:pt>
                <c:pt idx="2">
                  <c:v>18.551400000000001</c:v>
                </c:pt>
                <c:pt idx="3">
                  <c:v>16.5914</c:v>
                </c:pt>
                <c:pt idx="4">
                  <c:v>14.631400000000001</c:v>
                </c:pt>
              </c:numCache>
            </c:numRef>
          </c:xVal>
          <c:yVal>
            <c:numRef>
              <c:f>RawData!$G$22:$G$26</c:f>
              <c:numCache>
                <c:formatCode>0.0000</c:formatCode>
                <c:ptCount val="5"/>
                <c:pt idx="0">
                  <c:v>2.3873333333333333</c:v>
                </c:pt>
                <c:pt idx="1">
                  <c:v>1.954</c:v>
                </c:pt>
                <c:pt idx="2">
                  <c:v>1.5646666666666667</c:v>
                </c:pt>
                <c:pt idx="3">
                  <c:v>1.1253333333333335</c:v>
                </c:pt>
                <c:pt idx="4">
                  <c:v>0.77280000000000004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friction_vs_force</c15:sqref>
                        </c15:formulaRef>
                      </c:ext>
                    </c:extLst>
                    <c:strCache>
                      <c:ptCount val="1"/>
                      <c:pt idx="0">
                        <c:v>friction_vs_force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DE1-C140-ACDB-7E277755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8073"/>
        <c:axId val="37744509"/>
      </c:scatterChart>
      <c:valAx>
        <c:axId val="922080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Normal Force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744509"/>
        <c:crosses val="autoZero"/>
        <c:crossBetween val="between"/>
      </c:valAx>
      <c:valAx>
        <c:axId val="377445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Kinetic Friction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2080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 sz="2400"/>
              <a:t>Static Friction vs Normal Force</a:t>
            </a:r>
          </a:p>
        </c:rich>
      </c:tx>
      <c:layout>
        <c:manualLayout>
          <c:xMode val="edge"/>
          <c:yMode val="edge"/>
          <c:x val="0.20694316436251919"/>
          <c:y val="5.9850374064837904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6967323626084"/>
          <c:y val="0.20622506488163586"/>
          <c:w val="0.81575870614630552"/>
          <c:h val="0.61983221138229594"/>
        </c:manualLayout>
      </c:layout>
      <c:scatterChart>
        <c:scatterStyle val="lineMarker"/>
        <c:varyColors val="0"/>
        <c:ser>
          <c:idx val="0"/>
          <c:order val="0"/>
          <c:spPr>
            <a:ln w="19050" cap="rnd" cmpd="sng" algn="ctr"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chemeClr val="dk1">
                  <a:tint val="88500"/>
                </a:schemeClr>
              </a:solidFill>
              <a:ln w="6350" cap="flat" cmpd="sng" algn="ctr"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350" cap="rnd" cmpd="sng" algn="ctr">
                <a:solidFill>
                  <a:srgbClr val="004586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40335280670562"/>
                  <c:y val="7.8221179335126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LM Mono 10" pitchFamily="49" charset="77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RawData!$B$11:$B$15</c:f>
              <c:numCache>
                <c:formatCode>General</c:formatCode>
                <c:ptCount val="5"/>
                <c:pt idx="0">
                  <c:v>22.471400000000003</c:v>
                </c:pt>
                <c:pt idx="1">
                  <c:v>20.511400000000002</c:v>
                </c:pt>
                <c:pt idx="2">
                  <c:v>18.551400000000001</c:v>
                </c:pt>
                <c:pt idx="3">
                  <c:v>16.5914</c:v>
                </c:pt>
                <c:pt idx="4">
                  <c:v>14.631400000000001</c:v>
                </c:pt>
              </c:numCache>
            </c:numRef>
          </c:xVal>
          <c:yVal>
            <c:numRef>
              <c:f>RawData!$G$11:$G$15</c:f>
              <c:numCache>
                <c:formatCode>0.0000</c:formatCode>
                <c:ptCount val="5"/>
                <c:pt idx="0">
                  <c:v>3.1803333333333335</c:v>
                </c:pt>
                <c:pt idx="1">
                  <c:v>2.6853333333333338</c:v>
                </c:pt>
                <c:pt idx="2">
                  <c:v>1.7963333333333331</c:v>
                </c:pt>
                <c:pt idx="3">
                  <c:v>1.3720000000000001</c:v>
                </c:pt>
                <c:pt idx="4">
                  <c:v>0.92749999999999988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friction_vs_force</c15:sqref>
                        </c15:formulaRef>
                      </c:ext>
                    </c:extLst>
                    <c:strCache>
                      <c:ptCount val="1"/>
                      <c:pt idx="0">
                        <c:v>friction_vs_force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8EA-1E4E-906E-2CE94D6E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8073"/>
        <c:axId val="37744509"/>
      </c:scatterChart>
      <c:valAx>
        <c:axId val="92208073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2000"/>
                  <a:t>Normal Force (N)</a:t>
                </a:r>
              </a:p>
            </c:rich>
          </c:tx>
          <c:layout>
            <c:manualLayout>
              <c:xMode val="edge"/>
              <c:yMode val="edge"/>
              <c:x val="0.404302142507658"/>
              <c:y val="0.90907489216162041"/>
            </c:manualLayout>
          </c:layout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37744509"/>
        <c:crosses val="autoZero"/>
        <c:crossBetween val="between"/>
      </c:valAx>
      <c:valAx>
        <c:axId val="3774450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2000"/>
                  <a:t>Static Friction (N)</a:t>
                </a:r>
              </a:p>
            </c:rich>
          </c:tx>
          <c:overlay val="0"/>
          <c:spPr>
            <a:noFill/>
            <a:ln w="0"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92208073"/>
        <c:crosses val="autoZero"/>
        <c:crossBetween val="between"/>
      </c:valAx>
      <c:spPr>
        <a:noFill/>
        <a:ln w="0">
          <a:solidFill>
            <a:srgbClr val="B3B3B3"/>
          </a:solidFill>
        </a:ln>
        <a:effectLst/>
      </c:spPr>
    </c:plotArea>
    <c:plotVisOnly val="1"/>
    <c:dispBlanksAs val="span"/>
    <c:showDLblsOverMax val="1"/>
  </c:chart>
  <c:spPr>
    <a:solidFill>
      <a:srgbClr val="FFFFFF"/>
    </a:solidFill>
    <a:ln w="0" cap="flat" cmpd="sng" algn="ctr">
      <a:noFill/>
      <a:prstDash val="solid"/>
      <a:round/>
    </a:ln>
    <a:effectLst/>
  </c:spPr>
  <c:txPr>
    <a:bodyPr/>
    <a:lstStyle/>
    <a:p>
      <a:pPr>
        <a:defRPr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 sz="2400"/>
              <a:t>Kinetic Friction vs Normal Force</a:t>
            </a:r>
          </a:p>
        </c:rich>
      </c:tx>
      <c:layout>
        <c:manualLayout>
          <c:xMode val="edge"/>
          <c:yMode val="edge"/>
          <c:x val="0.20694316436251919"/>
          <c:y val="5.9850374064837904E-2"/>
        </c:manualLayout>
      </c:layout>
      <c:overlay val="0"/>
      <c:spPr>
        <a:noFill/>
        <a:ln w="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76967323626084"/>
          <c:y val="0.20622506488163586"/>
          <c:w val="0.81575870614630552"/>
          <c:h val="0.61983221138229594"/>
        </c:manualLayout>
      </c:layout>
      <c:scatterChart>
        <c:scatterStyle val="lineMarker"/>
        <c:varyColors val="0"/>
        <c:ser>
          <c:idx val="0"/>
          <c:order val="0"/>
          <c:spPr>
            <a:ln w="19050" cap="rnd" cmpd="sng" algn="ctr"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chemeClr val="dk1">
                  <a:tint val="88500"/>
                </a:schemeClr>
              </a:solidFill>
              <a:ln w="6350" cap="flat" cmpd="sng" algn="ctr"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350" cap="rnd" cmpd="sng" algn="ctr">
                <a:solidFill>
                  <a:srgbClr val="004586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47864819004525"/>
                  <c:y val="3.8191362443330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LM Mono 10" pitchFamily="49" charset="77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RawData!$B$22:$B$26</c:f>
              <c:numCache>
                <c:formatCode>General</c:formatCode>
                <c:ptCount val="5"/>
                <c:pt idx="0">
                  <c:v>22.471400000000003</c:v>
                </c:pt>
                <c:pt idx="1">
                  <c:v>20.511400000000002</c:v>
                </c:pt>
                <c:pt idx="2">
                  <c:v>18.551400000000001</c:v>
                </c:pt>
                <c:pt idx="3">
                  <c:v>16.5914</c:v>
                </c:pt>
                <c:pt idx="4">
                  <c:v>14.631400000000001</c:v>
                </c:pt>
              </c:numCache>
            </c:numRef>
          </c:xVal>
          <c:yVal>
            <c:numRef>
              <c:f>RawData!$G$22:$G$26</c:f>
              <c:numCache>
                <c:formatCode>0.0000</c:formatCode>
                <c:ptCount val="5"/>
                <c:pt idx="0">
                  <c:v>2.3873333333333333</c:v>
                </c:pt>
                <c:pt idx="1">
                  <c:v>1.954</c:v>
                </c:pt>
                <c:pt idx="2">
                  <c:v>1.5646666666666667</c:v>
                </c:pt>
                <c:pt idx="3">
                  <c:v>1.1253333333333335</c:v>
                </c:pt>
                <c:pt idx="4">
                  <c:v>0.77280000000000004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friction_vs_force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35F-E447-9C4E-28D181EA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8073"/>
        <c:axId val="37744509"/>
      </c:scatterChart>
      <c:valAx>
        <c:axId val="9220807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2000"/>
                  <a:t>Normal Force (N)</a:t>
                </a:r>
              </a:p>
            </c:rich>
          </c:tx>
          <c:layout>
            <c:manualLayout>
              <c:xMode val="edge"/>
              <c:yMode val="edge"/>
              <c:x val="0.404302142507658"/>
              <c:y val="0.90907489216162041"/>
            </c:manualLayout>
          </c:layout>
          <c:overlay val="0"/>
          <c:spPr>
            <a:noFill/>
            <a:ln w="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37744509"/>
        <c:crosses val="autoZero"/>
        <c:crossBetween val="between"/>
      </c:valAx>
      <c:valAx>
        <c:axId val="3774450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2000"/>
                  <a:t>Kinetic Friction (N)</a:t>
                </a:r>
              </a:p>
            </c:rich>
          </c:tx>
          <c:overlay val="0"/>
          <c:spPr>
            <a:noFill/>
            <a:ln w="0">
              <a:noFill/>
            </a:ln>
            <a:effectLst/>
          </c:spPr>
        </c:title>
        <c:numFmt formatCode="0.0000" sourceLinked="1"/>
        <c:majorTickMark val="out"/>
        <c:minorTickMark val="none"/>
        <c:tickLblPos val="nextTo"/>
        <c:spPr>
          <a:noFill/>
          <a:ln w="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92208073"/>
        <c:crosses val="autoZero"/>
        <c:crossBetween val="between"/>
      </c:valAx>
      <c:spPr>
        <a:noFill/>
        <a:ln w="0">
          <a:solidFill>
            <a:srgbClr val="B3B3B3"/>
          </a:solidFill>
        </a:ln>
        <a:effectLst/>
      </c:spPr>
    </c:plotArea>
    <c:plotVisOnly val="1"/>
    <c:dispBlanksAs val="span"/>
    <c:showDLblsOverMax val="1"/>
  </c:chart>
  <c:spPr>
    <a:solidFill>
      <a:srgbClr val="FFFFFF"/>
    </a:solidFill>
    <a:ln w="0" cap="flat" cmpd="sng" algn="ctr">
      <a:noFill/>
      <a:prstDash val="solid"/>
      <a:round/>
    </a:ln>
    <a:effectLst/>
  </c:spPr>
  <c:txPr>
    <a:bodyPr/>
    <a:lstStyle/>
    <a:p>
      <a:pPr>
        <a:defRPr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301361</xdr:colOff>
      <xdr:row>8</xdr:row>
      <xdr:rowOff>89858</xdr:rowOff>
    </xdr:from>
    <xdr:to>
      <xdr:col>16</xdr:col>
      <xdr:colOff>367601</xdr:colOff>
      <xdr:row>28</xdr:row>
      <xdr:rowOff>80137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349361</xdr:colOff>
      <xdr:row>31</xdr:row>
      <xdr:rowOff>22058</xdr:rowOff>
    </xdr:from>
    <xdr:to>
      <xdr:col>16</xdr:col>
      <xdr:colOff>415601</xdr:colOff>
      <xdr:row>51</xdr:row>
      <xdr:rowOff>12337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0CA66-6E3E-F547-9C8E-17C8DD898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508000</xdr:colOff>
      <xdr:row>7</xdr:row>
      <xdr:rowOff>127000</xdr:rowOff>
    </xdr:from>
    <xdr:to>
      <xdr:col>21</xdr:col>
      <xdr:colOff>520700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25DBB-6F2D-E541-87E9-24E0FC1F1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225800</xdr:colOff>
      <xdr:row>42</xdr:row>
      <xdr:rowOff>76200</xdr:rowOff>
    </xdr:from>
    <xdr:to>
      <xdr:col>21</xdr:col>
      <xdr:colOff>457200</xdr:colOff>
      <xdr:row>75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AA606-6473-104B-8F32-C6854130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0"/>
  <sheetViews>
    <sheetView zoomScale="92" zoomScaleNormal="100" workbookViewId="0">
      <selection activeCell="A43" sqref="A43:D50"/>
    </sheetView>
  </sheetViews>
  <sheetFormatPr baseColWidth="10" defaultColWidth="11.5" defaultRowHeight="13" x14ac:dyDescent="0.15"/>
  <cols>
    <col min="1" max="1" width="17" customWidth="1"/>
    <col min="2" max="2" width="15.33203125" customWidth="1"/>
    <col min="3" max="3" width="17.5" customWidth="1"/>
    <col min="6" max="6" width="20" customWidth="1"/>
  </cols>
  <sheetData>
    <row r="2" spans="1:7" x14ac:dyDescent="0.15">
      <c r="A2" t="s">
        <v>0</v>
      </c>
    </row>
    <row r="3" spans="1:7" x14ac:dyDescent="0.15">
      <c r="A3" t="s">
        <v>1</v>
      </c>
      <c r="B3">
        <v>1.2929999999999999</v>
      </c>
      <c r="C3" t="s">
        <v>2</v>
      </c>
    </row>
    <row r="6" spans="1:7" x14ac:dyDescent="0.15">
      <c r="A6" t="s">
        <v>3</v>
      </c>
    </row>
    <row r="9" spans="1:7" x14ac:dyDescent="0.15">
      <c r="C9" s="1" t="s">
        <v>4</v>
      </c>
      <c r="D9" s="1"/>
      <c r="E9" s="1"/>
    </row>
    <row r="10" spans="1:7" x14ac:dyDescent="0.15">
      <c r="A10" s="2" t="s">
        <v>5</v>
      </c>
      <c r="B10" s="2" t="s">
        <v>6</v>
      </c>
      <c r="C10" s="2" t="s">
        <v>7</v>
      </c>
      <c r="D10" s="2" t="s">
        <v>8</v>
      </c>
      <c r="E10" s="2" t="s">
        <v>9</v>
      </c>
      <c r="F10" s="6" t="s">
        <v>19</v>
      </c>
      <c r="G10" s="2" t="s">
        <v>20</v>
      </c>
    </row>
    <row r="11" spans="1:7" x14ac:dyDescent="0.15">
      <c r="A11" s="3">
        <v>1000</v>
      </c>
      <c r="B11" s="3">
        <f>9.8 * (A11+1293) * 1/1000</f>
        <v>22.471400000000003</v>
      </c>
      <c r="C11" s="4">
        <v>2.847</v>
      </c>
      <c r="D11" s="5">
        <v>3.3319999999999999</v>
      </c>
      <c r="E11" s="6">
        <v>3.3620000000000001</v>
      </c>
      <c r="F11">
        <f>_xlfn.STDEV.P(C11:E11)</f>
        <v>0.23602024395283461</v>
      </c>
      <c r="G11" s="7">
        <f>AVERAGE(C11:E11)</f>
        <v>3.1803333333333335</v>
      </c>
    </row>
    <row r="12" spans="1:7" x14ac:dyDescent="0.15">
      <c r="A12" s="8">
        <v>800</v>
      </c>
      <c r="B12" s="3">
        <f t="shared" ref="B12:B15" si="0">9.8 * (A12+1293) * 1/1000</f>
        <v>20.511400000000002</v>
      </c>
      <c r="C12" s="9">
        <v>2.3919999999999999</v>
      </c>
      <c r="D12">
        <v>2.544</v>
      </c>
      <c r="E12" s="10">
        <v>3.12</v>
      </c>
      <c r="F12">
        <f t="shared" ref="F12:F15" si="1">_xlfn.STDEV.P(C12:E12)</f>
        <v>0.3135573667165571</v>
      </c>
      <c r="G12" s="11">
        <f>AVERAGE(C12:E12)</f>
        <v>2.6853333333333338</v>
      </c>
    </row>
    <row r="13" spans="1:7" x14ac:dyDescent="0.15">
      <c r="A13" s="8">
        <v>600</v>
      </c>
      <c r="B13" s="3">
        <f t="shared" si="0"/>
        <v>18.551400000000001</v>
      </c>
      <c r="C13" s="9">
        <v>1.877</v>
      </c>
      <c r="D13">
        <v>1.726</v>
      </c>
      <c r="E13" s="10">
        <v>1.786</v>
      </c>
      <c r="F13">
        <f t="shared" si="1"/>
        <v>6.2077013101111404E-2</v>
      </c>
      <c r="G13" s="11">
        <f>AVERAGE(C13:E13)</f>
        <v>1.7963333333333331</v>
      </c>
    </row>
    <row r="14" spans="1:7" x14ac:dyDescent="0.15">
      <c r="A14" s="8">
        <v>400</v>
      </c>
      <c r="B14" s="3">
        <f t="shared" si="0"/>
        <v>16.5914</v>
      </c>
      <c r="C14" s="9">
        <v>1.4830000000000001</v>
      </c>
      <c r="D14">
        <v>1.3320000000000001</v>
      </c>
      <c r="E14" s="10">
        <v>1.3009999999999999</v>
      </c>
      <c r="F14">
        <f t="shared" si="1"/>
        <v>7.9502620501884558E-2</v>
      </c>
      <c r="G14" s="11">
        <f>AVERAGE(C14:E14)</f>
        <v>1.3720000000000001</v>
      </c>
    </row>
    <row r="15" spans="1:7" x14ac:dyDescent="0.15">
      <c r="A15" s="12">
        <v>200</v>
      </c>
      <c r="B15" s="3">
        <f t="shared" si="0"/>
        <v>14.631400000000001</v>
      </c>
      <c r="C15" s="13">
        <v>0.93759999999999999</v>
      </c>
      <c r="D15" s="14">
        <v>0.93759999999999999</v>
      </c>
      <c r="E15" s="15">
        <v>0.9073</v>
      </c>
      <c r="F15">
        <f t="shared" si="1"/>
        <v>1.4283556979968257E-2</v>
      </c>
      <c r="G15" s="16">
        <f>AVERAGE(C15:E15)</f>
        <v>0.92749999999999988</v>
      </c>
    </row>
    <row r="20" spans="1:7" x14ac:dyDescent="0.15">
      <c r="C20" s="1" t="s">
        <v>10</v>
      </c>
      <c r="D20" s="1"/>
      <c r="E20" s="1"/>
    </row>
    <row r="21" spans="1:7" x14ac:dyDescent="0.15">
      <c r="A21" s="2" t="s">
        <v>5</v>
      </c>
      <c r="B21" s="2" t="s">
        <v>6</v>
      </c>
      <c r="C21" s="2" t="s">
        <v>7</v>
      </c>
      <c r="D21" s="2" t="s">
        <v>8</v>
      </c>
      <c r="E21" s="2" t="s">
        <v>9</v>
      </c>
      <c r="F21" s="2" t="s">
        <v>19</v>
      </c>
      <c r="G21" s="2" t="s">
        <v>21</v>
      </c>
    </row>
    <row r="22" spans="1:7" x14ac:dyDescent="0.15">
      <c r="A22" s="3">
        <v>1000</v>
      </c>
      <c r="B22" s="3">
        <f>9.8 *(A22+1293) * 1/1000</f>
        <v>22.471400000000003</v>
      </c>
      <c r="C22" s="4">
        <v>2.4049999999999998</v>
      </c>
      <c r="D22" s="5">
        <v>2.35</v>
      </c>
      <c r="E22" s="6">
        <v>2.407</v>
      </c>
      <c r="F22">
        <f>_xlfn.STDEV.P(C22:E22)</f>
        <v>2.6411277052720328E-2</v>
      </c>
      <c r="G22" s="7">
        <f>AVERAGE(C22:E22)</f>
        <v>2.3873333333333333</v>
      </c>
    </row>
    <row r="23" spans="1:7" x14ac:dyDescent="0.15">
      <c r="A23" s="8">
        <v>800</v>
      </c>
      <c r="B23" s="3">
        <f t="shared" ref="B23:B26" si="2">9.8 *(A23+1293) * 1/1000</f>
        <v>20.511400000000002</v>
      </c>
      <c r="C23" s="9">
        <v>2.0049999999999999</v>
      </c>
      <c r="D23">
        <v>1.887</v>
      </c>
      <c r="E23" s="10">
        <v>1.97</v>
      </c>
      <c r="F23">
        <f t="shared" ref="F23:F26" si="3">_xlfn.STDEV.P(C23:E23)</f>
        <v>4.9484004149489183E-2</v>
      </c>
      <c r="G23" s="11">
        <f>AVERAGE(C23:E23)</f>
        <v>1.954</v>
      </c>
    </row>
    <row r="24" spans="1:7" x14ac:dyDescent="0.15">
      <c r="A24" s="8">
        <v>600</v>
      </c>
      <c r="B24" s="3">
        <f t="shared" si="2"/>
        <v>18.551400000000001</v>
      </c>
      <c r="C24" s="9">
        <v>1.5609999999999999</v>
      </c>
      <c r="D24">
        <v>1.5720000000000001</v>
      </c>
      <c r="E24" s="10">
        <v>1.5609999999999999</v>
      </c>
      <c r="F24">
        <f t="shared" si="3"/>
        <v>5.1854497287014056E-3</v>
      </c>
      <c r="G24" s="11">
        <f>AVERAGE(C24:E24)</f>
        <v>1.5646666666666667</v>
      </c>
    </row>
    <row r="25" spans="1:7" x14ac:dyDescent="0.15">
      <c r="A25" s="8">
        <v>400</v>
      </c>
      <c r="B25" s="3">
        <f t="shared" si="2"/>
        <v>16.5914</v>
      </c>
      <c r="C25" s="9">
        <v>1.115</v>
      </c>
      <c r="D25">
        <v>1.1299999999999999</v>
      </c>
      <c r="E25" s="10">
        <v>1.131</v>
      </c>
      <c r="F25">
        <f t="shared" si="3"/>
        <v>7.3181661333666997E-3</v>
      </c>
      <c r="G25" s="11">
        <f>AVERAGE(C25:E25)</f>
        <v>1.1253333333333335</v>
      </c>
    </row>
    <row r="26" spans="1:7" x14ac:dyDescent="0.15">
      <c r="A26" s="12">
        <v>200</v>
      </c>
      <c r="B26" s="3">
        <f t="shared" si="2"/>
        <v>14.631400000000001</v>
      </c>
      <c r="C26" s="13">
        <v>0.77480000000000004</v>
      </c>
      <c r="D26" s="14">
        <v>0.77490000000000003</v>
      </c>
      <c r="E26" s="15">
        <v>0.76870000000000005</v>
      </c>
      <c r="F26">
        <f t="shared" si="3"/>
        <v>2.8994252303976794E-3</v>
      </c>
      <c r="G26" s="16">
        <f>AVERAGE(C26:E26)</f>
        <v>0.77280000000000004</v>
      </c>
    </row>
    <row r="30" spans="1:7" x14ac:dyDescent="0.15">
      <c r="A30" t="s">
        <v>11</v>
      </c>
    </row>
    <row r="32" spans="1:7" x14ac:dyDescent="0.15">
      <c r="A32" t="s">
        <v>12</v>
      </c>
    </row>
    <row r="33" spans="1:6" x14ac:dyDescent="0.15">
      <c r="A33" s="2" t="s">
        <v>13</v>
      </c>
      <c r="B33" s="2" t="s">
        <v>14</v>
      </c>
      <c r="C33" s="2" t="s">
        <v>15</v>
      </c>
      <c r="D33" s="2" t="s">
        <v>16</v>
      </c>
    </row>
    <row r="34" spans="1:6" x14ac:dyDescent="0.15">
      <c r="A34" s="4">
        <v>1</v>
      </c>
      <c r="B34" s="3">
        <v>1.9319999999999999</v>
      </c>
      <c r="C34" s="17">
        <f>B34 * $B$3</f>
        <v>2.4980759999999997</v>
      </c>
      <c r="D34" s="7">
        <f>C34/ (9.8*$B$3)</f>
        <v>0.19714285714285712</v>
      </c>
      <c r="F34" s="18"/>
    </row>
    <row r="35" spans="1:6" x14ac:dyDescent="0.15">
      <c r="A35" s="9">
        <v>2</v>
      </c>
      <c r="B35" s="8">
        <v>2.0609999999999999</v>
      </c>
      <c r="C35" s="19">
        <f>B35 * $B$3</f>
        <v>2.6648729999999996</v>
      </c>
      <c r="D35" s="11">
        <f>C35/ (9.8*$B$3)</f>
        <v>0.21030612244897956</v>
      </c>
      <c r="F35" s="18"/>
    </row>
    <row r="36" spans="1:6" x14ac:dyDescent="0.15">
      <c r="A36" s="9">
        <v>3</v>
      </c>
      <c r="B36" s="8">
        <v>2.1030000000000002</v>
      </c>
      <c r="C36" s="19">
        <f>B36 * $B$3</f>
        <v>2.719179</v>
      </c>
      <c r="D36" s="11">
        <f>C36/ (9.8*$B$3)</f>
        <v>0.21459183673469387</v>
      </c>
      <c r="F36" s="18"/>
    </row>
    <row r="37" spans="1:6" x14ac:dyDescent="0.15">
      <c r="A37" s="9">
        <v>4</v>
      </c>
      <c r="B37" s="8">
        <v>1.8160000000000001</v>
      </c>
      <c r="C37" s="19">
        <f>B37 * $B$3</f>
        <v>2.3480879999999997</v>
      </c>
      <c r="D37" s="11">
        <f>C37/ (9.8*$B$3)</f>
        <v>0.18530612244897957</v>
      </c>
      <c r="F37" s="18"/>
    </row>
    <row r="38" spans="1:6" x14ac:dyDescent="0.15">
      <c r="A38" s="13">
        <v>5</v>
      </c>
      <c r="B38" s="12">
        <v>1.7230000000000001</v>
      </c>
      <c r="C38" s="20">
        <f>B38 * $B$3</f>
        <v>2.2278389999999999</v>
      </c>
      <c r="D38" s="16">
        <f>C38/ (9.8*$B$3)</f>
        <v>0.17581632653061224</v>
      </c>
      <c r="F38" s="18"/>
    </row>
    <row r="39" spans="1:6" x14ac:dyDescent="0.15">
      <c r="C39" s="2" t="s">
        <v>17</v>
      </c>
      <c r="D39" s="21">
        <f>AVERAGE(D34:D38)</f>
        <v>0.19663265306122449</v>
      </c>
    </row>
    <row r="43" spans="1:6" x14ac:dyDescent="0.15">
      <c r="A43" t="s">
        <v>18</v>
      </c>
    </row>
    <row r="44" spans="1:6" x14ac:dyDescent="0.15">
      <c r="A44" s="2" t="s">
        <v>13</v>
      </c>
      <c r="B44" s="2" t="s">
        <v>14</v>
      </c>
      <c r="C44" s="2" t="s">
        <v>15</v>
      </c>
      <c r="D44" s="2" t="s">
        <v>16</v>
      </c>
    </row>
    <row r="45" spans="1:6" x14ac:dyDescent="0.15">
      <c r="A45" s="4">
        <v>1</v>
      </c>
      <c r="B45" s="3">
        <v>2.0920000000000001</v>
      </c>
      <c r="C45" s="17">
        <f>B45 * $B$3</f>
        <v>2.7049560000000001</v>
      </c>
      <c r="D45" s="7">
        <f>C45/ (9.8*$B$3+0.5)</f>
        <v>0.20536586847259974</v>
      </c>
      <c r="F45" s="18"/>
    </row>
    <row r="46" spans="1:6" x14ac:dyDescent="0.15">
      <c r="A46" s="9">
        <v>2</v>
      </c>
      <c r="B46" s="8">
        <v>1.8280000000000001</v>
      </c>
      <c r="C46" s="19">
        <f>B46 * $B$3</f>
        <v>2.363604</v>
      </c>
      <c r="D46" s="11">
        <f>C46/ (9.8*$B$3+0.5)</f>
        <v>0.17944971681066554</v>
      </c>
      <c r="F46" s="18"/>
    </row>
    <row r="47" spans="1:6" x14ac:dyDescent="0.15">
      <c r="A47" s="9">
        <v>3</v>
      </c>
      <c r="B47" s="8">
        <v>2.044</v>
      </c>
      <c r="C47" s="19">
        <f>B47 * $B$3</f>
        <v>2.6428919999999998</v>
      </c>
      <c r="D47" s="11">
        <f>C47/ (9.8*$B$3+0.5)</f>
        <v>0.20065384089770258</v>
      </c>
      <c r="F47" s="18"/>
    </row>
    <row r="48" spans="1:6" x14ac:dyDescent="0.15">
      <c r="A48" s="9">
        <v>4</v>
      </c>
      <c r="B48" s="8">
        <v>2.0299999999999998</v>
      </c>
      <c r="C48" s="19">
        <f>B48 * $B$3</f>
        <v>2.6247899999999995</v>
      </c>
      <c r="D48" s="11">
        <f>C48/ (9.8*$B$3+0.5)</f>
        <v>0.19927949952169088</v>
      </c>
      <c r="F48" s="18"/>
    </row>
    <row r="49" spans="1:6" x14ac:dyDescent="0.15">
      <c r="A49" s="13">
        <v>5</v>
      </c>
      <c r="B49" s="12">
        <v>2.0950000000000002</v>
      </c>
      <c r="C49" s="20">
        <f>B49 * $B$3</f>
        <v>2.7088350000000001</v>
      </c>
      <c r="D49" s="16">
        <f>C49/ (9.8*$B$3+0.5)</f>
        <v>0.20566037019603081</v>
      </c>
      <c r="F49" s="18"/>
    </row>
    <row r="50" spans="1:6" x14ac:dyDescent="0.15">
      <c r="C50" s="2" t="s">
        <v>17</v>
      </c>
      <c r="D50" s="21">
        <f>AVERAGE(D45:D49)</f>
        <v>0.19808185917973792</v>
      </c>
    </row>
  </sheetData>
  <mergeCells count="2">
    <mergeCell ref="C9:E9"/>
    <mergeCell ref="C20:E20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56D4-6143-4B4E-A76C-39702C6372CB}">
  <dimension ref="A1:W61"/>
  <sheetViews>
    <sheetView tabSelected="1" workbookViewId="0">
      <selection activeCell="W51" sqref="W51"/>
    </sheetView>
  </sheetViews>
  <sheetFormatPr baseColWidth="10" defaultRowHeight="13" x14ac:dyDescent="0.15"/>
  <sheetData>
    <row r="1" spans="1:23" x14ac:dyDescent="0.15">
      <c r="A1" t="s">
        <v>0</v>
      </c>
      <c r="B1" t="s">
        <v>23</v>
      </c>
    </row>
    <row r="2" spans="1:23" x14ac:dyDescent="0.15">
      <c r="A2" s="22" t="s">
        <v>22</v>
      </c>
    </row>
    <row r="3" spans="1:23" x14ac:dyDescent="0.15">
      <c r="A3" s="23">
        <v>1.2929999999999999</v>
      </c>
    </row>
    <row r="7" spans="1:23" x14ac:dyDescent="0.15">
      <c r="A7" t="s">
        <v>3</v>
      </c>
      <c r="B7" t="s">
        <v>35</v>
      </c>
    </row>
    <row r="8" spans="1:23" ht="14" thickBot="1" x14ac:dyDescent="0.2">
      <c r="C8" s="27" t="s">
        <v>4</v>
      </c>
      <c r="D8" s="27"/>
      <c r="E8" s="27"/>
    </row>
    <row r="9" spans="1:23" ht="14" thickBot="1" x14ac:dyDescent="0.2">
      <c r="A9" s="26" t="s">
        <v>29</v>
      </c>
      <c r="B9" s="26" t="s">
        <v>30</v>
      </c>
      <c r="C9" s="26" t="s">
        <v>24</v>
      </c>
      <c r="D9" s="26" t="s">
        <v>25</v>
      </c>
      <c r="E9" s="26" t="s">
        <v>26</v>
      </c>
      <c r="F9" s="26" t="s">
        <v>27</v>
      </c>
      <c r="G9" s="26" t="s">
        <v>28</v>
      </c>
      <c r="H9" s="26"/>
    </row>
    <row r="10" spans="1:23" x14ac:dyDescent="0.15">
      <c r="A10" s="24">
        <v>1000</v>
      </c>
      <c r="B10">
        <f>TRUNC((9.8*(A10+1293)*1/1000),4-(1+INT(LOG10(ABS((9.8*(A10+1293)*1/1000))))))</f>
        <v>22.47</v>
      </c>
      <c r="C10" s="24">
        <v>2.847</v>
      </c>
      <c r="D10" s="24">
        <v>3.3319999999999999</v>
      </c>
      <c r="E10" s="24">
        <v>3.3620000000000001</v>
      </c>
      <c r="F10">
        <f>TRUNC(_xlfn.STDEV.P(C10:E10),4-(1+INT(LOG10(ABS(_xlfn.STDEV.P(C10:E10))))))</f>
        <v>0.23599999999999999</v>
      </c>
      <c r="G10">
        <f>TRUNC(AVERAGE(C10:E10),4-(1+INT(LOG10(ABS((AVERAGE(C10:E10)))))))</f>
        <v>3.18</v>
      </c>
      <c r="H10" s="24"/>
    </row>
    <row r="11" spans="1:23" x14ac:dyDescent="0.15">
      <c r="A11" s="24">
        <v>800</v>
      </c>
      <c r="B11">
        <f t="shared" ref="B11:B14" si="0">TRUNC((9.8*(A11+1293)*1/1000),4-(1+INT(LOG10(ABS((9.8*(A11+1293)*1/1000))))))</f>
        <v>20.51</v>
      </c>
      <c r="C11" s="24">
        <v>2.3919999999999999</v>
      </c>
      <c r="D11" s="24">
        <v>2.544</v>
      </c>
      <c r="E11" s="24">
        <v>3.12</v>
      </c>
      <c r="F11">
        <f t="shared" ref="F11:F14" si="1">TRUNC(_xlfn.STDEV.P(C11:E11),4-(1+INT(LOG10(ABS(_xlfn.STDEV.P(C11:E11))))))</f>
        <v>0.3135</v>
      </c>
      <c r="G11">
        <f t="shared" ref="G11:G14" si="2">TRUNC(AVERAGE(C11:E11),4-(1+INT(LOG10(ABS((AVERAGE(C11:E11)))))))</f>
        <v>2.6850000000000001</v>
      </c>
      <c r="H11" s="24"/>
      <c r="K11" s="18">
        <f>TRUNC(C32,4-(1+INT(LOG10(ABS((C32))))))</f>
        <v>2.4980000000000002</v>
      </c>
    </row>
    <row r="12" spans="1:23" x14ac:dyDescent="0.15">
      <c r="A12" s="24">
        <v>600</v>
      </c>
      <c r="B12">
        <f t="shared" si="0"/>
        <v>18.55</v>
      </c>
      <c r="C12" s="24">
        <v>1.877</v>
      </c>
      <c r="D12" s="24">
        <v>1.726</v>
      </c>
      <c r="E12" s="24">
        <v>1.786</v>
      </c>
      <c r="F12">
        <f t="shared" si="1"/>
        <v>6.207E-2</v>
      </c>
      <c r="G12">
        <f t="shared" si="2"/>
        <v>1.796</v>
      </c>
      <c r="H12" s="24"/>
    </row>
    <row r="13" spans="1:23" x14ac:dyDescent="0.15">
      <c r="A13" s="24">
        <v>400</v>
      </c>
      <c r="B13">
        <f t="shared" si="0"/>
        <v>16.59</v>
      </c>
      <c r="C13" s="24">
        <v>1.4830000000000001</v>
      </c>
      <c r="D13" s="24">
        <v>1.3320000000000001</v>
      </c>
      <c r="E13" s="24">
        <v>1.3009999999999999</v>
      </c>
      <c r="F13">
        <f t="shared" si="1"/>
        <v>7.9500000000000001E-2</v>
      </c>
      <c r="G13">
        <f t="shared" si="2"/>
        <v>1.3720000000000001</v>
      </c>
      <c r="H13" s="24"/>
      <c r="W13" t="s">
        <v>40</v>
      </c>
    </row>
    <row r="14" spans="1:23" x14ac:dyDescent="0.15">
      <c r="A14" s="24">
        <v>200</v>
      </c>
      <c r="B14">
        <f t="shared" si="0"/>
        <v>14.63</v>
      </c>
      <c r="C14" s="24">
        <v>0.93759999999999999</v>
      </c>
      <c r="D14" s="24">
        <v>0.93759999999999999</v>
      </c>
      <c r="E14" s="24">
        <v>0.9073</v>
      </c>
      <c r="F14">
        <f t="shared" si="1"/>
        <v>1.4279999999999999E-2</v>
      </c>
      <c r="G14">
        <f t="shared" si="2"/>
        <v>0.92749999999999999</v>
      </c>
      <c r="H14" s="24"/>
    </row>
    <row r="18" spans="1:10" x14ac:dyDescent="0.15">
      <c r="A18" s="24" t="s">
        <v>36</v>
      </c>
      <c r="J18" t="s">
        <v>31</v>
      </c>
    </row>
    <row r="19" spans="1:10" ht="14" thickBot="1" x14ac:dyDescent="0.2">
      <c r="A19" s="24"/>
      <c r="C19" s="27" t="s">
        <v>10</v>
      </c>
      <c r="D19" s="27"/>
      <c r="E19" s="27"/>
      <c r="F19" s="24"/>
      <c r="G19" s="24"/>
      <c r="H19" s="24"/>
    </row>
    <row r="20" spans="1:10" ht="14" thickBot="1" x14ac:dyDescent="0.2">
      <c r="A20" s="26" t="s">
        <v>5</v>
      </c>
      <c r="B20" s="26" t="s">
        <v>30</v>
      </c>
      <c r="C20" s="26" t="s">
        <v>24</v>
      </c>
      <c r="D20" s="26" t="s">
        <v>25</v>
      </c>
      <c r="E20" s="26" t="s">
        <v>26</v>
      </c>
      <c r="F20" s="26" t="s">
        <v>27</v>
      </c>
      <c r="G20" s="26" t="s">
        <v>32</v>
      </c>
      <c r="H20" s="26"/>
    </row>
    <row r="21" spans="1:10" x14ac:dyDescent="0.15">
      <c r="A21" s="24">
        <v>1000</v>
      </c>
      <c r="B21">
        <f>TRUNC((9.8*(A21+1293)*1/1000),4-(1+INT(LOG10(ABS((9.8*(A21+1293)*1/1000))))))</f>
        <v>22.47</v>
      </c>
      <c r="C21" s="24">
        <v>2.4049999999999998</v>
      </c>
      <c r="D21" s="24">
        <v>2.35</v>
      </c>
      <c r="E21" s="24">
        <v>2.407</v>
      </c>
      <c r="F21">
        <f>TRUNC(_xlfn.STDEV.P(C21:E21),4-(1+INT(LOG10(ABS(_xlfn.STDEV.P(C21:E21))))))</f>
        <v>2.6409999999999999E-2</v>
      </c>
      <c r="G21">
        <f>TRUNC(AVERAGE(C21:E21),4-(1+INT(LOG10(ABS((AVERAGE(C21:E21)))))))</f>
        <v>2.387</v>
      </c>
      <c r="H21" s="24"/>
    </row>
    <row r="22" spans="1:10" x14ac:dyDescent="0.15">
      <c r="A22" s="24">
        <v>800</v>
      </c>
      <c r="B22">
        <f t="shared" ref="B22:B25" si="3">TRUNC((9.8*(A22+1293)*1/1000),4-(1+INT(LOG10(ABS((9.8*(A22+1293)*1/1000))))))</f>
        <v>20.51</v>
      </c>
      <c r="C22" s="24">
        <v>2.0049999999999999</v>
      </c>
      <c r="D22" s="24">
        <v>1.887</v>
      </c>
      <c r="E22" s="24">
        <v>1.97</v>
      </c>
      <c r="F22">
        <f t="shared" ref="F22:F24" si="4">TRUNC(_xlfn.STDEV.P(C22:E22),4-(1+INT(LOG10(ABS(_xlfn.STDEV.P(C22:E22))))))</f>
        <v>4.9480000000000003E-2</v>
      </c>
      <c r="G22">
        <f t="shared" ref="G22:G25" si="5">TRUNC(AVERAGE(C22:E22),4-(1+INT(LOG10(ABS((AVERAGE(C22:E22)))))))</f>
        <v>1.954</v>
      </c>
      <c r="H22" s="24"/>
    </row>
    <row r="23" spans="1:10" x14ac:dyDescent="0.15">
      <c r="A23" s="24">
        <v>600</v>
      </c>
      <c r="B23">
        <f t="shared" si="3"/>
        <v>18.55</v>
      </c>
      <c r="C23" s="24">
        <v>1.5609999999999999</v>
      </c>
      <c r="D23" s="24">
        <v>1.5720000000000001</v>
      </c>
      <c r="E23" s="24">
        <v>1.5609999999999999</v>
      </c>
      <c r="F23">
        <f t="shared" si="4"/>
        <v>5.1850000000000004E-3</v>
      </c>
      <c r="G23">
        <f t="shared" si="5"/>
        <v>1.5640000000000001</v>
      </c>
      <c r="H23" s="24"/>
    </row>
    <row r="24" spans="1:10" x14ac:dyDescent="0.15">
      <c r="A24" s="24">
        <v>400</v>
      </c>
      <c r="B24">
        <f t="shared" si="3"/>
        <v>16.59</v>
      </c>
      <c r="C24" s="24">
        <v>1.115</v>
      </c>
      <c r="D24" s="24">
        <v>1.1299999999999999</v>
      </c>
      <c r="E24" s="24">
        <v>1.131</v>
      </c>
      <c r="F24">
        <f t="shared" si="4"/>
        <v>7.3179999999999999E-3</v>
      </c>
      <c r="G24">
        <f t="shared" si="5"/>
        <v>1.125</v>
      </c>
      <c r="H24" s="24"/>
    </row>
    <row r="25" spans="1:10" x14ac:dyDescent="0.15">
      <c r="A25" s="24">
        <v>200</v>
      </c>
      <c r="B25">
        <f t="shared" si="3"/>
        <v>14.63</v>
      </c>
      <c r="C25" s="24">
        <v>0.77480000000000004</v>
      </c>
      <c r="D25" s="24">
        <v>0.77490000000000003</v>
      </c>
      <c r="E25" s="24">
        <v>0.76870000000000005</v>
      </c>
      <c r="F25">
        <f>TRUNC(_xlfn.STDEV.P(C25:E25),4-(1+INT(LOG10(ABS(_xlfn.STDEV.P(C25:E25))))))</f>
        <v>2.8990000000000001E-3</v>
      </c>
      <c r="G25">
        <f t="shared" si="5"/>
        <v>0.77280000000000004</v>
      </c>
      <c r="H25" s="24"/>
    </row>
    <row r="28" spans="1:10" x14ac:dyDescent="0.15">
      <c r="A28" t="s">
        <v>11</v>
      </c>
      <c r="B28" t="s">
        <v>37</v>
      </c>
    </row>
    <row r="30" spans="1:10" x14ac:dyDescent="0.15">
      <c r="A30" t="s">
        <v>12</v>
      </c>
    </row>
    <row r="31" spans="1:10" x14ac:dyDescent="0.15">
      <c r="A31" s="30" t="s">
        <v>13</v>
      </c>
      <c r="B31" s="30" t="s">
        <v>34</v>
      </c>
      <c r="C31" s="30" t="s">
        <v>33</v>
      </c>
      <c r="D31" s="30" t="s">
        <v>16</v>
      </c>
    </row>
    <row r="32" spans="1:10" x14ac:dyDescent="0.15">
      <c r="A32" s="24">
        <v>1</v>
      </c>
      <c r="B32" s="24">
        <v>1.9319999999999999</v>
      </c>
      <c r="C32" s="25">
        <v>2.4980000000000002</v>
      </c>
      <c r="D32" s="25">
        <v>0.19714285714285712</v>
      </c>
      <c r="F32" s="18">
        <f>TRUNC(C32,4-(1+INT(LOG10(ABS(C32)))))</f>
        <v>2.4980000000000002</v>
      </c>
    </row>
    <row r="33" spans="1:6" x14ac:dyDescent="0.15">
      <c r="A33" s="24">
        <v>2</v>
      </c>
      <c r="B33" s="24">
        <v>2.0609999999999999</v>
      </c>
      <c r="C33" s="25">
        <v>2.6640000000000001</v>
      </c>
      <c r="D33" s="25">
        <v>0.21030612244897956</v>
      </c>
      <c r="F33" s="18">
        <f t="shared" ref="F33:F36" si="6">TRUNC(C33,4-(1+INT(LOG10(ABS(C33)))))</f>
        <v>2.6640000000000001</v>
      </c>
    </row>
    <row r="34" spans="1:6" x14ac:dyDescent="0.15">
      <c r="A34" s="24">
        <v>3</v>
      </c>
      <c r="B34" s="24">
        <v>2.1030000000000002</v>
      </c>
      <c r="C34" s="25">
        <v>2.7189999999999999</v>
      </c>
      <c r="D34" s="25">
        <v>0.21459183673469387</v>
      </c>
      <c r="F34" s="18">
        <f t="shared" si="6"/>
        <v>2.7189999999999999</v>
      </c>
    </row>
    <row r="35" spans="1:6" x14ac:dyDescent="0.15">
      <c r="A35" s="24">
        <v>4</v>
      </c>
      <c r="B35" s="24">
        <v>1.8160000000000001</v>
      </c>
      <c r="C35" s="25">
        <v>2.3479999999999999</v>
      </c>
      <c r="D35" s="25">
        <v>0.18530612244897957</v>
      </c>
      <c r="F35" s="18">
        <f t="shared" si="6"/>
        <v>2.3479999999999999</v>
      </c>
    </row>
    <row r="36" spans="1:6" x14ac:dyDescent="0.15">
      <c r="A36" s="14">
        <v>5</v>
      </c>
      <c r="B36" s="14">
        <v>1.7230000000000001</v>
      </c>
      <c r="C36" s="28">
        <v>2.2269999999999999</v>
      </c>
      <c r="D36" s="28">
        <v>0.17581632653061224</v>
      </c>
      <c r="F36" s="18">
        <f t="shared" si="6"/>
        <v>2.2269999999999999</v>
      </c>
    </row>
    <row r="37" spans="1:6" x14ac:dyDescent="0.15">
      <c r="C37" s="30" t="s">
        <v>17</v>
      </c>
      <c r="D37" s="29">
        <v>0.19663265306122449</v>
      </c>
    </row>
    <row r="39" spans="1:6" x14ac:dyDescent="0.15">
      <c r="B39" t="s">
        <v>39</v>
      </c>
    </row>
    <row r="40" spans="1:6" x14ac:dyDescent="0.15">
      <c r="A40" t="s">
        <v>18</v>
      </c>
    </row>
    <row r="41" spans="1:6" x14ac:dyDescent="0.15">
      <c r="A41" s="30" t="s">
        <v>13</v>
      </c>
      <c r="B41" s="30" t="s">
        <v>34</v>
      </c>
      <c r="C41" s="30" t="s">
        <v>33</v>
      </c>
      <c r="D41" s="30" t="s">
        <v>16</v>
      </c>
    </row>
    <row r="42" spans="1:6" x14ac:dyDescent="0.15">
      <c r="A42" s="24">
        <v>1</v>
      </c>
      <c r="B42" s="24">
        <v>2.0920000000000001</v>
      </c>
      <c r="C42" s="25">
        <v>2.7040000000000002</v>
      </c>
      <c r="D42" s="25">
        <v>0.20536586847259974</v>
      </c>
      <c r="F42" s="18">
        <f>TRUNC(C42,4-(1+INT(LOG10(ABS(C42)))))</f>
        <v>2.7040000000000002</v>
      </c>
    </row>
    <row r="43" spans="1:6" x14ac:dyDescent="0.15">
      <c r="A43" s="24">
        <v>2</v>
      </c>
      <c r="B43" s="24">
        <v>1.8280000000000001</v>
      </c>
      <c r="C43" s="25">
        <v>2.363</v>
      </c>
      <c r="D43" s="25">
        <v>0.17944971681066554</v>
      </c>
      <c r="F43" s="18">
        <f t="shared" ref="F43:F46" si="7">TRUNC(C43,4-(1+INT(LOG10(ABS(C43)))))</f>
        <v>2.363</v>
      </c>
    </row>
    <row r="44" spans="1:6" x14ac:dyDescent="0.15">
      <c r="A44" s="24">
        <v>3</v>
      </c>
      <c r="B44" s="24">
        <v>2.044</v>
      </c>
      <c r="C44" s="25">
        <v>2.6419999999999999</v>
      </c>
      <c r="D44" s="25">
        <v>0.20065384089770258</v>
      </c>
      <c r="F44" s="18">
        <f t="shared" si="7"/>
        <v>2.6419999999999999</v>
      </c>
    </row>
    <row r="45" spans="1:6" x14ac:dyDescent="0.15">
      <c r="A45" s="24">
        <v>4</v>
      </c>
      <c r="B45" s="24">
        <v>2.0299999999999998</v>
      </c>
      <c r="C45" s="25">
        <v>2.6240000000000001</v>
      </c>
      <c r="D45" s="25">
        <v>0.19927949952169088</v>
      </c>
      <c r="F45" s="18">
        <f t="shared" si="7"/>
        <v>2.6240000000000001</v>
      </c>
    </row>
    <row r="46" spans="1:6" x14ac:dyDescent="0.15">
      <c r="A46" s="14">
        <v>5</v>
      </c>
      <c r="B46" s="14">
        <v>2.0950000000000002</v>
      </c>
      <c r="C46" s="28">
        <v>2.7080000000000002</v>
      </c>
      <c r="D46" s="28">
        <v>0.20566037019603081</v>
      </c>
      <c r="F46" s="18">
        <f t="shared" si="7"/>
        <v>2.7080000000000002</v>
      </c>
    </row>
    <row r="47" spans="1:6" x14ac:dyDescent="0.15">
      <c r="C47" s="30" t="s">
        <v>17</v>
      </c>
      <c r="D47" s="29">
        <v>0.19808185917973792</v>
      </c>
    </row>
    <row r="50" spans="8:23" x14ac:dyDescent="0.15">
      <c r="W50" t="s">
        <v>41</v>
      </c>
    </row>
    <row r="61" spans="8:23" x14ac:dyDescent="0.15">
      <c r="H61" t="s">
        <v>38</v>
      </c>
    </row>
  </sheetData>
  <mergeCells count="2">
    <mergeCell ref="C8:E8"/>
    <mergeCell ref="C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DataFormatting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Abereni Opuiyo</cp:lastModifiedBy>
  <cp:revision>7</cp:revision>
  <dcterms:created xsi:type="dcterms:W3CDTF">2024-10-17T20:30:15Z</dcterms:created>
  <dcterms:modified xsi:type="dcterms:W3CDTF">2024-10-27T20:19:11Z</dcterms:modified>
  <dc:language>en-US</dc:language>
</cp:coreProperties>
</file>