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shboard" sheetId="1" r:id="rId4"/>
    <sheet state="visible" name="my_imports" sheetId="2" r:id="rId5"/>
    <sheet state="visible" name="log" sheetId="3" r:id="rId6"/>
    <sheet state="visible" name="abhay" sheetId="4" r:id="rId7"/>
    <sheet state="visible" name="Sheet2" sheetId="5" r:id="rId8"/>
    <sheet state="visible" name="Sheet1" sheetId="6" r:id="rId9"/>
    <sheet state="visible" name="notes" sheetId="7" r:id="rId10"/>
    <sheet state="visible" name="npcilog" sheetId="8" r:id="rId11"/>
  </sheets>
  <definedNames>
    <definedName name="namerr1">abhay!$B:$D</definedName>
    <definedName name="namerr2">Sheet2!$C:$E</definedName>
    <definedName name="ssdraw">my_imports!$A$1:$H$15</definedName>
  </definedNames>
  <calcPr/>
</workbook>
</file>

<file path=xl/sharedStrings.xml><?xml version="1.0" encoding="utf-8"?>
<sst xmlns="http://schemas.openxmlformats.org/spreadsheetml/2006/main" count="101" uniqueCount="70">
  <si>
    <t>gsImport_Unmix_Library</t>
  </si>
  <si>
    <t>Copy for date</t>
  </si>
  <si>
    <t>From</t>
  </si>
  <si>
    <t>Append /Replace</t>
  </si>
  <si>
    <t>From Sheetid /Filename /Mail sub</t>
  </si>
  <si>
    <t>filterBy</t>
  </si>
  <si>
    <t>filterKey</t>
  </si>
  <si>
    <t>Full/YT</t>
  </si>
  <si>
    <t>Copy to sheet id</t>
  </si>
  <si>
    <t>Copy to name range</t>
  </si>
  <si>
    <t>Copy From name range</t>
  </si>
  <si>
    <t>Run flag</t>
  </si>
  <si>
    <t>Mannual Turnoff flag</t>
  </si>
  <si>
    <t>No Update Duration</t>
  </si>
  <si>
    <t>Gsheet ID</t>
  </si>
  <si>
    <t>Append</t>
  </si>
  <si>
    <t>1b5BnqKhjDmL2zhd8GFuMiwKh1iFCely2y1MbfKpnZAo</t>
  </si>
  <si>
    <t>No Data Filter</t>
  </si>
  <si>
    <t>&gt;7</t>
  </si>
  <si>
    <t>YT</t>
  </si>
  <si>
    <t>namerr2</t>
  </si>
  <si>
    <t>namerr1</t>
  </si>
  <si>
    <t>mailexcel</t>
  </si>
  <si>
    <t>My excel mail sub</t>
  </si>
  <si>
    <t>&gt;5</t>
  </si>
  <si>
    <t>1pdGRWjTOSJwEoiony3GLuojhLCQMmNkwa43T4NV0NgU</t>
  </si>
  <si>
    <t>excelin</t>
  </si>
  <si>
    <t>Emp_Details!A:E</t>
  </si>
  <si>
    <t>Gsheet Name</t>
  </si>
  <si>
    <t>My Sheet name</t>
  </si>
  <si>
    <t>Date</t>
  </si>
  <si>
    <t>mailcsv</t>
  </si>
  <si>
    <t>My csv mail sub</t>
  </si>
  <si>
    <t>csvin</t>
  </si>
  <si>
    <t>destination</t>
  </si>
  <si>
    <t>from Source</t>
  </si>
  <si>
    <t>Error- log</t>
  </si>
  <si>
    <t>Success- Log</t>
  </si>
  <si>
    <t>1R-EmKmKSvnEHUOdHoxqWmjlJPU16UAq9rD4uLRq3ynE-namerr2</t>
  </si>
  <si>
    <t>1R-EmKmKSvnEHUOdHoxqWmjlJPU16UAq9rD4uLRq3ynE-namerr1</t>
  </si>
  <si>
    <t>Copy done: 1R-EmKmKSvnEHUOdHoxqWmjlJPU16UAq9rD4uLRq3ynE</t>
  </si>
  <si>
    <t>20240814Copy done: 1R-EmKmKSvnEHUOdHoxqWmjlJPU16UAq9rD4uLRq3ynE-namerr2</t>
  </si>
  <si>
    <t>undefined-undefined</t>
  </si>
  <si>
    <t>Error is:&gt;&gt; Exception: Invalid argument: id &lt;&lt;On Sheet: Append-undefined</t>
  </si>
  <si>
    <t>20240814undefined-undefined</t>
  </si>
  <si>
    <t>My Sheet name-undefined</t>
  </si>
  <si>
    <t>No emails found with the subject: My Sheet name</t>
  </si>
  <si>
    <t>20250209undefined-undefined</t>
  </si>
  <si>
    <t>EBR</t>
  </si>
  <si>
    <t>NDL</t>
  </si>
  <si>
    <t>iuyvuygv</t>
  </si>
  <si>
    <t>hieelelelelele</t>
  </si>
  <si>
    <t>NRJ</t>
  </si>
  <si>
    <t>PUN</t>
  </si>
  <si>
    <t>STS</t>
  </si>
  <si>
    <t>WMP</t>
  </si>
  <si>
    <t>{explicitlyTrashed=false, embedLink=https://docs.google.com/spreadsheets/d/1zkyDm2CKiHQCnL99ylNVJruJYVGYhkXgagwylDIL3u0/htmlembed?ouid=110233740637097199295, modifiedByMeDate=2024-10-06T14:49:44.617Z, capabilities={canEdit=true, canCopy=true}, selfLink=https://www.googleapis.com/drive/v2/files/1zkyDm2CKiHQCnL99ylNVJruJYVGYhkXgagwylDIL3u0, lastModifyingUserName=Abhay Patel, iconLink=https://drive-thirdparty.googleusercontent.com/16/type/application/vnd.google-apps.spreadsheet, version=4, modifiedDate=2024-10-06T14:49:44.617Z, spaces=[drive], lastModifyingUser={emailAddress=abhaikumar10@gmail.com, isAuthenticatedUser=true, displayName=Abhay Patel, permissionId=03621184276517042201, kind=drive#user, picture={url=https://lh3.googleusercontent.com/a/ACg8ocIGjIX-JYX2oGnmvNvAPNYqi7HYzvI-exFHuyXM1VNoDVOTFFvYdw=s64}}, lastViewedByMeDate=2024-10-06T14:49:44.581Z, alternateLink=https://docs.google.com/spreadsheets/d/1zkyDm2CKiHQCnL99ylNVJruJYVGYhkXgagwylDIL3u0/edit?usp=drivesdk, parents=[{kind=drive#parentReference, id=0ADzLnqJi3KUnUk9PVA, selfLink=https://www.googleapis.com/drive/v2/files/1zkyDm2CKiHQCnL99ylNVJruJYVGYhkXgagwylDIL3u0/parents/0ADzLnqJi3KUnUk9PVA, parentLink=https://www.googleapis.com/drive/v2/files/0ADzLnqJi3KUnUk9PVA, isRoot=true}], editable=true, etag="MTcyODIyNjE4NDYxNw", writersCanShare=true, labels={restricted=false, hidden=false, viewed=true, starred=false, trashed=false}, appDataContents=false, owners=[{kind=drive#user, displayName=Abhay Patel, emailAddress=abhaikumar10@gmail.com, isAuthenticatedUser=true, picture={url=https://lh3.googleusercontent.com/a/ACg8ocIGjIX-JYX2oGnmvNvAPNYqi7HYzvI-exFHuyXM1VNoDVOTFFvYdw=s64}, permissionId=03621184276517042201}], id=1zkyDm2CKiHQCnL99ylNVJruJYVGYhkXgagwylDIL3u0, exportLinks={application/vnd.openxmlformats-officedocument.spreadsheetml.sheet=https://docs.google.com/spreadsheets/export?id=1zkyDm2CKiHQCnL99ylNVJruJYVGYhkXgagwylDIL3u0&amp;exportFormat=xlsx, application/x-vnd.oasis.opendocument.spreadsheet=https://docs.google.com/spreadsheets/export?id=1zkyDm2CKiHQCnL99ylNVJruJYVGYhkXgagwylDIL3u0&amp;exportFormat=ods, text/tab-separated-values=https://docs.google.com/spreadsheets/export?id=1zkyDm2CKiHQCnL99ylNVJruJYVGYhkXgagwylDIL3u0&amp;exportFormat=tsv, application/pdf=https://docs.google.com/spreadsheets/export?id=1zkyDm2CKiHQCnL99ylNVJruJYVGYhkXgagwylDIL3u0&amp;exportFormat=pdf, application/zip=https://docs.google.com/spreadsheets/export?id=1zkyDm2CKiHQCnL99ylNVJruJYVGYhkXgagwylDIL3u0&amp;exportFormat=zip, text/csv=https://docs.google.com/spreadsheets/export?id=1zkyDm2CKiHQCnL99ylNVJruJYVGYhkXgagwylDIL3u0&amp;exportFormat=csv, application/vnd.oasis.opendocument.spreadsheet=https://docs.google.com/spreadsheets/export?id=1zkyDm2CKiHQCnL99ylNVJruJYVGYhkXgagwylDIL3u0&amp;exportFormat=ods}, createdDate=2024-10-06T14:49:44.581Z, mimeType=application/vnd.google-apps.spreadsheet, markedViewedByMeDate=1970-01-01T00:00:00.000Z, ownerNames=[Abhay Patel], fileSize=1, copyRequiresWriterPermission=false, copyable=true, userPermission={id=me, kind=drive#permission, selfLink=https://www.googleapis.com/drive/v2/files/1zkyDm2CKiHQCnL99ylNVJruJYVGYhkXgagwylDIL3u0/permissions/me, role=owner, type=user, pendingOwner=false, etag="a6_3aDwsJXNQFY930rd0z1zgD2Y"}, shared=false, kind=drive#file, quotaBytesUsed=1, title=updated full sheet Amit singh excelpic}</t>
  </si>
  <si>
    <t xml:space="preserve"> exportLinks={application/vnd.openxmlformats-officedocument.spreadsheetml.sheet=https://docs.google.com/spreadsheets/export?id=1zkyDm2CKiHQCnL99ylNVJruJYVGYhkXgagwylDIL3u0&amp;exportFormat=xlsx</t>
  </si>
  <si>
    <t xml:space="preserve"> application/x-vnd.oasis.opendocument.spreadsheet=https://docs.google.com/spreadsheets/export?id=1zkyDm2CKiHQCnL99ylNVJruJYVGYhkXgagwylDIL3u0&amp;exportFormat=ods</t>
  </si>
  <si>
    <t xml:space="preserve"> text/tab-separated-values=https://docs.google.com/spreadsheets/export?id=1zkyDm2CKiHQCnL99ylNVJruJYVGYhkXgagwylDIL3u0&amp;exportFormat=tsv</t>
  </si>
  <si>
    <t xml:space="preserve"> application/pdf=https://docs.google.com/spreadsheets/export?id=1zkyDm2CKiHQCnL99ylNVJruJYVGYhkXgagwylDIL3u0&amp;exportFormat=pdf</t>
  </si>
  <si>
    <t xml:space="preserve"> application/zip=https://docs.google.com/spreadsheets/export?id=1zkyDm2CKiHQCnL99ylNVJruJYVGYhkXgagwylDIL3u0&amp;exportFormat=zip</t>
  </si>
  <si>
    <t xml:space="preserve"> text/csv=https://docs.google.com/spreadsheets/export?id=1zkyDm2CKiHQCnL99ylNVJruJYVGYhkXgagwylDIL3u0&amp;exportFormat=csv</t>
  </si>
  <si>
    <t xml:space="preserve"> application/vnd.oasis.opendocument.spreadsheet=https://docs.google.com/spreadsheets/export?id=1zkyDm2CKiHQCnL99ylNVJruJYVGYhkXgagwylDIL3u0&amp;exportFormat=ods}</t>
  </si>
  <si>
    <t>NPCI_data_2024-09-19</t>
  </si>
  <si>
    <t>{sourceID=PPSL UPI Online Acquiring Report 19-09-2024}</t>
  </si>
  <si>
    <t>{sheetname=Append, xlsxsheet=new sheet, fname=PPSL UPI Online Acquiring Report , fid=null, fmate=dd-MM-yyyy, kessa=mailexcel, io=Append}</t>
  </si>
  <si>
    <t>{io=Append, sheetname=Append, xlsxsheet=, kessa=Mail, fmate=yyyy-MM-dd, fname=Strore_front_}</t>
  </si>
  <si>
    <t>{sourceID=NPCI_data_2024-09-19}</t>
  </si>
  <si>
    <t>{xlsxsheet=September 2024, fid=null, kessa=mailexcel, fmate=yyyy-MM-dd, fname=NPCI_data_, sheetname=Append, io=Append}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</si>
</sst>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&quot;-&quot;mmm&quot;-&quot;yyyy"/>
    <numFmt numFmtId="165" formatCode="d&quot;-&quot;mmm"/>
    <numFmt numFmtId="166" formatCode="d&quot;, &quot;mmmm&quot; , &quot;yyyy&quot; at &quot;h&quot;:&quot;mm&quot;:&quot;ss&quot; &quot;am/pm"/>
    <numFmt numFmtId="167" formatCode="m/d/yyyy h:mm:ss"/>
    <numFmt numFmtId="168" formatCode="yyyy-mm-dd"/>
  </numFmts>
  <fonts count="6">
    <font>
      <sz val="10.0"/>
      <color rgb="FF000000"/>
      <name val="Arial"/>
      <scheme val="minor"/>
    </font>
    <font>
      <sz val="20.0"/>
      <color rgb="FFFFFFFF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theme="1"/>
      <name val="Arial"/>
    </font>
    <font>
      <color rgb="FF202124"/>
      <name val="Roboto Mono"/>
    </font>
  </fonts>
  <fills count="10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FFFFFE"/>
        <bgColor rgb="FFFFFFFE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readingOrder="0"/>
    </xf>
    <xf borderId="1" fillId="4" fontId="3" numFmtId="164" xfId="0" applyBorder="1" applyFill="1" applyFont="1" applyNumberFormat="1"/>
    <xf borderId="2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horizontal="left" readingOrder="0" shrinkToFit="0" vertical="center" wrapText="1"/>
    </xf>
    <xf borderId="0" fillId="5" fontId="4" numFmtId="0" xfId="0" applyAlignment="1" applyFill="1" applyFont="1">
      <alignment horizontal="center" readingOrder="0" shrinkToFit="0" wrapText="1"/>
    </xf>
    <xf borderId="0" fillId="0" fontId="4" numFmtId="165" xfId="0" applyAlignment="1" applyFont="1" applyNumberFormat="1">
      <alignment horizontal="center" shrinkToFit="0" wrapText="1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6" fillId="0" fontId="3" numFmtId="49" xfId="0" applyAlignment="1" applyBorder="1" applyFont="1" applyNumberFormat="1">
      <alignment readingOrder="0"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0" fillId="5" fontId="4" numFmtId="0" xfId="0" applyAlignment="1" applyFont="1">
      <alignment horizontal="center"/>
    </xf>
    <xf borderId="0" fillId="6" fontId="4" numFmtId="0" xfId="0" applyAlignment="1" applyFill="1" applyFont="1">
      <alignment horizontal="center"/>
    </xf>
    <xf borderId="0" fillId="0" fontId="4" numFmtId="0" xfId="0" applyAlignment="1" applyFont="1">
      <alignment horizontal="center"/>
    </xf>
    <xf borderId="8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9" fillId="0" fontId="3" numFmtId="49" xfId="0" applyAlignment="1" applyBorder="1" applyFont="1" applyNumberFormat="1">
      <alignment readingOrder="0" shrinkToFit="0" vertical="center" wrapText="0"/>
    </xf>
    <xf borderId="9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shrinkToFit="0" vertical="center" wrapText="0"/>
    </xf>
    <xf borderId="6" fillId="0" fontId="3" numFmtId="49" xfId="0" applyAlignment="1" applyBorder="1" applyFont="1" applyNumberFormat="1">
      <alignment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2" fillId="0" fontId="3" numFmtId="49" xfId="0" applyAlignment="1" applyBorder="1" applyFont="1" applyNumberFormat="1">
      <alignment shrinkToFit="0" vertical="center" wrapText="0"/>
    </xf>
    <xf borderId="12" fillId="0" fontId="3" numFmtId="0" xfId="0" applyAlignment="1" applyBorder="1" applyFont="1">
      <alignment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shrinkToFit="0" wrapText="0"/>
    </xf>
    <xf borderId="0" fillId="0" fontId="4" numFmtId="0" xfId="0" applyFont="1"/>
    <xf borderId="0" fillId="7" fontId="4" numFmtId="0" xfId="0" applyFill="1" applyFont="1"/>
    <xf borderId="0" fillId="8" fontId="4" numFmtId="0" xfId="0" applyFill="1" applyFont="1"/>
    <xf borderId="0" fillId="0" fontId="4" numFmtId="166" xfId="0" applyFont="1" applyNumberFormat="1"/>
    <xf borderId="0" fillId="9" fontId="5" numFmtId="0" xfId="0" applyAlignment="1" applyFill="1" applyFont="1">
      <alignment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horizontal="left" shrinkToFit="0" wrapText="0"/>
    </xf>
    <xf borderId="0" fillId="0" fontId="4" numFmtId="167" xfId="0" applyFont="1" applyNumberFormat="1"/>
    <xf borderId="0" fillId="0" fontId="4" numFmtId="167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68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8" xfId="0" applyAlignment="1" applyFont="1" applyNumberForma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4" fontId="4" numFmtId="0" xfId="0" applyAlignment="1" applyFont="1">
      <alignment horizontal="center"/>
    </xf>
  </cellXfs>
  <cellStyles count="1">
    <cellStyle xfId="0" name="Normal" builtinId="0"/>
  </cellStyles>
  <dxfs count="6"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E06666"/>
          <bgColor rgb="FFE06666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my_imports-style">
      <tableStyleElement dxfId="3" type="headerRow"/>
      <tableStyleElement dxfId="4" type="firstRowStripe"/>
      <tableStyleElement dxfId="5" type="secondRowStripe"/>
    </tableStyle>
    <tableStyle count="2" pivot="0" name="my_imports-style 2">
      <tableStyleElement dxfId="4" type="firstRowStripe"/>
      <tableStyleElement dxfId="5" type="secondRowStripe"/>
    </tableStyle>
    <tableStyle count="2" pivot="0" name="my_imports-style 3">
      <tableStyleElement dxfId="5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171450</xdr:rowOff>
    </xdr:from>
    <xdr:ext cx="3124200" cy="600075"/>
    <xdr:sp>
      <xdr:nvSpPr>
        <xdr:cNvPr id="3" name="Shape 3"/>
        <xdr:cNvSpPr txBox="1"/>
      </xdr:nvSpPr>
      <xdr:spPr>
        <a:xfrm>
          <a:off x="3193898" y="3589500"/>
          <a:ext cx="2991900" cy="576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900"/>
            <a:buFont typeface="Arial"/>
            <a:buNone/>
          </a:pPr>
          <a:r>
            <a:rPr b="1" lang="en-US" sz="1900"/>
            <a:t>Update Now!!!!</a:t>
          </a:r>
          <a:endParaRPr b="1" sz="19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5" displayName="How_to_Copy" name="How_to_Copy" id="1">
  <tableColumns count="11">
    <tableColumn name="From" id="1"/>
    <tableColumn name="Append /Replace" id="2"/>
    <tableColumn name="From Sheetid /Filename /Mail sub" id="3"/>
    <tableColumn name="filterBy" id="4"/>
    <tableColumn name="filterKey" id="5"/>
    <tableColumn name="Full/YT" id="6"/>
    <tableColumn name="Copy to sheet id" id="7"/>
    <tableColumn name="Copy to name range" id="8"/>
    <tableColumn name="Copy From name range" id="9"/>
    <tableColumn name="Run flag" id="10"/>
    <tableColumn name="Mannual Turnoff flag" id="11"/>
  </tableColumns>
  <tableStyleInfo name="my_imports-style" showColumnStripes="0" showFirstColumn="1" showLastColumn="1" showRowStripes="1"/>
</table>
</file>

<file path=xl/tables/table2.xml><?xml version="1.0" encoding="utf-8"?>
<table xmlns="http://schemas.openxmlformats.org/spreadsheetml/2006/main" headerRowCount="0" ref="A6:K6" displayName="Table_1" name="Table_1" id="2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my_import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7:K8" displayName="Table_2" name="Table_2" id="3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my_import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>
      <c r="B1" s="1" t="s">
        <v>0</v>
      </c>
    </row>
    <row r="5">
      <c r="A5" s="2" t="s">
        <v>1</v>
      </c>
      <c r="B5" s="3">
        <f>TODAY()</f>
        <v>45750</v>
      </c>
    </row>
    <row r="7">
      <c r="A7" s="2"/>
      <c r="B7" s="3"/>
    </row>
    <row r="9">
      <c r="A9" s="2"/>
      <c r="B9" s="3"/>
    </row>
    <row r="11">
      <c r="A11" s="2"/>
      <c r="B11" s="3"/>
    </row>
  </sheetData>
  <mergeCells count="1">
    <mergeCell ref="B1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13.63"/>
    <col customWidth="1" min="2" max="2" width="16.88"/>
    <col customWidth="1" min="3" max="3" width="21.88"/>
    <col customWidth="1" min="4" max="4" width="13.63"/>
    <col customWidth="1" min="5" max="5" width="15.88"/>
    <col customWidth="1" min="6" max="6" width="7.25"/>
    <col customWidth="1" min="7" max="7" width="25.25"/>
    <col customWidth="1" min="8" max="8" width="11.63"/>
    <col customWidth="1" min="9" max="9" width="9.5"/>
    <col customWidth="1" min="10" max="10" width="8.13"/>
    <col customWidth="1" min="11" max="11" width="13.88"/>
    <col customWidth="1" min="12" max="13" width="8.38"/>
    <col customWidth="1" min="14" max="21" width="8.63"/>
  </cols>
  <sheetData>
    <row r="1" ht="40.5" customHeight="1">
      <c r="A1" s="4" t="s">
        <v>2</v>
      </c>
      <c r="B1" s="5" t="s">
        <v>3</v>
      </c>
      <c r="C1" s="5" t="s">
        <v>4</v>
      </c>
      <c r="D1" s="5" t="s">
        <v>5</v>
      </c>
      <c r="E1" s="6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7" t="s">
        <v>12</v>
      </c>
      <c r="L1" s="8" t="s">
        <v>13</v>
      </c>
      <c r="M1" s="9">
        <f>TODAY()</f>
        <v>45750</v>
      </c>
      <c r="N1" s="9">
        <f>TODAY()-1</f>
        <v>45749</v>
      </c>
      <c r="O1" s="9">
        <f t="shared" ref="O1:U1" si="1">N1-1</f>
        <v>45748</v>
      </c>
      <c r="P1" s="9">
        <f t="shared" si="1"/>
        <v>45747</v>
      </c>
      <c r="Q1" s="9">
        <f t="shared" si="1"/>
        <v>45746</v>
      </c>
      <c r="R1" s="9">
        <f t="shared" si="1"/>
        <v>45745</v>
      </c>
      <c r="S1" s="9">
        <f t="shared" si="1"/>
        <v>45744</v>
      </c>
      <c r="T1" s="9">
        <f t="shared" si="1"/>
        <v>45743</v>
      </c>
      <c r="U1" s="9">
        <f t="shared" si="1"/>
        <v>45742</v>
      </c>
    </row>
    <row r="2" ht="16.5" customHeight="1">
      <c r="A2" s="10" t="s">
        <v>14</v>
      </c>
      <c r="B2" s="11" t="s">
        <v>15</v>
      </c>
      <c r="C2" s="12" t="s">
        <v>16</v>
      </c>
      <c r="D2" s="11" t="s">
        <v>17</v>
      </c>
      <c r="E2" s="13" t="s">
        <v>18</v>
      </c>
      <c r="F2" s="11" t="s">
        <v>19</v>
      </c>
      <c r="G2" s="12" t="s">
        <v>16</v>
      </c>
      <c r="H2" s="14" t="s">
        <v>20</v>
      </c>
      <c r="I2" s="14" t="s">
        <v>21</v>
      </c>
      <c r="J2" s="14">
        <f t="array" ref="J2:J15">IF( K2:K15&gt;0,0,if(A2:A15&lt;&gt;"",1,0))</f>
        <v>1</v>
      </c>
      <c r="K2" s="15">
        <f>M2</f>
        <v>0</v>
      </c>
      <c r="L2" s="16">
        <f t="array" ref="L2:L5">IF(A2:A5="",0,if(K2:K5=1,1,0))  *if(or(hour(NOW())&gt;22,hour(NOW())&lt;7),1,0)</f>
        <v>0</v>
      </c>
      <c r="M2" s="17">
        <f>not(ISNA((VLOOKUP(text(M$1,"yyyymmdd")&amp;"Copy done: "&amp;$G2&amp;"-"&amp;$H2,log!$F:$F,1,0))))*1</f>
        <v>0</v>
      </c>
      <c r="N2" s="18">
        <f>not(ISNA((VLOOKUP(text(N$1,"yyyymmdd")&amp;"Copy done: "&amp;$G2&amp;"-"&amp;$H2,log!$F:$F,1,0))))*1</f>
        <v>0</v>
      </c>
      <c r="O2" s="18">
        <f>not(ISNA((VLOOKUP(text(O$1,"yyyymmdd")&amp;"Copy done: "&amp;$G2&amp;"-"&amp;$H2,log!$F:$F,1,0))))*1</f>
        <v>0</v>
      </c>
      <c r="P2" s="18">
        <f>not(ISNA((VLOOKUP(text(P$1,"yyyymmdd")&amp;"Copy done: "&amp;$G2&amp;"-"&amp;$H2,log!$F:$F,1,0))))*1</f>
        <v>0</v>
      </c>
      <c r="Q2" s="18">
        <f>not(ISNA((VLOOKUP(text(Q$1,"yyyymmdd")&amp;"Copy done: "&amp;$G2&amp;"-"&amp;$H2,log!$F:$F,1,0))))*1</f>
        <v>0</v>
      </c>
      <c r="R2" s="18">
        <f>not(ISNA((VLOOKUP(text(R$1,"yyyymmdd")&amp;"Copy done: "&amp;$G2&amp;"-"&amp;$H2,log!$F:$F,1,0))))*1</f>
        <v>0</v>
      </c>
      <c r="S2" s="18">
        <f>not(ISNA((VLOOKUP(text(S$1,"yyyymmdd")&amp;"Copy done: "&amp;$G2&amp;"-"&amp;$H2,log!$F:$F,1,0))))*1</f>
        <v>0</v>
      </c>
      <c r="T2" s="18">
        <f>not(ISNA((VLOOKUP(text(T$1,"yyyymmdd")&amp;"Copy done: "&amp;$G2&amp;"-"&amp;$H2,log!$F:$F,1,0))))*1</f>
        <v>0</v>
      </c>
      <c r="U2" s="18">
        <f>not(ISNA((VLOOKUP(text(U$1,"yyyymmdd")&amp;"Copy done: "&amp;$G2&amp;"-"&amp;$H2,log!$F:$F,1,0))))*1</f>
        <v>0</v>
      </c>
    </row>
    <row r="3" ht="16.5" customHeight="1">
      <c r="A3" s="19" t="s">
        <v>22</v>
      </c>
      <c r="B3" s="20" t="s">
        <v>15</v>
      </c>
      <c r="C3" s="21" t="s">
        <v>23</v>
      </c>
      <c r="D3" s="22" t="s">
        <v>17</v>
      </c>
      <c r="E3" s="23" t="s">
        <v>24</v>
      </c>
      <c r="F3" s="24"/>
      <c r="G3" s="21" t="s">
        <v>25</v>
      </c>
      <c r="H3" s="21" t="s">
        <v>26</v>
      </c>
      <c r="I3" s="21" t="s">
        <v>27</v>
      </c>
      <c r="J3" s="25">
        <v>0.0</v>
      </c>
      <c r="K3" s="26">
        <v>1.0</v>
      </c>
      <c r="L3" s="16">
        <v>0.0</v>
      </c>
      <c r="M3" s="17">
        <f>not(ISNA((VLOOKUP(text(M$1,"yyyymmdd")&amp;"Copy done: "&amp;$G3&amp;"-"&amp;$H3,log!$F:$F,1,0))))*1</f>
        <v>0</v>
      </c>
      <c r="N3" s="18">
        <f>not(ISNA((VLOOKUP(text(N$1,"yyyymmdd")&amp;"Copy done: "&amp;$G3&amp;"-"&amp;$H3,log!$F:$F,1,0))))*1</f>
        <v>0</v>
      </c>
      <c r="O3" s="18">
        <f>not(ISNA((VLOOKUP(text(O$1,"yyyymmdd")&amp;"Copy done: "&amp;$G3&amp;"-"&amp;$H3,log!$F:$F,1,0))))*1</f>
        <v>0</v>
      </c>
      <c r="P3" s="18">
        <f>not(ISNA((VLOOKUP(text(P$1,"yyyymmdd")&amp;"Copy done: "&amp;$G3&amp;"-"&amp;$H3,log!$F:$F,1,0))))*1</f>
        <v>0</v>
      </c>
      <c r="Q3" s="18">
        <f>not(ISNA((VLOOKUP(text(Q$1,"yyyymmdd")&amp;"Copy done: "&amp;$G3&amp;"-"&amp;$H3,log!$F:$F,1,0))))*1</f>
        <v>0</v>
      </c>
      <c r="R3" s="18">
        <f>not(ISNA((VLOOKUP(text(R$1,"yyyymmdd")&amp;"Copy done: "&amp;$G3&amp;"-"&amp;$H3,log!$F:$F,1,0))))*1</f>
        <v>0</v>
      </c>
      <c r="S3" s="18">
        <f>not(ISNA((VLOOKUP(text(S$1,"yyyymmdd")&amp;"Copy done: "&amp;$G3&amp;"-"&amp;$H3,log!$F:$F,1,0))))*1</f>
        <v>0</v>
      </c>
      <c r="T3" s="18">
        <f>not(ISNA((VLOOKUP(text(T$1,"yyyymmdd")&amp;"Copy done: "&amp;$G3&amp;"-"&amp;$H3,log!$F:$F,1,0))))*1</f>
        <v>0</v>
      </c>
      <c r="U3" s="18">
        <f>not(ISNA((VLOOKUP(text(U$1,"yyyymmdd")&amp;"Copy done: "&amp;$G3&amp;"-"&amp;$H3,log!$F:$F,1,0))))*1</f>
        <v>0</v>
      </c>
    </row>
    <row r="4" ht="16.5" customHeight="1">
      <c r="A4" s="10" t="s">
        <v>28</v>
      </c>
      <c r="B4" s="27" t="s">
        <v>15</v>
      </c>
      <c r="C4" s="12" t="s">
        <v>29</v>
      </c>
      <c r="D4" s="11" t="s">
        <v>30</v>
      </c>
      <c r="E4" s="28" t="str">
        <f>text(TODAY(),"dd-mmm-yyyy")</f>
        <v>03-Apr-2025</v>
      </c>
      <c r="F4" s="27"/>
      <c r="G4" s="12" t="s">
        <v>25</v>
      </c>
      <c r="H4" s="12" t="s">
        <v>21</v>
      </c>
      <c r="I4" s="12" t="s">
        <v>20</v>
      </c>
      <c r="J4" s="14">
        <v>0.0</v>
      </c>
      <c r="K4" s="29">
        <v>1.0</v>
      </c>
      <c r="L4" s="16">
        <v>0.0</v>
      </c>
      <c r="M4" s="17">
        <f>not(ISNA((VLOOKUP(text(M$1,"yyyymmdd")&amp;"Copy done: "&amp;$G4&amp;"-"&amp;$H4,log!$F:$F,1,0))))*1</f>
        <v>0</v>
      </c>
      <c r="N4" s="18">
        <f>not(ISNA((VLOOKUP(text(N$1,"yyyymmdd")&amp;"Copy done: "&amp;$G4&amp;"-"&amp;$H4,log!$F:$F,1,0))))*1</f>
        <v>0</v>
      </c>
      <c r="O4" s="18">
        <f>not(ISNA((VLOOKUP(text(O$1,"yyyymmdd")&amp;"Copy done: "&amp;$G4&amp;"-"&amp;$H4,log!$F:$F,1,0))))*1</f>
        <v>0</v>
      </c>
      <c r="P4" s="18">
        <f>not(ISNA((VLOOKUP(text(P$1,"yyyymmdd")&amp;"Copy done: "&amp;$G4&amp;"-"&amp;$H4,log!$F:$F,1,0))))*1</f>
        <v>0</v>
      </c>
      <c r="Q4" s="18">
        <f>not(ISNA((VLOOKUP(text(Q$1,"yyyymmdd")&amp;"Copy done: "&amp;$G4&amp;"-"&amp;$H4,log!$F:$F,1,0))))*1</f>
        <v>0</v>
      </c>
      <c r="R4" s="18">
        <f>not(ISNA((VLOOKUP(text(R$1,"yyyymmdd")&amp;"Copy done: "&amp;$G4&amp;"-"&amp;$H4,log!$F:$F,1,0))))*1</f>
        <v>0</v>
      </c>
      <c r="S4" s="18">
        <f>not(ISNA((VLOOKUP(text(S$1,"yyyymmdd")&amp;"Copy done: "&amp;$G4&amp;"-"&amp;$H4,log!$F:$F,1,0))))*1</f>
        <v>0</v>
      </c>
      <c r="T4" s="18">
        <f>not(ISNA((VLOOKUP(text(T$1,"yyyymmdd")&amp;"Copy done: "&amp;$G4&amp;"-"&amp;$H4,log!$F:$F,1,0))))*1</f>
        <v>0</v>
      </c>
      <c r="U4" s="18">
        <f>not(ISNA((VLOOKUP(text(U$1,"yyyymmdd")&amp;"Copy done: "&amp;$G4&amp;"-"&amp;$H4,log!$F:$F,1,0))))*1</f>
        <v>0</v>
      </c>
    </row>
    <row r="5" ht="16.5" customHeight="1">
      <c r="A5" s="30" t="s">
        <v>31</v>
      </c>
      <c r="B5" s="31" t="s">
        <v>15</v>
      </c>
      <c r="C5" s="32" t="s">
        <v>32</v>
      </c>
      <c r="D5" s="33" t="s">
        <v>30</v>
      </c>
      <c r="E5" s="34"/>
      <c r="F5" s="31"/>
      <c r="G5" s="32" t="s">
        <v>25</v>
      </c>
      <c r="H5" s="32" t="s">
        <v>33</v>
      </c>
      <c r="I5" s="32" t="s">
        <v>20</v>
      </c>
      <c r="J5" s="35">
        <v>0.0</v>
      </c>
      <c r="K5" s="36">
        <v>1.0</v>
      </c>
      <c r="L5" s="16">
        <v>0.0</v>
      </c>
      <c r="M5" s="17">
        <f>not(ISNA((VLOOKUP(text(M$1,"yyyymmdd")&amp;"Copy done: "&amp;$G5&amp;"-"&amp;$H5,log!$F:$F,1,0))))*1</f>
        <v>0</v>
      </c>
      <c r="N5" s="18">
        <f>not(ISNA((VLOOKUP(text(N$1,"yyyymmdd")&amp;"Copy done: "&amp;$G5&amp;"-"&amp;$H5,log!$F:$F,1,0))))*1</f>
        <v>0</v>
      </c>
      <c r="O5" s="18">
        <f>not(ISNA((VLOOKUP(text(O$1,"yyyymmdd")&amp;"Copy done: "&amp;$G5&amp;"-"&amp;$H5,log!$F:$F,1,0))))*1</f>
        <v>0</v>
      </c>
      <c r="P5" s="18">
        <f>not(ISNA((VLOOKUP(text(P$1,"yyyymmdd")&amp;"Copy done: "&amp;$G5&amp;"-"&amp;$H5,log!$F:$F,1,0))))*1</f>
        <v>0</v>
      </c>
      <c r="Q5" s="18">
        <f>not(ISNA((VLOOKUP(text(Q$1,"yyyymmdd")&amp;"Copy done: "&amp;$G5&amp;"-"&amp;$H5,log!$F:$F,1,0))))*1</f>
        <v>0</v>
      </c>
      <c r="R5" s="18">
        <f>not(ISNA((VLOOKUP(text(R$1,"yyyymmdd")&amp;"Copy done: "&amp;$G5&amp;"-"&amp;$H5,log!$F:$F,1,0))))*1</f>
        <v>0</v>
      </c>
      <c r="S5" s="18">
        <f>not(ISNA((VLOOKUP(text(S$1,"yyyymmdd")&amp;"Copy done: "&amp;$G5&amp;"-"&amp;$H5,log!$F:$F,1,0))))*1</f>
        <v>0</v>
      </c>
      <c r="T5" s="18">
        <f>not(ISNA((VLOOKUP(text(T$1,"yyyymmdd")&amp;"Copy done: "&amp;$G5&amp;"-"&amp;$H5,log!$F:$F,1,0))))*1</f>
        <v>0</v>
      </c>
      <c r="U5" s="18">
        <f>not(ISNA((VLOOKUP(text(U$1,"yyyymmdd")&amp;"Copy done: "&amp;$G5&amp;"-"&amp;$H5,log!$F:$F,1,0))))*1</f>
        <v>0</v>
      </c>
    </row>
    <row r="6" ht="16.5" customHeight="1">
      <c r="A6" s="37"/>
      <c r="B6" s="37"/>
      <c r="C6" s="37"/>
      <c r="D6" s="37"/>
      <c r="E6" s="37"/>
      <c r="F6" s="37"/>
      <c r="G6" s="37"/>
      <c r="H6" s="37"/>
      <c r="I6" s="37"/>
      <c r="J6" s="37">
        <v>0.0</v>
      </c>
      <c r="K6" s="37" t="str">
        <f>M6</f>
        <v/>
      </c>
      <c r="L6" s="16"/>
      <c r="M6" s="17"/>
      <c r="N6" s="18"/>
      <c r="O6" s="18"/>
      <c r="P6" s="18"/>
      <c r="Q6" s="18"/>
      <c r="R6" s="18"/>
      <c r="S6" s="18"/>
      <c r="T6" s="18"/>
      <c r="U6" s="18"/>
    </row>
    <row r="7" ht="16.5" customHeight="1">
      <c r="A7" s="37"/>
      <c r="B7" s="37"/>
      <c r="C7" s="37"/>
      <c r="D7" s="37"/>
      <c r="E7" s="37"/>
      <c r="F7" s="37"/>
      <c r="G7" s="37"/>
      <c r="H7" s="37"/>
      <c r="I7" s="37"/>
      <c r="J7" s="37">
        <v>0.0</v>
      </c>
      <c r="K7" s="37"/>
      <c r="L7" s="16"/>
      <c r="M7" s="17"/>
      <c r="N7" s="18"/>
      <c r="O7" s="18"/>
      <c r="P7" s="18"/>
      <c r="Q7" s="18"/>
      <c r="R7" s="18"/>
      <c r="S7" s="18"/>
      <c r="T7" s="18"/>
      <c r="U7" s="18"/>
    </row>
    <row r="8" ht="16.5" customHeight="1">
      <c r="A8" s="37"/>
      <c r="B8" s="37"/>
      <c r="C8" s="37"/>
      <c r="D8" s="37"/>
      <c r="E8" s="37"/>
      <c r="F8" s="37"/>
      <c r="G8" s="37"/>
      <c r="H8" s="37"/>
      <c r="I8" s="37"/>
      <c r="J8" s="37">
        <v>0.0</v>
      </c>
      <c r="K8" s="37"/>
      <c r="L8" s="16"/>
      <c r="M8" s="17"/>
      <c r="N8" s="18"/>
      <c r="O8" s="18"/>
      <c r="P8" s="18"/>
      <c r="Q8" s="18"/>
      <c r="R8" s="18"/>
      <c r="S8" s="18"/>
      <c r="T8" s="18"/>
      <c r="U8" s="18"/>
    </row>
    <row r="9" ht="15.75" customHeight="1">
      <c r="C9" s="38"/>
      <c r="D9" s="38"/>
      <c r="E9" s="38"/>
      <c r="J9" s="39">
        <v>0.0</v>
      </c>
      <c r="K9" s="40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ht="15.75" customHeight="1">
      <c r="C10" s="38"/>
      <c r="D10" s="38"/>
      <c r="E10" s="38"/>
      <c r="J10" s="39">
        <v>0.0</v>
      </c>
      <c r="K10" s="40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ht="15.75" customHeight="1">
      <c r="C11" s="38"/>
      <c r="D11" s="38"/>
      <c r="E11" s="38"/>
      <c r="J11" s="39">
        <v>0.0</v>
      </c>
      <c r="K11" s="40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 ht="15.75" customHeight="1">
      <c r="C12" s="38"/>
      <c r="D12" s="38"/>
      <c r="E12" s="38"/>
      <c r="J12" s="39">
        <v>0.0</v>
      </c>
      <c r="K12" s="40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 ht="15.75" customHeight="1">
      <c r="C13" s="38"/>
      <c r="D13" s="38"/>
      <c r="E13" s="38"/>
      <c r="J13" s="39">
        <v>0.0</v>
      </c>
      <c r="K13" s="40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 ht="15.75" customHeight="1">
      <c r="C14" s="38"/>
      <c r="D14" s="38"/>
      <c r="E14" s="38"/>
      <c r="J14" s="39">
        <v>0.0</v>
      </c>
      <c r="K14" s="40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ht="15.75" customHeight="1">
      <c r="C15" s="38"/>
      <c r="D15" s="38"/>
      <c r="E15" s="38"/>
      <c r="J15" s="39">
        <v>0.0</v>
      </c>
      <c r="K15" s="40"/>
      <c r="L15" s="18"/>
      <c r="M15" s="18"/>
      <c r="N15" s="18"/>
      <c r="O15" s="18"/>
      <c r="P15" s="18"/>
      <c r="Q15" s="18"/>
      <c r="R15" s="18"/>
      <c r="S15" s="18"/>
      <c r="T15" s="18"/>
      <c r="U15" s="18"/>
    </row>
  </sheetData>
  <conditionalFormatting sqref="N2:U8">
    <cfRule type="cellIs" dxfId="0" priority="1" operator="equal">
      <formula>0</formula>
    </cfRule>
  </conditionalFormatting>
  <conditionalFormatting sqref="M2:M8">
    <cfRule type="cellIs" dxfId="1" priority="2" operator="equal">
      <formula>0</formula>
    </cfRule>
  </conditionalFormatting>
  <dataValidations>
    <dataValidation type="list" allowBlank="1" showErrorMessage="1" sqref="F2:F5">
      <formula1>"Full,YT"</formula1>
    </dataValidation>
    <dataValidation type="list" allowBlank="1" sqref="A2:A5">
      <formula1>"Gsheet Name,Gsheet ID,mailexcel,mailcsv"</formula1>
    </dataValidation>
    <dataValidation type="list" allowBlank="1" showErrorMessage="1" sqref="F6">
      <formula1>"Full,YT"</formula1>
    </dataValidation>
    <dataValidation type="list" allowBlank="1" showErrorMessage="1" sqref="B2:B5">
      <formula1>"Append,Replace"</formula1>
    </dataValidation>
    <dataValidation type="list" allowBlank="1" showErrorMessage="1" sqref="A6">
      <formula1>"Mail,Gsheet,mailexcel"</formula1>
    </dataValidation>
    <dataValidation type="list" allowBlank="1" showErrorMessage="1" sqref="B6">
      <formula1>"Append,Replace"</formula1>
    </dataValidation>
    <dataValidation type="list" allowBlank="1" sqref="D2:D5">
      <formula1>"No Data Filter,Text,Date,Number"</formula1>
    </dataValidation>
    <dataValidation allowBlank="1" showDropDown="1" sqref="E2:E5"/>
  </dataValidations>
  <drawing r:id="rId1"/>
  <tableParts count="3"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4.63"/>
    <col customWidth="1" min="2" max="3" width="53.38"/>
    <col customWidth="1" min="4" max="4" width="26.25"/>
    <col customWidth="1" min="5" max="5" width="60.88"/>
    <col customWidth="1" min="6" max="6" width="66.0"/>
  </cols>
  <sheetData>
    <row r="1" ht="15.75" customHeight="1">
      <c r="A1" s="41" t="s">
        <v>30</v>
      </c>
      <c r="B1" s="42" t="s">
        <v>34</v>
      </c>
      <c r="C1" s="43" t="s">
        <v>35</v>
      </c>
      <c r="D1" s="44" t="s">
        <v>36</v>
      </c>
      <c r="E1" s="38" t="s">
        <v>37</v>
      </c>
      <c r="F1" s="38" t="str">
        <f t="array" ref="F1:F8">if(A:A&lt;&gt;"",TEXT(A:A,"yyyymmdd")&amp;left(log!E:E,11)&amp;log!B:B,"")</f>
        <v>DateSuccess- Lodestination</v>
      </c>
    </row>
    <row r="2" ht="15.75" customHeight="1">
      <c r="A2" s="45">
        <v>45518.00585261574</v>
      </c>
      <c r="B2" s="38" t="s">
        <v>38</v>
      </c>
      <c r="C2" s="38" t="s">
        <v>39</v>
      </c>
      <c r="D2" s="38"/>
      <c r="E2" s="38" t="s">
        <v>40</v>
      </c>
      <c r="F2" s="38" t="s">
        <v>41</v>
      </c>
    </row>
    <row r="3" ht="15.75" customHeight="1">
      <c r="A3" s="45">
        <v>45518.00587650463</v>
      </c>
      <c r="B3" s="38" t="s">
        <v>42</v>
      </c>
      <c r="C3" s="38" t="s">
        <v>42</v>
      </c>
      <c r="D3" s="38" t="s">
        <v>43</v>
      </c>
      <c r="E3" s="38"/>
      <c r="F3" s="38" t="s">
        <v>44</v>
      </c>
    </row>
    <row r="4" ht="15.75" customHeight="1">
      <c r="A4" s="45">
        <v>45518.005892546294</v>
      </c>
      <c r="B4" s="38" t="s">
        <v>42</v>
      </c>
      <c r="C4" s="38" t="s">
        <v>42</v>
      </c>
      <c r="D4" s="38" t="s">
        <v>43</v>
      </c>
      <c r="E4" s="38"/>
      <c r="F4" s="38" t="s">
        <v>44</v>
      </c>
    </row>
    <row r="5" ht="15.75" customHeight="1">
      <c r="A5" s="45">
        <v>45518.005936284724</v>
      </c>
      <c r="B5" s="38" t="s">
        <v>42</v>
      </c>
      <c r="C5" s="38" t="s">
        <v>42</v>
      </c>
      <c r="D5" s="38" t="s">
        <v>43</v>
      </c>
      <c r="E5" s="38"/>
      <c r="F5" s="38" t="s">
        <v>44</v>
      </c>
    </row>
    <row r="6" ht="15.75" customHeight="1">
      <c r="A6" s="46">
        <v>45697.88295320602</v>
      </c>
      <c r="B6" s="47" t="s">
        <v>42</v>
      </c>
      <c r="C6" s="47" t="s">
        <v>45</v>
      </c>
      <c r="D6" s="47" t="s">
        <v>46</v>
      </c>
      <c r="E6" s="38"/>
      <c r="F6" s="38" t="s">
        <v>47</v>
      </c>
    </row>
    <row r="7" ht="15.75" customHeight="1">
      <c r="A7" s="46">
        <v>45697.88377082176</v>
      </c>
      <c r="B7" s="47" t="s">
        <v>42</v>
      </c>
      <c r="C7" s="47" t="s">
        <v>45</v>
      </c>
      <c r="D7" s="47" t="s">
        <v>46</v>
      </c>
      <c r="E7" s="38"/>
      <c r="F7" s="38" t="s">
        <v>47</v>
      </c>
    </row>
    <row r="8" ht="15.75" customHeight="1">
      <c r="A8" s="46">
        <v>45697.88460763889</v>
      </c>
      <c r="B8" s="47" t="s">
        <v>42</v>
      </c>
      <c r="C8" s="47" t="s">
        <v>45</v>
      </c>
      <c r="D8" s="47" t="s">
        <v>46</v>
      </c>
      <c r="E8" s="38"/>
      <c r="F8" s="38" t="s">
        <v>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38"/>
      <c r="B1" s="48">
        <v>45536.0</v>
      </c>
      <c r="C1" s="38">
        <v>365281.0</v>
      </c>
      <c r="D1" s="38">
        <v>365281.0</v>
      </c>
    </row>
    <row r="2" ht="15.75" customHeight="1">
      <c r="A2" s="38"/>
      <c r="B2" s="18" t="s">
        <v>48</v>
      </c>
      <c r="C2" s="38">
        <v>40327.0</v>
      </c>
      <c r="D2" s="38">
        <v>202205.0</v>
      </c>
    </row>
    <row r="3" ht="15.75" customHeight="1">
      <c r="A3" s="38"/>
      <c r="B3" s="49">
        <v>63434.0</v>
      </c>
      <c r="C3" s="38">
        <v>821560.0</v>
      </c>
      <c r="D3" s="38">
        <v>202205.0</v>
      </c>
    </row>
    <row r="4" ht="15.75" customHeight="1">
      <c r="A4" s="38"/>
      <c r="B4" s="18" t="s">
        <v>49</v>
      </c>
      <c r="C4" s="47" t="s">
        <v>50</v>
      </c>
      <c r="D4" s="38">
        <v>202205.0</v>
      </c>
    </row>
    <row r="5" ht="15.75" customHeight="1">
      <c r="A5" s="50"/>
      <c r="B5" s="48">
        <v>45547.0</v>
      </c>
      <c r="C5" s="47" t="s">
        <v>51</v>
      </c>
      <c r="D5" s="38">
        <v>202205.0</v>
      </c>
    </row>
    <row r="6" ht="15.75" customHeight="1">
      <c r="A6" s="38"/>
      <c r="B6" s="18" t="s">
        <v>52</v>
      </c>
      <c r="C6" s="38">
        <v>104758.0</v>
      </c>
      <c r="D6" s="38">
        <v>202205.0</v>
      </c>
    </row>
    <row r="7" ht="15.75" customHeight="1">
      <c r="A7" s="38"/>
      <c r="B7" s="18" t="s">
        <v>53</v>
      </c>
      <c r="C7" s="38">
        <v>503555.0</v>
      </c>
      <c r="D7" s="38">
        <v>202205.0</v>
      </c>
    </row>
    <row r="8" ht="15.75" customHeight="1">
      <c r="A8" s="50"/>
      <c r="B8" s="48">
        <v>45578.0</v>
      </c>
      <c r="C8" s="38">
        <v>295075.0</v>
      </c>
      <c r="D8" s="38">
        <v>202205.0</v>
      </c>
    </row>
    <row r="9" ht="15.75" customHeight="1">
      <c r="A9" s="38"/>
      <c r="B9" s="18" t="s">
        <v>54</v>
      </c>
      <c r="C9" s="38">
        <v>237578.0</v>
      </c>
      <c r="D9" s="38">
        <v>202205.0</v>
      </c>
    </row>
    <row r="10" ht="15.75" customHeight="1">
      <c r="A10" s="47"/>
      <c r="B10" s="49">
        <v>768.0</v>
      </c>
      <c r="C10" s="38">
        <v>188420.0</v>
      </c>
      <c r="D10" s="38">
        <v>202205.0</v>
      </c>
    </row>
    <row r="11" ht="15.75" customHeight="1">
      <c r="A11" s="47"/>
      <c r="B11" s="49">
        <v>7.0</v>
      </c>
      <c r="C11" s="38">
        <v>184098.0</v>
      </c>
      <c r="D11" s="38">
        <v>202205.0</v>
      </c>
    </row>
    <row r="12" ht="15.75" customHeight="1">
      <c r="A12" s="38"/>
      <c r="B12" s="18" t="s">
        <v>55</v>
      </c>
      <c r="C12" s="38">
        <v>108710.0</v>
      </c>
      <c r="D12" s="38">
        <v>202205.0</v>
      </c>
    </row>
    <row r="13" ht="15.75" customHeight="1">
      <c r="A13" s="38"/>
      <c r="B13" s="18"/>
      <c r="C13" s="38">
        <v>654991.0</v>
      </c>
      <c r="D13" s="38">
        <v>202206.0</v>
      </c>
    </row>
    <row r="14" ht="15.75" customHeight="1">
      <c r="A14" s="47"/>
      <c r="B14" s="49">
        <v>37.0</v>
      </c>
      <c r="C14" s="38">
        <v>362389.0</v>
      </c>
      <c r="D14" s="38">
        <v>202206.0</v>
      </c>
    </row>
    <row r="15" ht="15.75" customHeight="1">
      <c r="A15" s="38"/>
      <c r="B15" s="18" t="s">
        <v>48</v>
      </c>
      <c r="C15" s="38">
        <v>21877.0</v>
      </c>
      <c r="D15" s="38">
        <v>202206.0</v>
      </c>
    </row>
    <row r="16" ht="15.75" customHeight="1">
      <c r="A16" s="47"/>
      <c r="B16" s="49">
        <v>-5446.0</v>
      </c>
      <c r="C16" s="38">
        <v>713395.0</v>
      </c>
      <c r="D16" s="38">
        <v>202206.0</v>
      </c>
    </row>
    <row r="17" ht="15.75" customHeight="1">
      <c r="B17" s="51"/>
    </row>
    <row r="18" ht="15.75" customHeight="1">
      <c r="B18" s="51"/>
    </row>
    <row r="19" ht="15.75" customHeight="1">
      <c r="B19" s="51"/>
    </row>
    <row r="20" ht="15.75" customHeight="1">
      <c r="B20" s="5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D1" s="5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5">
      <c r="A5" s="53" t="s">
        <v>56</v>
      </c>
    </row>
    <row r="7">
      <c r="A7" s="54" t="str">
        <f>IFERROR(__xludf.DUMMYFUNCTION("transpose(SPLIT(A5,"","",,))"),"{explicitlyTrashed=false")</f>
        <v>{explicitlyTrashed=false</v>
      </c>
    </row>
    <row r="8">
      <c r="A8" s="54" t="str">
        <f>IFERROR(__xludf.DUMMYFUNCTION("""COMPUTED_VALUE""")," embedLink=https://docs.google.com/spreadsheets/d/1zkyDm2CKiHQCnL99ylNVJruJYVGYhkXgagwylDIL3u0/htmlembed?ouid=110233740637097199295")</f>
        <v> embedLink=https://docs.google.com/spreadsheets/d/1zkyDm2CKiHQCnL99ylNVJruJYVGYhkXgagwylDIL3u0/htmlembed?ouid=110233740637097199295</v>
      </c>
    </row>
    <row r="9">
      <c r="A9" s="54" t="str">
        <f>IFERROR(__xludf.DUMMYFUNCTION("""COMPUTED_VALUE""")," modifiedByMeDate=2024-10-06T14:49:44.617Z")</f>
        <v> modifiedByMeDate=2024-10-06T14:49:44.617Z</v>
      </c>
    </row>
    <row r="10">
      <c r="A10" s="54" t="str">
        <f>IFERROR(__xludf.DUMMYFUNCTION("""COMPUTED_VALUE""")," capabilities={canEdit=true")</f>
        <v> capabilities={canEdit=true</v>
      </c>
    </row>
    <row r="11">
      <c r="A11" s="54" t="str">
        <f>IFERROR(__xludf.DUMMYFUNCTION("""COMPUTED_VALUE""")," canCopy=true}")</f>
        <v> canCopy=true}</v>
      </c>
    </row>
    <row r="12">
      <c r="A12" s="54" t="str">
        <f>IFERROR(__xludf.DUMMYFUNCTION("""COMPUTED_VALUE""")," selfLink=https://www.googleapis.com/drive/v2/files/1zkyDm2CKiHQCnL99ylNVJruJYVGYhkXgagwylDIL3u0")</f>
        <v> selfLink=https://www.googleapis.com/drive/v2/files/1zkyDm2CKiHQCnL99ylNVJruJYVGYhkXgagwylDIL3u0</v>
      </c>
    </row>
    <row r="13">
      <c r="A13" s="54" t="str">
        <f>IFERROR(__xludf.DUMMYFUNCTION("""COMPUTED_VALUE""")," lastModifyingUserName=Abhay Patel")</f>
        <v> lastModifyingUserName=Abhay Patel</v>
      </c>
    </row>
    <row r="14">
      <c r="A14" s="54" t="str">
        <f>IFERROR(__xludf.DUMMYFUNCTION("""COMPUTED_VALUE""")," iconLink=https://drive-thirdparty.googleusercontent.com/16/type/application/vnd.google-apps.spreadsheet")</f>
        <v> iconLink=https://drive-thirdparty.googleusercontent.com/16/type/application/vnd.google-apps.spreadsheet</v>
      </c>
    </row>
    <row r="15">
      <c r="A15" s="54" t="str">
        <f>IFERROR(__xludf.DUMMYFUNCTION("""COMPUTED_VALUE""")," version=4")</f>
        <v> version=4</v>
      </c>
    </row>
    <row r="16">
      <c r="A16" s="54" t="str">
        <f>IFERROR(__xludf.DUMMYFUNCTION("""COMPUTED_VALUE""")," modifiedDate=2024-10-06T14:49:44.617Z")</f>
        <v> modifiedDate=2024-10-06T14:49:44.617Z</v>
      </c>
    </row>
    <row r="17">
      <c r="A17" s="54" t="str">
        <f>IFERROR(__xludf.DUMMYFUNCTION("""COMPUTED_VALUE""")," spaces=[drive]")</f>
        <v> spaces=[drive]</v>
      </c>
    </row>
    <row r="18">
      <c r="A18" s="54" t="str">
        <f>IFERROR(__xludf.DUMMYFUNCTION("""COMPUTED_VALUE""")," lastModifyingUser={emailAddress=abhaikumar10@gmail.com")</f>
        <v> lastModifyingUser={emailAddress=abhaikumar10@gmail.com</v>
      </c>
    </row>
    <row r="19">
      <c r="A19" s="54" t="str">
        <f>IFERROR(__xludf.DUMMYFUNCTION("""COMPUTED_VALUE""")," isAuthenticatedUser=true")</f>
        <v> isAuthenticatedUser=true</v>
      </c>
    </row>
    <row r="20">
      <c r="A20" s="54" t="str">
        <f>IFERROR(__xludf.DUMMYFUNCTION("""COMPUTED_VALUE""")," displayName=Abhay Patel")</f>
        <v> displayName=Abhay Patel</v>
      </c>
    </row>
    <row r="21">
      <c r="A21" s="54" t="str">
        <f>IFERROR(__xludf.DUMMYFUNCTION("""COMPUTED_VALUE""")," permissionId=03621184276517042201")</f>
        <v> permissionId=03621184276517042201</v>
      </c>
    </row>
    <row r="22">
      <c r="A22" s="54" t="str">
        <f>IFERROR(__xludf.DUMMYFUNCTION("""COMPUTED_VALUE""")," kind=drive#user")</f>
        <v> kind=drive#user</v>
      </c>
    </row>
    <row r="23">
      <c r="A23" s="54" t="str">
        <f>IFERROR(__xludf.DUMMYFUNCTION("""COMPUTED_VALUE""")," picture={url=https://lh3.googleusercontent.com/a/ACg8ocIGjIX-JYX2oGnmvNvAPNYqi7HYzvI-exFHuyXM1VNoDVOTFFvYdw=s64}}")</f>
        <v> picture={url=https://lh3.googleusercontent.com/a/ACg8ocIGjIX-JYX2oGnmvNvAPNYqi7HYzvI-exFHuyXM1VNoDVOTFFvYdw=s64}}</v>
      </c>
    </row>
    <row r="24">
      <c r="A24" s="54" t="str">
        <f>IFERROR(__xludf.DUMMYFUNCTION("""COMPUTED_VALUE""")," lastViewedByMeDate=2024-10-06T14:49:44.581Z")</f>
        <v> lastViewedByMeDate=2024-10-06T14:49:44.581Z</v>
      </c>
    </row>
    <row r="25">
      <c r="A25" s="54" t="str">
        <f>IFERROR(__xludf.DUMMYFUNCTION("""COMPUTED_VALUE""")," alternateLink=https://docs.google.com/spreadsheets/d/1zkyDm2CKiHQCnL99ylNVJruJYVGYhkXgagwylDIL3u0/edit?usp=drivesdk")</f>
        <v> alternateLink=https://docs.google.com/spreadsheets/d/1zkyDm2CKiHQCnL99ylNVJruJYVGYhkXgagwylDIL3u0/edit?usp=drivesdk</v>
      </c>
    </row>
    <row r="26">
      <c r="A26" s="54" t="str">
        <f>IFERROR(__xludf.DUMMYFUNCTION("""COMPUTED_VALUE""")," parents=[{kind=drive#parentReference")</f>
        <v> parents=[{kind=drive#parentReference</v>
      </c>
    </row>
    <row r="27">
      <c r="A27" s="54" t="str">
        <f>IFERROR(__xludf.DUMMYFUNCTION("""COMPUTED_VALUE""")," id=0ADzLnqJi3KUnUk9PVA")</f>
        <v> id=0ADzLnqJi3KUnUk9PVA</v>
      </c>
    </row>
    <row r="28">
      <c r="A28" s="54" t="str">
        <f>IFERROR(__xludf.DUMMYFUNCTION("""COMPUTED_VALUE""")," selfLink=https://www.googleapis.com/drive/v2/files/1zkyDm2CKiHQCnL99ylNVJruJYVGYhkXgagwylDIL3u0/parents/0ADzLnqJi3KUnUk9PVA")</f>
        <v> selfLink=https://www.googleapis.com/drive/v2/files/1zkyDm2CKiHQCnL99ylNVJruJYVGYhkXgagwylDIL3u0/parents/0ADzLnqJi3KUnUk9PVA</v>
      </c>
    </row>
    <row r="29">
      <c r="A29" s="54" t="str">
        <f>IFERROR(__xludf.DUMMYFUNCTION("""COMPUTED_VALUE""")," parentLink=https://www.googleapis.com/drive/v2/files/0ADzLnqJi3KUnUk9PVA")</f>
        <v> parentLink=https://www.googleapis.com/drive/v2/files/0ADzLnqJi3KUnUk9PVA</v>
      </c>
    </row>
    <row r="30">
      <c r="A30" s="54" t="str">
        <f>IFERROR(__xludf.DUMMYFUNCTION("""COMPUTED_VALUE""")," isRoot=true}]")</f>
        <v> isRoot=true}]</v>
      </c>
    </row>
    <row r="31">
      <c r="A31" s="54" t="str">
        <f>IFERROR(__xludf.DUMMYFUNCTION("""COMPUTED_VALUE""")," editable=true")</f>
        <v> editable=true</v>
      </c>
    </row>
    <row r="32">
      <c r="A32" s="54" t="str">
        <f>IFERROR(__xludf.DUMMYFUNCTION("""COMPUTED_VALUE""")," etag=""MTcyODIyNjE4NDYxNw""")</f>
        <v> etag="MTcyODIyNjE4NDYxNw"</v>
      </c>
    </row>
    <row r="33">
      <c r="A33" s="54" t="str">
        <f>IFERROR(__xludf.DUMMYFUNCTION("""COMPUTED_VALUE""")," writersCanShare=true")</f>
        <v> writersCanShare=true</v>
      </c>
    </row>
    <row r="34">
      <c r="A34" s="54" t="str">
        <f>IFERROR(__xludf.DUMMYFUNCTION("""COMPUTED_VALUE""")," labels={restricted=false")</f>
        <v> labels={restricted=false</v>
      </c>
    </row>
    <row r="35">
      <c r="A35" s="54" t="str">
        <f>IFERROR(__xludf.DUMMYFUNCTION("""COMPUTED_VALUE""")," hidden=false")</f>
        <v> hidden=false</v>
      </c>
    </row>
    <row r="36">
      <c r="A36" s="54" t="str">
        <f>IFERROR(__xludf.DUMMYFUNCTION("""COMPUTED_VALUE""")," viewed=true")</f>
        <v> viewed=true</v>
      </c>
    </row>
    <row r="37">
      <c r="A37" s="54" t="str">
        <f>IFERROR(__xludf.DUMMYFUNCTION("""COMPUTED_VALUE""")," starred=false")</f>
        <v> starred=false</v>
      </c>
    </row>
    <row r="38">
      <c r="A38" s="54" t="str">
        <f>IFERROR(__xludf.DUMMYFUNCTION("""COMPUTED_VALUE""")," trashed=false}")</f>
        <v> trashed=false}</v>
      </c>
    </row>
    <row r="39">
      <c r="A39" s="54" t="str">
        <f>IFERROR(__xludf.DUMMYFUNCTION("""COMPUTED_VALUE""")," appDataContents=false")</f>
        <v> appDataContents=false</v>
      </c>
    </row>
    <row r="40">
      <c r="A40" s="54" t="str">
        <f>IFERROR(__xludf.DUMMYFUNCTION("""COMPUTED_VALUE""")," owners=[{kind=drive#user")</f>
        <v> owners=[{kind=drive#user</v>
      </c>
    </row>
    <row r="41">
      <c r="A41" s="54" t="str">
        <f>IFERROR(__xludf.DUMMYFUNCTION("""COMPUTED_VALUE""")," displayName=Abhay Patel")</f>
        <v> displayName=Abhay Patel</v>
      </c>
    </row>
    <row r="42">
      <c r="A42" s="54" t="str">
        <f>IFERROR(__xludf.DUMMYFUNCTION("""COMPUTED_VALUE""")," emailAddress=abhaikumar10@gmail.com")</f>
        <v> emailAddress=abhaikumar10@gmail.com</v>
      </c>
    </row>
    <row r="43">
      <c r="A43" s="54" t="str">
        <f>IFERROR(__xludf.DUMMYFUNCTION("""COMPUTED_VALUE""")," isAuthenticatedUser=true")</f>
        <v> isAuthenticatedUser=true</v>
      </c>
    </row>
    <row r="44">
      <c r="A44" s="54" t="str">
        <f>IFERROR(__xludf.DUMMYFUNCTION("""COMPUTED_VALUE""")," picture={url=https://lh3.googleusercontent.com/a/ACg8ocIGjIX-JYX2oGnmvNvAPNYqi7HYzvI-exFHuyXM1VNoDVOTFFvYdw=s64}")</f>
        <v> picture={url=https://lh3.googleusercontent.com/a/ACg8ocIGjIX-JYX2oGnmvNvAPNYqi7HYzvI-exFHuyXM1VNoDVOTFFvYdw=s64}</v>
      </c>
    </row>
    <row r="45">
      <c r="A45" s="54" t="str">
        <f>IFERROR(__xludf.DUMMYFUNCTION("""COMPUTED_VALUE""")," permissionId=03621184276517042201}]")</f>
        <v> permissionId=03621184276517042201}]</v>
      </c>
    </row>
    <row r="46">
      <c r="A46" s="54" t="str">
        <f>IFERROR(__xludf.DUMMYFUNCTION("""COMPUTED_VALUE""")," id=1zkyDm2CKiHQCnL99ylNVJruJYVGYhkXgagwylDIL3u0")</f>
        <v> id=1zkyDm2CKiHQCnL99ylNVJruJYVGYhkXgagwylDIL3u0</v>
      </c>
    </row>
    <row r="47">
      <c r="A47" s="54" t="str">
        <f>IFERROR(__xludf.DUMMYFUNCTION("""COMPUTED_VALUE""")," exportLinks={application/vnd.openxmlformats-officedocument.spreadsheetml.sheet=https://docs.google.com/spreadsheets/export?id=1zkyDm2CKiHQCnL99ylNVJruJYVGYhkXgagwylDIL3u0&amp;exportFormat=xlsx")</f>
        <v> exportLinks={application/vnd.openxmlformats-officedocument.spreadsheetml.sheet=https://docs.google.com/spreadsheets/export?id=1zkyDm2CKiHQCnL99ylNVJruJYVGYhkXgagwylDIL3u0&amp;exportFormat=xlsx</v>
      </c>
    </row>
    <row r="48">
      <c r="A48" s="54" t="str">
        <f>IFERROR(__xludf.DUMMYFUNCTION("""COMPUTED_VALUE""")," application/x-vnd.oasis.opendocument.spreadsheet=https://docs.google.com/spreadsheets/export?id=1zkyDm2CKiHQCnL99ylNVJruJYVGYhkXgagwylDIL3u0&amp;exportFormat=ods")</f>
        <v> application/x-vnd.oasis.opendocument.spreadsheet=https://docs.google.com/spreadsheets/export?id=1zkyDm2CKiHQCnL99ylNVJruJYVGYhkXgagwylDIL3u0&amp;exportFormat=ods</v>
      </c>
    </row>
    <row r="49">
      <c r="A49" s="54" t="str">
        <f>IFERROR(__xludf.DUMMYFUNCTION("""COMPUTED_VALUE""")," text/tab-separated-values=https://docs.google.com/spreadsheets/export?id=1zkyDm2CKiHQCnL99ylNVJruJYVGYhkXgagwylDIL3u0&amp;exportFormat=tsv")</f>
        <v> text/tab-separated-values=https://docs.google.com/spreadsheets/export?id=1zkyDm2CKiHQCnL99ylNVJruJYVGYhkXgagwylDIL3u0&amp;exportFormat=tsv</v>
      </c>
    </row>
    <row r="50">
      <c r="A50" s="54" t="str">
        <f>IFERROR(__xludf.DUMMYFUNCTION("""COMPUTED_VALUE""")," application/pdf=https://docs.google.com/spreadsheets/export?id=1zkyDm2CKiHQCnL99ylNVJruJYVGYhkXgagwylDIL3u0&amp;exportFormat=pdf")</f>
        <v> application/pdf=https://docs.google.com/spreadsheets/export?id=1zkyDm2CKiHQCnL99ylNVJruJYVGYhkXgagwylDIL3u0&amp;exportFormat=pdf</v>
      </c>
    </row>
    <row r="51">
      <c r="A51" s="54" t="str">
        <f>IFERROR(__xludf.DUMMYFUNCTION("""COMPUTED_VALUE""")," application/zip=https://docs.google.com/spreadsheets/export?id=1zkyDm2CKiHQCnL99ylNVJruJYVGYhkXgagwylDIL3u0&amp;exportFormat=zip")</f>
        <v> application/zip=https://docs.google.com/spreadsheets/export?id=1zkyDm2CKiHQCnL99ylNVJruJYVGYhkXgagwylDIL3u0&amp;exportFormat=zip</v>
      </c>
    </row>
    <row r="52">
      <c r="A52" s="54" t="str">
        <f>IFERROR(__xludf.DUMMYFUNCTION("""COMPUTED_VALUE""")," text/csv=https://docs.google.com/spreadsheets/export?id=1zkyDm2CKiHQCnL99ylNVJruJYVGYhkXgagwylDIL3u0&amp;exportFormat=csv")</f>
        <v> text/csv=https://docs.google.com/spreadsheets/export?id=1zkyDm2CKiHQCnL99ylNVJruJYVGYhkXgagwylDIL3u0&amp;exportFormat=csv</v>
      </c>
    </row>
    <row r="53">
      <c r="A53" s="54" t="str">
        <f>IFERROR(__xludf.DUMMYFUNCTION("""COMPUTED_VALUE""")," application/vnd.oasis.opendocument.spreadsheet=https://docs.google.com/spreadsheets/export?id=1zkyDm2CKiHQCnL99ylNVJruJYVGYhkXgagwylDIL3u0&amp;exportFormat=ods}")</f>
        <v> application/vnd.oasis.opendocument.spreadsheet=https://docs.google.com/spreadsheets/export?id=1zkyDm2CKiHQCnL99ylNVJruJYVGYhkXgagwylDIL3u0&amp;exportFormat=ods}</v>
      </c>
    </row>
    <row r="54">
      <c r="A54" s="54" t="str">
        <f>IFERROR(__xludf.DUMMYFUNCTION("""COMPUTED_VALUE""")," createdDate=2024-10-06T14:49:44.581Z")</f>
        <v> createdDate=2024-10-06T14:49:44.581Z</v>
      </c>
    </row>
    <row r="55">
      <c r="A55" s="54" t="str">
        <f>IFERROR(__xludf.DUMMYFUNCTION("""COMPUTED_VALUE""")," mimeType=application/vnd.google-apps.spreadsheet")</f>
        <v> mimeType=application/vnd.google-apps.spreadsheet</v>
      </c>
    </row>
    <row r="56">
      <c r="A56" s="54" t="str">
        <f>IFERROR(__xludf.DUMMYFUNCTION("""COMPUTED_VALUE""")," markedViewedByMeDate=1970-01-01T00:00:00.000Z")</f>
        <v> markedViewedByMeDate=1970-01-01T00:00:00.000Z</v>
      </c>
    </row>
    <row r="57">
      <c r="A57" s="54" t="str">
        <f>IFERROR(__xludf.DUMMYFUNCTION("""COMPUTED_VALUE""")," ownerNames=[Abhay Patel]")</f>
        <v> ownerNames=[Abhay Patel]</v>
      </c>
    </row>
    <row r="58">
      <c r="A58" s="54" t="str">
        <f>IFERROR(__xludf.DUMMYFUNCTION("""COMPUTED_VALUE""")," fileSize=1")</f>
        <v> fileSize=1</v>
      </c>
    </row>
    <row r="59">
      <c r="A59" s="54" t="str">
        <f>IFERROR(__xludf.DUMMYFUNCTION("""COMPUTED_VALUE""")," copyRequiresWriterPermission=false")</f>
        <v> copyRequiresWriterPermission=false</v>
      </c>
    </row>
    <row r="60">
      <c r="A60" s="54" t="str">
        <f>IFERROR(__xludf.DUMMYFUNCTION("""COMPUTED_VALUE""")," copyable=true")</f>
        <v> copyable=true</v>
      </c>
    </row>
    <row r="61">
      <c r="A61" s="54" t="str">
        <f>IFERROR(__xludf.DUMMYFUNCTION("""COMPUTED_VALUE""")," userPermission={id=me")</f>
        <v> userPermission={id=me</v>
      </c>
    </row>
    <row r="62">
      <c r="A62" s="54" t="str">
        <f>IFERROR(__xludf.DUMMYFUNCTION("""COMPUTED_VALUE""")," kind=drive#permission")</f>
        <v> kind=drive#permission</v>
      </c>
    </row>
    <row r="63">
      <c r="A63" s="54" t="str">
        <f>IFERROR(__xludf.DUMMYFUNCTION("""COMPUTED_VALUE""")," selfLink=https://www.googleapis.com/drive/v2/files/1zkyDm2CKiHQCnL99ylNVJruJYVGYhkXgagwylDIL3u0/permissions/me")</f>
        <v> selfLink=https://www.googleapis.com/drive/v2/files/1zkyDm2CKiHQCnL99ylNVJruJYVGYhkXgagwylDIL3u0/permissions/me</v>
      </c>
    </row>
    <row r="64">
      <c r="A64" s="54" t="str">
        <f>IFERROR(__xludf.DUMMYFUNCTION("""COMPUTED_VALUE""")," role=owner")</f>
        <v> role=owner</v>
      </c>
    </row>
    <row r="65">
      <c r="A65" s="54" t="str">
        <f>IFERROR(__xludf.DUMMYFUNCTION("""COMPUTED_VALUE""")," type=user")</f>
        <v> type=user</v>
      </c>
    </row>
    <row r="66">
      <c r="A66" s="54" t="str">
        <f>IFERROR(__xludf.DUMMYFUNCTION("""COMPUTED_VALUE""")," pendingOwner=false")</f>
        <v> pendingOwner=false</v>
      </c>
    </row>
    <row r="67">
      <c r="A67" s="54" t="str">
        <f>IFERROR(__xludf.DUMMYFUNCTION("""COMPUTED_VALUE""")," etag=""a6_3aDwsJXNQFY930rd0z1zgD2Y""}")</f>
        <v> etag="a6_3aDwsJXNQFY930rd0z1zgD2Y"}</v>
      </c>
    </row>
    <row r="68">
      <c r="A68" s="54" t="str">
        <f>IFERROR(__xludf.DUMMYFUNCTION("""COMPUTED_VALUE""")," shared=false")</f>
        <v> shared=false</v>
      </c>
    </row>
    <row r="69">
      <c r="A69" s="54" t="str">
        <f>IFERROR(__xludf.DUMMYFUNCTION("""COMPUTED_VALUE""")," kind=drive#file")</f>
        <v> kind=drive#file</v>
      </c>
    </row>
    <row r="70">
      <c r="A70" s="54" t="str">
        <f>IFERROR(__xludf.DUMMYFUNCTION("""COMPUTED_VALUE""")," quotaBytesUsed=1")</f>
        <v> quotaBytesUsed=1</v>
      </c>
    </row>
    <row r="71">
      <c r="A71" s="54" t="str">
        <f>IFERROR(__xludf.DUMMYFUNCTION("""COMPUTED_VALUE""")," title=updated full sheet Amit singh excelpic}")</f>
        <v> title=updated full sheet Amit singh excelpic}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4" t="s">
        <v>57</v>
      </c>
    </row>
    <row r="2">
      <c r="A2" s="54" t="s">
        <v>58</v>
      </c>
    </row>
    <row r="3">
      <c r="A3" s="54" t="s">
        <v>59</v>
      </c>
    </row>
    <row r="4">
      <c r="A4" s="54" t="s">
        <v>60</v>
      </c>
    </row>
    <row r="5">
      <c r="A5" s="54" t="s">
        <v>61</v>
      </c>
    </row>
    <row r="6">
      <c r="A6" s="54" t="s">
        <v>62</v>
      </c>
    </row>
    <row r="7">
      <c r="A7" s="54" t="s">
        <v>63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18.63"/>
    <col customWidth="1" min="3" max="6" width="12.63"/>
  </cols>
  <sheetData>
    <row r="1">
      <c r="A1" s="55">
        <f>(text(MAX(A2:A1000),"dd-mm-yyyy")=text(today(),"dd-mm-yyyy"))*1</f>
        <v>0</v>
      </c>
    </row>
    <row r="2">
      <c r="A2" s="45">
        <v>45555.41998502315</v>
      </c>
      <c r="B2" s="38" t="s">
        <v>64</v>
      </c>
    </row>
    <row r="3">
      <c r="A3" s="45">
        <v>45555.42245863426</v>
      </c>
      <c r="B3" s="38" t="s">
        <v>65</v>
      </c>
    </row>
    <row r="4">
      <c r="A4" s="45">
        <v>45555.42246530093</v>
      </c>
      <c r="B4" s="38" t="s">
        <v>66</v>
      </c>
    </row>
    <row r="5">
      <c r="A5" s="45">
        <v>45555.422478506945</v>
      </c>
      <c r="B5" s="38" t="s">
        <v>67</v>
      </c>
    </row>
    <row r="6">
      <c r="A6" s="45">
        <v>45555.422490219906</v>
      </c>
      <c r="B6" s="38" t="s">
        <v>68</v>
      </c>
    </row>
    <row r="7">
      <c r="A7" s="45">
        <v>45555.42249981481</v>
      </c>
      <c r="B7" s="38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