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2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49 pt MTRS1 Al Rs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5" r:id="rId14"/>
  </sheets>
  <definedNames>
    <definedName name="_xlnm._FilterDatabase" localSheetId="7" hidden="1">'49 pt MTRS1 Al Rs'!$A$13:$BO$103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'REML1-CP'!$C$9:$C$785</definedName>
  </definedNames>
  <calcPr calcId="125725"/>
</workbook>
</file>

<file path=xl/calcChain.xml><?xml version="1.0" encoding="utf-8"?>
<calcChain xmlns="http://schemas.openxmlformats.org/spreadsheetml/2006/main">
  <c r="L1211" i="5"/>
  <c r="K1211"/>
  <c r="J1211"/>
  <c r="I1211"/>
  <c r="H1211"/>
  <c r="G1211"/>
  <c r="F1211"/>
  <c r="E1211"/>
  <c r="M1209" s="1"/>
  <c r="D1211"/>
  <c r="O1209"/>
  <c r="R1209" s="1"/>
  <c r="L893" i="6"/>
  <c r="K893"/>
  <c r="J893"/>
  <c r="I893"/>
  <c r="H893"/>
  <c r="G893"/>
  <c r="F893"/>
  <c r="O891" s="1"/>
  <c r="E893"/>
  <c r="N891" s="1"/>
  <c r="D893"/>
  <c r="M891" s="1"/>
  <c r="P891" s="1"/>
  <c r="Q891" s="1"/>
  <c r="F843" i="4"/>
  <c r="F844"/>
  <c r="G844" s="1"/>
  <c r="O844"/>
  <c r="O843"/>
  <c r="G843"/>
  <c r="L890" i="6"/>
  <c r="K890"/>
  <c r="J890"/>
  <c r="I890"/>
  <c r="O888" s="1"/>
  <c r="H890"/>
  <c r="G890"/>
  <c r="F890"/>
  <c r="E890"/>
  <c r="D890"/>
  <c r="O842" i="4"/>
  <c r="G842"/>
  <c r="F842"/>
  <c r="O841"/>
  <c r="F841"/>
  <c r="G841" s="1"/>
  <c r="L1208" i="5"/>
  <c r="K1208"/>
  <c r="J1208"/>
  <c r="I1208"/>
  <c r="H1208"/>
  <c r="G1208"/>
  <c r="F1208"/>
  <c r="E1208"/>
  <c r="D1208"/>
  <c r="L887" i="6"/>
  <c r="K887"/>
  <c r="J887"/>
  <c r="I887"/>
  <c r="H887"/>
  <c r="G887"/>
  <c r="F887"/>
  <c r="E887"/>
  <c r="N885" s="1"/>
  <c r="D887"/>
  <c r="O885"/>
  <c r="L1205" i="5"/>
  <c r="K1205"/>
  <c r="J1205"/>
  <c r="I1205"/>
  <c r="H1205"/>
  <c r="G1205"/>
  <c r="F1205"/>
  <c r="E1205"/>
  <c r="D1205"/>
  <c r="M1203" s="1"/>
  <c r="O839" i="4"/>
  <c r="F839"/>
  <c r="G839" s="1"/>
  <c r="O840"/>
  <c r="F840"/>
  <c r="G840" s="1"/>
  <c r="L884" i="6"/>
  <c r="K884"/>
  <c r="J884"/>
  <c r="I884"/>
  <c r="H884"/>
  <c r="G884"/>
  <c r="F884"/>
  <c r="E884"/>
  <c r="N882" s="1"/>
  <c r="D884"/>
  <c r="O882"/>
  <c r="L1202" i="5"/>
  <c r="K1202"/>
  <c r="J1202"/>
  <c r="I1202"/>
  <c r="H1202"/>
  <c r="G1202"/>
  <c r="F1202"/>
  <c r="E1202"/>
  <c r="D1202"/>
  <c r="M1200" s="1"/>
  <c r="O838" i="4"/>
  <c r="F838"/>
  <c r="G838" s="1"/>
  <c r="O837"/>
  <c r="F837"/>
  <c r="G837" s="1"/>
  <c r="L881" i="6"/>
  <c r="K881"/>
  <c r="J881"/>
  <c r="I881"/>
  <c r="H881"/>
  <c r="G881"/>
  <c r="F881"/>
  <c r="E881"/>
  <c r="D881"/>
  <c r="O11" i="4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10"/>
  <c r="L878" i="6"/>
  <c r="O876" s="1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N1197" s="1"/>
  <c r="D1199"/>
  <c r="F836" i="4"/>
  <c r="G836" s="1"/>
  <c r="F835"/>
  <c r="G835" s="1"/>
  <c r="F834"/>
  <c r="G834" s="1"/>
  <c r="F833"/>
  <c r="G833" s="1"/>
  <c r="L875" i="6"/>
  <c r="K875"/>
  <c r="J875"/>
  <c r="I875"/>
  <c r="H875"/>
  <c r="G875"/>
  <c r="O873" s="1"/>
  <c r="F875"/>
  <c r="E875"/>
  <c r="N873" s="1"/>
  <c r="D875"/>
  <c r="M873"/>
  <c r="P873" s="1"/>
  <c r="Q873" s="1"/>
  <c r="L1196" i="5"/>
  <c r="K1196"/>
  <c r="J1196"/>
  <c r="I1196"/>
  <c r="H1196"/>
  <c r="G1196"/>
  <c r="F1196"/>
  <c r="E1196"/>
  <c r="N1194" s="1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M1191" s="1"/>
  <c r="F832" i="4"/>
  <c r="G832" s="1"/>
  <c r="F831"/>
  <c r="G831" s="1"/>
  <c r="L869" i="6"/>
  <c r="K869"/>
  <c r="J869"/>
  <c r="I869"/>
  <c r="H869"/>
  <c r="G869"/>
  <c r="F869"/>
  <c r="E869"/>
  <c r="D869"/>
  <c r="O867"/>
  <c r="L1190" i="5"/>
  <c r="O1188" s="1"/>
  <c r="R1188" s="1"/>
  <c r="K1190"/>
  <c r="J1190"/>
  <c r="I1190"/>
  <c r="H1190"/>
  <c r="G1190"/>
  <c r="F1190"/>
  <c r="E1190"/>
  <c r="D1190"/>
  <c r="M1188"/>
  <c r="F830" i="4"/>
  <c r="G830" s="1"/>
  <c r="F829"/>
  <c r="G829" s="1"/>
  <c r="N1209" i="5" l="1"/>
  <c r="P1209" s="1"/>
  <c r="N888" i="6"/>
  <c r="M888"/>
  <c r="N1206" i="5"/>
  <c r="M1206"/>
  <c r="P1206" s="1"/>
  <c r="O1206"/>
  <c r="R1206" s="1"/>
  <c r="M885" i="6"/>
  <c r="O1203" i="5"/>
  <c r="R1203" s="1"/>
  <c r="P885" i="6"/>
  <c r="Q885" s="1"/>
  <c r="N1203" i="5"/>
  <c r="P1203" s="1"/>
  <c r="M882" i="6"/>
  <c r="N1200" i="5"/>
  <c r="O1200"/>
  <c r="R1200" s="1"/>
  <c r="P882" i="6"/>
  <c r="Q882" s="1"/>
  <c r="P1200" i="5"/>
  <c r="N879" i="6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P870" s="1"/>
  <c r="Q870" s="1"/>
  <c r="O870"/>
  <c r="P1191" i="5"/>
  <c r="N1191"/>
  <c r="O1191"/>
  <c r="R1191" s="1"/>
  <c r="N867" i="6"/>
  <c r="M867"/>
  <c r="N1188" i="5"/>
  <c r="P1188" s="1"/>
  <c r="P867" i="6"/>
  <c r="Q867" s="1"/>
  <c r="F828" i="4"/>
  <c r="G828" s="1"/>
  <c r="F827"/>
  <c r="G827" s="1"/>
  <c r="P888" i="6" l="1"/>
  <c r="Q888" s="1"/>
  <c r="Q879"/>
  <c r="P876"/>
  <c r="Q876" s="1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N861" s="1"/>
  <c r="D863"/>
  <c r="M861" s="1"/>
  <c r="O861"/>
  <c r="L1184" i="5"/>
  <c r="K1184"/>
  <c r="J1184"/>
  <c r="I1184"/>
  <c r="H1184"/>
  <c r="G1184"/>
  <c r="F1184"/>
  <c r="E1184"/>
  <c r="D1184"/>
  <c r="F826" i="4"/>
  <c r="G826" s="1"/>
  <c r="G825"/>
  <c r="F825"/>
  <c r="L860" i="6"/>
  <c r="O858" s="1"/>
  <c r="K860"/>
  <c r="J860"/>
  <c r="I860"/>
  <c r="H860"/>
  <c r="G860"/>
  <c r="F860"/>
  <c r="E860"/>
  <c r="D860"/>
  <c r="M858" s="1"/>
  <c r="L1181" i="5"/>
  <c r="K1181"/>
  <c r="J1181"/>
  <c r="I1181"/>
  <c r="H1181"/>
  <c r="G1181"/>
  <c r="F1181"/>
  <c r="E1181"/>
  <c r="D1181"/>
  <c r="N1179"/>
  <c r="F824" i="4"/>
  <c r="G824" s="1"/>
  <c r="F823"/>
  <c r="G823" s="1"/>
  <c r="L857" i="6"/>
  <c r="K857"/>
  <c r="J857"/>
  <c r="I857"/>
  <c r="H857"/>
  <c r="G857"/>
  <c r="F857"/>
  <c r="E857"/>
  <c r="N855" s="1"/>
  <c r="D857"/>
  <c r="O855"/>
  <c r="L1178" i="5"/>
  <c r="K1178"/>
  <c r="J1178"/>
  <c r="I1178"/>
  <c r="H1178"/>
  <c r="G1178"/>
  <c r="F1178"/>
  <c r="E1178"/>
  <c r="M1176" s="1"/>
  <c r="D1178"/>
  <c r="F822" i="4"/>
  <c r="G822" s="1"/>
  <c r="F821"/>
  <c r="G821" s="1"/>
  <c r="F820"/>
  <c r="G820" s="1"/>
  <c r="F819"/>
  <c r="G819" s="1"/>
  <c r="L854" i="6"/>
  <c r="K854"/>
  <c r="J854"/>
  <c r="I854"/>
  <c r="H854"/>
  <c r="G854"/>
  <c r="F854"/>
  <c r="E854"/>
  <c r="M852" s="1"/>
  <c r="D854"/>
  <c r="L1175" i="5"/>
  <c r="K1175"/>
  <c r="J1175"/>
  <c r="I1175"/>
  <c r="H1175"/>
  <c r="G1175"/>
  <c r="F1175"/>
  <c r="E1175"/>
  <c r="D1175"/>
  <c r="N1173"/>
  <c r="F818" i="4"/>
  <c r="G818" s="1"/>
  <c r="F817"/>
  <c r="G817" s="1"/>
  <c r="L851" i="6"/>
  <c r="K851"/>
  <c r="J851"/>
  <c r="I851"/>
  <c r="H851"/>
  <c r="G851"/>
  <c r="F851"/>
  <c r="E851"/>
  <c r="M849" s="1"/>
  <c r="D851"/>
  <c r="L1172" i="5"/>
  <c r="K1172"/>
  <c r="J1172"/>
  <c r="I1172"/>
  <c r="H1172"/>
  <c r="G1172"/>
  <c r="F1172"/>
  <c r="E1172"/>
  <c r="D1172"/>
  <c r="N1170"/>
  <c r="F816" i="4"/>
  <c r="G816" s="1"/>
  <c r="G815"/>
  <c r="F815"/>
  <c r="F814"/>
  <c r="G814" s="1"/>
  <c r="F813"/>
  <c r="G813" s="1"/>
  <c r="F812"/>
  <c r="G812" s="1"/>
  <c r="L848" i="6"/>
  <c r="K848"/>
  <c r="J848"/>
  <c r="I848"/>
  <c r="H848"/>
  <c r="G848"/>
  <c r="F848"/>
  <c r="E848"/>
  <c r="N846" s="1"/>
  <c r="D848"/>
  <c r="O846"/>
  <c r="L1169" i="5"/>
  <c r="O1167" s="1"/>
  <c r="R1167" s="1"/>
  <c r="K1169"/>
  <c r="J1169"/>
  <c r="I1169"/>
  <c r="H1169"/>
  <c r="G1169"/>
  <c r="F1169"/>
  <c r="E1169"/>
  <c r="D1169"/>
  <c r="M1167" s="1"/>
  <c r="F811" i="4"/>
  <c r="G811" s="1"/>
  <c r="F810"/>
  <c r="G810" s="1"/>
  <c r="F809"/>
  <c r="G809" s="1"/>
  <c r="F808"/>
  <c r="G808" s="1"/>
  <c r="L845" i="6"/>
  <c r="K845"/>
  <c r="J845"/>
  <c r="I845"/>
  <c r="H845"/>
  <c r="G845"/>
  <c r="F845"/>
  <c r="E845"/>
  <c r="N843" s="1"/>
  <c r="D845"/>
  <c r="O843"/>
  <c r="L1166" i="5"/>
  <c r="K1166"/>
  <c r="J1166"/>
  <c r="I1166"/>
  <c r="H1166"/>
  <c r="G1166"/>
  <c r="F1166"/>
  <c r="E1166"/>
  <c r="D1166"/>
  <c r="M1164" s="1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G807" s="1"/>
  <c r="F806"/>
  <c r="G806" s="1"/>
  <c r="L839" i="6"/>
  <c r="K839"/>
  <c r="J839"/>
  <c r="I839"/>
  <c r="H839"/>
  <c r="G839"/>
  <c r="O837" s="1"/>
  <c r="F839"/>
  <c r="E839"/>
  <c r="N837" s="1"/>
  <c r="D839"/>
  <c r="M837"/>
  <c r="P837" s="1"/>
  <c r="Q837" s="1"/>
  <c r="F805" i="4"/>
  <c r="G805" s="1"/>
  <c r="F804"/>
  <c r="G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N1158" s="1"/>
  <c r="D1160"/>
  <c r="F803" i="4"/>
  <c r="G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Y63" s="1"/>
  <c r="AX61"/>
  <c r="AX63" s="1"/>
  <c r="AW61"/>
  <c r="AW63" s="1"/>
  <c r="AV61"/>
  <c r="AV63" s="1"/>
  <c r="AU61"/>
  <c r="AU63" s="1"/>
  <c r="AT61"/>
  <c r="AT63" s="1"/>
  <c r="AS61"/>
  <c r="AS63" s="1"/>
  <c r="AR61"/>
  <c r="AR63" s="1"/>
  <c r="AQ61"/>
  <c r="AQ63" s="1"/>
  <c r="AP61"/>
  <c r="AP63" s="1"/>
  <c r="AO61"/>
  <c r="AO63" s="1"/>
  <c r="AN61"/>
  <c r="AN63" s="1"/>
  <c r="AM61"/>
  <c r="AM63" s="1"/>
  <c r="AL61"/>
  <c r="AL63" s="1"/>
  <c r="AK61"/>
  <c r="AK63" s="1"/>
  <c r="AJ61"/>
  <c r="AJ63" s="1"/>
  <c r="AI61"/>
  <c r="AI63" s="1"/>
  <c r="AH61"/>
  <c r="AH63" s="1"/>
  <c r="AG61"/>
  <c r="AG63" s="1"/>
  <c r="AF61"/>
  <c r="AF63" s="1"/>
  <c r="AE61"/>
  <c r="AE63" s="1"/>
  <c r="AD61"/>
  <c r="AD63" s="1"/>
  <c r="AC61"/>
  <c r="AC63" s="1"/>
  <c r="AB61"/>
  <c r="AB63" s="1"/>
  <c r="AA61"/>
  <c r="AA63" s="1"/>
  <c r="Z61"/>
  <c r="Z63" s="1"/>
  <c r="Y61"/>
  <c r="Y63" s="1"/>
  <c r="X61"/>
  <c r="X63" s="1"/>
  <c r="W61"/>
  <c r="W63" s="1"/>
  <c r="V61"/>
  <c r="V63" s="1"/>
  <c r="U61"/>
  <c r="U63" s="1"/>
  <c r="T61"/>
  <c r="T63" s="1"/>
  <c r="S61"/>
  <c r="S63" s="1"/>
  <c r="R61"/>
  <c r="R63" s="1"/>
  <c r="Q61"/>
  <c r="Q63" s="1"/>
  <c r="P61"/>
  <c r="P63" s="1"/>
  <c r="O61"/>
  <c r="O63" s="1"/>
  <c r="N61"/>
  <c r="N63" s="1"/>
  <c r="M61"/>
  <c r="M63" s="1"/>
  <c r="L61"/>
  <c r="L63" s="1"/>
  <c r="K61"/>
  <c r="K63" s="1"/>
  <c r="J61"/>
  <c r="J63" s="1"/>
  <c r="I61"/>
  <c r="I63" s="1"/>
  <c r="H61"/>
  <c r="H63" s="1"/>
  <c r="G61"/>
  <c r="G63" s="1"/>
  <c r="F61"/>
  <c r="F63" s="1"/>
  <c r="E61"/>
  <c r="E63" s="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G802" s="1"/>
  <c r="F801"/>
  <c r="G801" s="1"/>
  <c r="L830" i="6"/>
  <c r="K830"/>
  <c r="J830"/>
  <c r="I830"/>
  <c r="H830"/>
  <c r="G830"/>
  <c r="F830"/>
  <c r="E830"/>
  <c r="N828" s="1"/>
  <c r="D830"/>
  <c r="O828"/>
  <c r="L1154" i="5"/>
  <c r="K1154"/>
  <c r="J1154"/>
  <c r="I1154"/>
  <c r="H1154"/>
  <c r="G1154"/>
  <c r="F1154"/>
  <c r="E1154"/>
  <c r="D1154"/>
  <c r="M1152" s="1"/>
  <c r="F800" i="4"/>
  <c r="G800" s="1"/>
  <c r="F799"/>
  <c r="G799" s="1"/>
  <c r="F798"/>
  <c r="G798" s="1"/>
  <c r="F797"/>
  <c r="G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M825" s="1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G796" i="4"/>
  <c r="G795"/>
  <c r="G794"/>
  <c r="L821" i="6"/>
  <c r="K821"/>
  <c r="J821"/>
  <c r="I821"/>
  <c r="H821"/>
  <c r="G821"/>
  <c r="F821"/>
  <c r="E821"/>
  <c r="D821"/>
  <c r="O819"/>
  <c r="L1145" i="5"/>
  <c r="K1145"/>
  <c r="J1145"/>
  <c r="I1145"/>
  <c r="H1145"/>
  <c r="G1145"/>
  <c r="F1145"/>
  <c r="E1145"/>
  <c r="D1145"/>
  <c r="M1143" s="1"/>
  <c r="G793" i="4"/>
  <c r="G792"/>
  <c r="AY58" i="17"/>
  <c r="AX58"/>
  <c r="AU58"/>
  <c r="AT58"/>
  <c r="AQ58"/>
  <c r="AP58"/>
  <c r="AM58"/>
  <c r="AL58"/>
  <c r="AI58"/>
  <c r="AH58"/>
  <c r="AE58"/>
  <c r="AD58"/>
  <c r="AA58"/>
  <c r="Z58"/>
  <c r="W58"/>
  <c r="V58"/>
  <c r="S58"/>
  <c r="R58"/>
  <c r="O58"/>
  <c r="N58"/>
  <c r="K58"/>
  <c r="J58"/>
  <c r="G58"/>
  <c r="F58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Z58" s="1"/>
  <c r="AY56"/>
  <c r="AX56"/>
  <c r="AW56"/>
  <c r="AW58" s="1"/>
  <c r="AV56"/>
  <c r="AV58" s="1"/>
  <c r="AU56"/>
  <c r="AT56"/>
  <c r="AS56"/>
  <c r="AS58" s="1"/>
  <c r="AR56"/>
  <c r="AR58" s="1"/>
  <c r="AQ56"/>
  <c r="AP56"/>
  <c r="AO56"/>
  <c r="AO58" s="1"/>
  <c r="AN56"/>
  <c r="AN58" s="1"/>
  <c r="AM56"/>
  <c r="AL56"/>
  <c r="AK56"/>
  <c r="AK58" s="1"/>
  <c r="AJ56"/>
  <c r="AJ58" s="1"/>
  <c r="AI56"/>
  <c r="AH56"/>
  <c r="AG56"/>
  <c r="AG58" s="1"/>
  <c r="AF56"/>
  <c r="AF58" s="1"/>
  <c r="AE56"/>
  <c r="AD56"/>
  <c r="AC56"/>
  <c r="AC58" s="1"/>
  <c r="AB56"/>
  <c r="AB58" s="1"/>
  <c r="AA56"/>
  <c r="Z56"/>
  <c r="Y56"/>
  <c r="Y58" s="1"/>
  <c r="X56"/>
  <c r="X58" s="1"/>
  <c r="W56"/>
  <c r="V56"/>
  <c r="U56"/>
  <c r="U58" s="1"/>
  <c r="T56"/>
  <c r="T58" s="1"/>
  <c r="S56"/>
  <c r="R56"/>
  <c r="Q56"/>
  <c r="Q58" s="1"/>
  <c r="P56"/>
  <c r="P58" s="1"/>
  <c r="O56"/>
  <c r="N56"/>
  <c r="M56"/>
  <c r="M58" s="1"/>
  <c r="L56"/>
  <c r="L58" s="1"/>
  <c r="K56"/>
  <c r="J56"/>
  <c r="I56"/>
  <c r="I58" s="1"/>
  <c r="H56"/>
  <c r="H58" s="1"/>
  <c r="G56"/>
  <c r="F56"/>
  <c r="E56"/>
  <c r="E58" s="1"/>
  <c r="D56"/>
  <c r="D58" s="1"/>
  <c r="L818" i="6"/>
  <c r="K818"/>
  <c r="J818"/>
  <c r="I818"/>
  <c r="H818"/>
  <c r="G818"/>
  <c r="F818"/>
  <c r="E818"/>
  <c r="N816" s="1"/>
  <c r="D818"/>
  <c r="M816" s="1"/>
  <c r="O816"/>
  <c r="L1142" i="5"/>
  <c r="K1142"/>
  <c r="J1142"/>
  <c r="I1142"/>
  <c r="H1142"/>
  <c r="G1142"/>
  <c r="F1142"/>
  <c r="E1142"/>
  <c r="D1142"/>
  <c r="M1140"/>
  <c r="G791" i="4"/>
  <c r="G790"/>
  <c r="L815" i="6"/>
  <c r="K815"/>
  <c r="J815"/>
  <c r="I815"/>
  <c r="H815"/>
  <c r="G815"/>
  <c r="F815"/>
  <c r="E815"/>
  <c r="D815"/>
  <c r="F789" i="4"/>
  <c r="G789" s="1"/>
  <c r="F788"/>
  <c r="G788" s="1"/>
  <c r="L1139" i="5"/>
  <c r="K1139"/>
  <c r="J1139"/>
  <c r="I1139"/>
  <c r="H1139"/>
  <c r="G1139"/>
  <c r="F1139"/>
  <c r="E1139"/>
  <c r="N1137" s="1"/>
  <c r="D1139"/>
  <c r="O1137"/>
  <c r="R1137" s="1"/>
  <c r="L812" i="6"/>
  <c r="K812"/>
  <c r="J812"/>
  <c r="I812"/>
  <c r="H812"/>
  <c r="G812"/>
  <c r="F812"/>
  <c r="E812"/>
  <c r="N810" s="1"/>
  <c r="D812"/>
  <c r="O810"/>
  <c r="L1136" i="5"/>
  <c r="K1136"/>
  <c r="J1136"/>
  <c r="I1136"/>
  <c r="H1136"/>
  <c r="G1136"/>
  <c r="F1136"/>
  <c r="E1136"/>
  <c r="D1136"/>
  <c r="F787" i="4"/>
  <c r="G787" s="1"/>
  <c r="F786"/>
  <c r="G786" s="1"/>
  <c r="F785"/>
  <c r="G785" s="1"/>
  <c r="F784"/>
  <c r="G784" s="1"/>
  <c r="L809" i="6"/>
  <c r="K809"/>
  <c r="J809"/>
  <c r="I809"/>
  <c r="H809"/>
  <c r="G809"/>
  <c r="F809"/>
  <c r="E809"/>
  <c r="N807" s="1"/>
  <c r="D809"/>
  <c r="O807"/>
  <c r="L1133" i="5"/>
  <c r="K1133"/>
  <c r="J1133"/>
  <c r="I1133"/>
  <c r="H1133"/>
  <c r="G1133"/>
  <c r="F1133"/>
  <c r="E1133"/>
  <c r="N1131" s="1"/>
  <c r="D1133"/>
  <c r="M1131"/>
  <c r="L806" i="6"/>
  <c r="K806"/>
  <c r="J806"/>
  <c r="I806"/>
  <c r="H806"/>
  <c r="G806"/>
  <c r="F806"/>
  <c r="E806"/>
  <c r="D806"/>
  <c r="M804" s="1"/>
  <c r="P804" s="1"/>
  <c r="N804"/>
  <c r="L1130" i="5"/>
  <c r="K1130"/>
  <c r="J1130"/>
  <c r="I1130"/>
  <c r="H1130"/>
  <c r="G1130"/>
  <c r="O1128" s="1"/>
  <c r="R1128" s="1"/>
  <c r="F1130"/>
  <c r="E1130"/>
  <c r="N1128" s="1"/>
  <c r="D1130"/>
  <c r="M1128"/>
  <c r="P1128" s="1"/>
  <c r="F783" i="4"/>
  <c r="G783" s="1"/>
  <c r="F782"/>
  <c r="G782" s="1"/>
  <c r="F781"/>
  <c r="G781" s="1"/>
  <c r="F780"/>
  <c r="G780" s="1"/>
  <c r="M864" i="6" l="1"/>
  <c r="P864" s="1"/>
  <c r="Q864" s="1"/>
  <c r="O864"/>
  <c r="O1185" i="5"/>
  <c r="R1185" s="1"/>
  <c r="M1185"/>
  <c r="P1185" s="1"/>
  <c r="M1182"/>
  <c r="P861" i="6"/>
  <c r="Q861" s="1"/>
  <c r="O1182" i="5"/>
  <c r="R1182" s="1"/>
  <c r="N1182"/>
  <c r="P1182" s="1"/>
  <c r="N858" i="6"/>
  <c r="P858" s="1"/>
  <c r="Q858" s="1"/>
  <c r="M1179" i="5"/>
  <c r="P1179" s="1"/>
  <c r="O1179"/>
  <c r="R1179" s="1"/>
  <c r="M855" i="6"/>
  <c r="P855"/>
  <c r="Q855" s="1"/>
  <c r="O1176" i="5"/>
  <c r="R1176" s="1"/>
  <c r="N1176"/>
  <c r="P1176" s="1"/>
  <c r="O852" i="6"/>
  <c r="N852"/>
  <c r="P852" s="1"/>
  <c r="Q852" s="1"/>
  <c r="M1173" i="5"/>
  <c r="P1173" s="1"/>
  <c r="O1173"/>
  <c r="R1173" s="1"/>
  <c r="O849" i="6"/>
  <c r="N849"/>
  <c r="P849" s="1"/>
  <c r="Q849" s="1"/>
  <c r="M1170" i="5"/>
  <c r="P1170" s="1"/>
  <c r="O1170"/>
  <c r="R1170" s="1"/>
  <c r="M846" i="6"/>
  <c r="P846" s="1"/>
  <c r="Q846" s="1"/>
  <c r="N1167" i="5"/>
  <c r="P1167"/>
  <c r="M843" i="6"/>
  <c r="N1164" i="5"/>
  <c r="P1164" s="1"/>
  <c r="O1164"/>
  <c r="R1164" s="1"/>
  <c r="P843" i="6"/>
  <c r="Q843" s="1"/>
  <c r="O840"/>
  <c r="M840"/>
  <c r="N840"/>
  <c r="O1161" i="5"/>
  <c r="R1161" s="1"/>
  <c r="M1161"/>
  <c r="N1161"/>
  <c r="O834" i="6"/>
  <c r="M834"/>
  <c r="M1158" i="5"/>
  <c r="P1158" s="1"/>
  <c r="O1158"/>
  <c r="R1158" s="1"/>
  <c r="N834" i="6"/>
  <c r="BA59" i="17"/>
  <c r="BE59" s="1"/>
  <c r="BB59"/>
  <c r="BD59"/>
  <c r="BC59"/>
  <c r="O831" i="6"/>
  <c r="M831"/>
  <c r="P831" s="1"/>
  <c r="N831"/>
  <c r="M1155" i="5"/>
  <c r="O1155"/>
  <c r="R1155" s="1"/>
  <c r="N1155"/>
  <c r="M828" i="6"/>
  <c r="N1152" i="5"/>
  <c r="P1152" s="1"/>
  <c r="O1152"/>
  <c r="R1152" s="1"/>
  <c r="P828" i="6"/>
  <c r="Q828" s="1"/>
  <c r="N825"/>
  <c r="O825"/>
  <c r="M1149" i="5"/>
  <c r="O1149"/>
  <c r="R1149" s="1"/>
  <c r="N1149"/>
  <c r="P1149" s="1"/>
  <c r="P825" i="6"/>
  <c r="Q825" s="1"/>
  <c r="N822"/>
  <c r="M822"/>
  <c r="O822"/>
  <c r="N1146" i="5"/>
  <c r="M1146"/>
  <c r="O1146"/>
  <c r="R1146" s="1"/>
  <c r="N819" i="6"/>
  <c r="M819"/>
  <c r="N1143" i="5"/>
  <c r="P1143" s="1"/>
  <c r="O1143"/>
  <c r="R1143" s="1"/>
  <c r="P819" i="6"/>
  <c r="Q819" s="1"/>
  <c r="BD54" i="17"/>
  <c r="BA54"/>
  <c r="BE54" s="1"/>
  <c r="BB54"/>
  <c r="BC54"/>
  <c r="P816" i="6"/>
  <c r="Q816" s="1"/>
  <c r="N1140" i="5"/>
  <c r="P1140" s="1"/>
  <c r="O1140"/>
  <c r="R1140" s="1"/>
  <c r="M813" i="6"/>
  <c r="O813"/>
  <c r="N813"/>
  <c r="P813" s="1"/>
  <c r="M1137" i="5"/>
  <c r="P1137"/>
  <c r="M810" i="6"/>
  <c r="M1134" i="5"/>
  <c r="O1134"/>
  <c r="R1134" s="1"/>
  <c r="P810" i="6"/>
  <c r="Q810" s="1"/>
  <c r="N1134" i="5"/>
  <c r="P1134" s="1"/>
  <c r="M807" i="6"/>
  <c r="P807" s="1"/>
  <c r="Q807" s="1"/>
  <c r="P1131" i="5"/>
  <c r="O1131"/>
  <c r="R1131" s="1"/>
  <c r="Q804" i="6"/>
  <c r="O804"/>
  <c r="L803"/>
  <c r="K803"/>
  <c r="J803"/>
  <c r="I803"/>
  <c r="H803"/>
  <c r="G803"/>
  <c r="F803"/>
  <c r="E803"/>
  <c r="N801" s="1"/>
  <c r="D803"/>
  <c r="O801"/>
  <c r="L1127" i="5"/>
  <c r="K1127"/>
  <c r="J1127"/>
  <c r="I1127"/>
  <c r="H1127"/>
  <c r="G1127"/>
  <c r="F1127"/>
  <c r="E1127"/>
  <c r="D1127"/>
  <c r="M1125" s="1"/>
  <c r="F779" i="4"/>
  <c r="G779" s="1"/>
  <c r="F778"/>
  <c r="G778" s="1"/>
  <c r="L800" i="6"/>
  <c r="K800"/>
  <c r="J800"/>
  <c r="I800"/>
  <c r="H800"/>
  <c r="G800"/>
  <c r="F800"/>
  <c r="E800"/>
  <c r="D800"/>
  <c r="AY53" i="17"/>
  <c r="AX53"/>
  <c r="AU53"/>
  <c r="AT53"/>
  <c r="AQ53"/>
  <c r="AP53"/>
  <c r="AM53"/>
  <c r="AL53"/>
  <c r="AI53"/>
  <c r="AH53"/>
  <c r="AE53"/>
  <c r="AD53"/>
  <c r="AA53"/>
  <c r="Z53"/>
  <c r="W53"/>
  <c r="V53"/>
  <c r="S53"/>
  <c r="R53"/>
  <c r="O53"/>
  <c r="N53"/>
  <c r="K53"/>
  <c r="J53"/>
  <c r="G53"/>
  <c r="F53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Z53" s="1"/>
  <c r="AY51"/>
  <c r="AX51"/>
  <c r="AW51"/>
  <c r="AW53" s="1"/>
  <c r="AV51"/>
  <c r="AV53" s="1"/>
  <c r="AU51"/>
  <c r="AT51"/>
  <c r="AS51"/>
  <c r="AS53" s="1"/>
  <c r="AR51"/>
  <c r="AR53" s="1"/>
  <c r="AQ51"/>
  <c r="AP51"/>
  <c r="AO51"/>
  <c r="AO53" s="1"/>
  <c r="AN51"/>
  <c r="AN53" s="1"/>
  <c r="AM51"/>
  <c r="AL51"/>
  <c r="AK51"/>
  <c r="AK53" s="1"/>
  <c r="AJ51"/>
  <c r="AJ53" s="1"/>
  <c r="AI51"/>
  <c r="AH51"/>
  <c r="AG51"/>
  <c r="AG53" s="1"/>
  <c r="AF51"/>
  <c r="AF53" s="1"/>
  <c r="AE51"/>
  <c r="AD51"/>
  <c r="AC51"/>
  <c r="AC53" s="1"/>
  <c r="AB51"/>
  <c r="AB53" s="1"/>
  <c r="AA51"/>
  <c r="Z51"/>
  <c r="Y51"/>
  <c r="Y53" s="1"/>
  <c r="X51"/>
  <c r="X53" s="1"/>
  <c r="W51"/>
  <c r="V51"/>
  <c r="U51"/>
  <c r="U53" s="1"/>
  <c r="T51"/>
  <c r="T53" s="1"/>
  <c r="S51"/>
  <c r="R51"/>
  <c r="Q51"/>
  <c r="Q53" s="1"/>
  <c r="P51"/>
  <c r="P53" s="1"/>
  <c r="O51"/>
  <c r="N51"/>
  <c r="M51"/>
  <c r="M53" s="1"/>
  <c r="L51"/>
  <c r="L53" s="1"/>
  <c r="K51"/>
  <c r="J51"/>
  <c r="I51"/>
  <c r="I53" s="1"/>
  <c r="H51"/>
  <c r="H53" s="1"/>
  <c r="G51"/>
  <c r="F51"/>
  <c r="E51"/>
  <c r="E53" s="1"/>
  <c r="D51"/>
  <c r="D53" s="1"/>
  <c r="L797" i="6"/>
  <c r="K797"/>
  <c r="J797"/>
  <c r="I797"/>
  <c r="H797"/>
  <c r="G797"/>
  <c r="F797"/>
  <c r="E797"/>
  <c r="N795" s="1"/>
  <c r="D797"/>
  <c r="O795"/>
  <c r="M795"/>
  <c r="L1124" i="5"/>
  <c r="K1124"/>
  <c r="J1124"/>
  <c r="I1124"/>
  <c r="H1124"/>
  <c r="G1124"/>
  <c r="F1124"/>
  <c r="E1124"/>
  <c r="N1122" s="1"/>
  <c r="D1124"/>
  <c r="F777" i="4"/>
  <c r="G777" s="1"/>
  <c r="F776"/>
  <c r="G776" s="1"/>
  <c r="F775"/>
  <c r="G775" s="1"/>
  <c r="F774"/>
  <c r="G774" s="1"/>
  <c r="P840" i="6" l="1"/>
  <c r="Q840" s="1"/>
  <c r="P1161" i="5"/>
  <c r="P834" i="6"/>
  <c r="Q834" s="1"/>
  <c r="Q831"/>
  <c r="P1155" i="5"/>
  <c r="P822" i="6"/>
  <c r="Q822" s="1"/>
  <c r="P1146" i="5"/>
  <c r="Q813" i="6"/>
  <c r="O1125" i="5"/>
  <c r="R1125" s="1"/>
  <c r="M801" i="6"/>
  <c r="N1125" i="5"/>
  <c r="P1125" s="1"/>
  <c r="P801" i="6"/>
  <c r="Q801" s="1"/>
  <c r="M798"/>
  <c r="N798"/>
  <c r="O798"/>
  <c r="BD49" i="17"/>
  <c r="BA49"/>
  <c r="BE49" s="1"/>
  <c r="BB49"/>
  <c r="BC49"/>
  <c r="P795" i="6"/>
  <c r="Q795" s="1"/>
  <c r="O1122" i="5"/>
  <c r="R1122" s="1"/>
  <c r="M1122"/>
  <c r="P1122" s="1"/>
  <c r="L794" i="6"/>
  <c r="K794"/>
  <c r="J794"/>
  <c r="I794"/>
  <c r="H794"/>
  <c r="G794"/>
  <c r="F794"/>
  <c r="E794"/>
  <c r="N792" s="1"/>
  <c r="D794"/>
  <c r="O792"/>
  <c r="M792"/>
  <c r="L1121" i="5"/>
  <c r="K1121"/>
  <c r="J1121"/>
  <c r="I1121"/>
  <c r="H1121"/>
  <c r="G1121"/>
  <c r="F1121"/>
  <c r="E1121"/>
  <c r="D1121"/>
  <c r="M1119" s="1"/>
  <c r="F773" i="4"/>
  <c r="G773" s="1"/>
  <c r="F772"/>
  <c r="G772" s="1"/>
  <c r="L791" i="6"/>
  <c r="K791"/>
  <c r="J791"/>
  <c r="I791"/>
  <c r="H791"/>
  <c r="G791"/>
  <c r="F791"/>
  <c r="E791"/>
  <c r="N789" s="1"/>
  <c r="D791"/>
  <c r="O789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N786" s="1"/>
  <c r="D788"/>
  <c r="M786"/>
  <c r="L1115" i="5"/>
  <c r="K1115"/>
  <c r="J1115"/>
  <c r="I1115"/>
  <c r="H1115"/>
  <c r="G1115"/>
  <c r="F1115"/>
  <c r="E1115"/>
  <c r="N1113" s="1"/>
  <c r="D1115"/>
  <c r="M1113" s="1"/>
  <c r="P1113" s="1"/>
  <c r="F771" i="4"/>
  <c r="G771" s="1"/>
  <c r="F770"/>
  <c r="G770" s="1"/>
  <c r="F769"/>
  <c r="G769" s="1"/>
  <c r="F768"/>
  <c r="G768" s="1"/>
  <c r="P798" i="6" l="1"/>
  <c r="Q798" s="1"/>
  <c r="O1116" i="5"/>
  <c r="R1116" s="1"/>
  <c r="M1116"/>
  <c r="N1119"/>
  <c r="O1119"/>
  <c r="R1119" s="1"/>
  <c r="P792" i="6"/>
  <c r="Q792" s="1"/>
  <c r="P1119" i="5"/>
  <c r="M789" i="6"/>
  <c r="N1116" i="5"/>
  <c r="P1116" s="1"/>
  <c r="P789" i="6"/>
  <c r="Q789" s="1"/>
  <c r="O1113" i="5"/>
  <c r="R1113" s="1"/>
  <c r="O786" i="6"/>
  <c r="P786"/>
  <c r="L785"/>
  <c r="K785"/>
  <c r="J785"/>
  <c r="I785"/>
  <c r="H785"/>
  <c r="G785"/>
  <c r="F785"/>
  <c r="E785"/>
  <c r="M783" s="1"/>
  <c r="D785"/>
  <c r="O783"/>
  <c r="L1112" i="5"/>
  <c r="K1112"/>
  <c r="J1112"/>
  <c r="I1112"/>
  <c r="H1112"/>
  <c r="G1112"/>
  <c r="F1112"/>
  <c r="E1112"/>
  <c r="M1110" s="1"/>
  <c r="P1110" s="1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G767" s="1"/>
  <c r="F766"/>
  <c r="G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O1104" s="1"/>
  <c r="R1104" s="1"/>
  <c r="F1106"/>
  <c r="E1106"/>
  <c r="M1104" s="1"/>
  <c r="D1106"/>
  <c r="F765" i="4"/>
  <c r="G765" s="1"/>
  <c r="F764"/>
  <c r="G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N1101" s="1"/>
  <c r="D1103"/>
  <c r="M1101" s="1"/>
  <c r="F763" i="4"/>
  <c r="G763" s="1"/>
  <c r="F762"/>
  <c r="G762" s="1"/>
  <c r="L773" i="6"/>
  <c r="K773"/>
  <c r="J773"/>
  <c r="I773"/>
  <c r="H773"/>
  <c r="G773"/>
  <c r="F773"/>
  <c r="E773"/>
  <c r="N771" s="1"/>
  <c r="D773"/>
  <c r="O771"/>
  <c r="M771"/>
  <c r="L1100" i="5"/>
  <c r="K1100"/>
  <c r="J1100"/>
  <c r="I1100"/>
  <c r="H1100"/>
  <c r="G1100"/>
  <c r="F1100"/>
  <c r="E1100"/>
  <c r="N1098" s="1"/>
  <c r="D1100"/>
  <c r="F761" i="4"/>
  <c r="G761" s="1"/>
  <c r="F760"/>
  <c r="G760" s="1"/>
  <c r="F759"/>
  <c r="G759" s="1"/>
  <c r="F758"/>
  <c r="G758" s="1"/>
  <c r="F757"/>
  <c r="G757" s="1"/>
  <c r="L770" i="6"/>
  <c r="K770"/>
  <c r="J770"/>
  <c r="I770"/>
  <c r="H770"/>
  <c r="G770"/>
  <c r="F770"/>
  <c r="E770"/>
  <c r="D770"/>
  <c r="L1097" i="5"/>
  <c r="O1095" s="1"/>
  <c r="R1095" s="1"/>
  <c r="K1097"/>
  <c r="J1097"/>
  <c r="I1097"/>
  <c r="H1097"/>
  <c r="G1097"/>
  <c r="F1097"/>
  <c r="E1097"/>
  <c r="D1097"/>
  <c r="M1095" s="1"/>
  <c r="F756" i="4"/>
  <c r="G756" s="1"/>
  <c r="F755"/>
  <c r="G755" s="1"/>
  <c r="F754"/>
  <c r="G754" s="1"/>
  <c r="F753"/>
  <c r="G753" s="1"/>
  <c r="L767" i="6"/>
  <c r="K767"/>
  <c r="J767"/>
  <c r="I767"/>
  <c r="H767"/>
  <c r="G767"/>
  <c r="F767"/>
  <c r="E767"/>
  <c r="N765" s="1"/>
  <c r="D767"/>
  <c r="O765"/>
  <c r="M765"/>
  <c r="L1094" i="5"/>
  <c r="K1094"/>
  <c r="J1094"/>
  <c r="I1094"/>
  <c r="H1094"/>
  <c r="G1094"/>
  <c r="F1094"/>
  <c r="E1094"/>
  <c r="D1094"/>
  <c r="F752" i="4"/>
  <c r="G752" s="1"/>
  <c r="F751"/>
  <c r="G751" s="1"/>
  <c r="F750"/>
  <c r="G750" s="1"/>
  <c r="F749"/>
  <c r="G749" s="1"/>
  <c r="F748"/>
  <c r="G748" s="1"/>
  <c r="F747"/>
  <c r="G747" s="1"/>
  <c r="F746"/>
  <c r="G746" s="1"/>
  <c r="F745"/>
  <c r="G745" s="1"/>
  <c r="F744"/>
  <c r="G744" s="1"/>
  <c r="F743"/>
  <c r="G743" s="1"/>
  <c r="F742"/>
  <c r="G742" s="1"/>
  <c r="F741"/>
  <c r="G741" s="1"/>
  <c r="F740"/>
  <c r="G740" s="1"/>
  <c r="F739"/>
  <c r="G739" s="1"/>
  <c r="F738"/>
  <c r="G738" s="1"/>
  <c r="F737"/>
  <c r="G737" s="1"/>
  <c r="F736"/>
  <c r="G736" s="1"/>
  <c r="F735"/>
  <c r="G735" s="1"/>
  <c r="F734"/>
  <c r="G734" s="1"/>
  <c r="F733"/>
  <c r="G733" s="1"/>
  <c r="F732"/>
  <c r="G732" s="1"/>
  <c r="F731"/>
  <c r="G731" s="1"/>
  <c r="F730"/>
  <c r="G730" s="1"/>
  <c r="F729"/>
  <c r="G729" s="1"/>
  <c r="F728"/>
  <c r="G728" s="1"/>
  <c r="F727"/>
  <c r="G727" s="1"/>
  <c r="F726"/>
  <c r="G726" s="1"/>
  <c r="F725"/>
  <c r="G725" s="1"/>
  <c r="F724"/>
  <c r="G724" s="1"/>
  <c r="F723"/>
  <c r="G723" s="1"/>
  <c r="L764" i="6"/>
  <c r="K764"/>
  <c r="J764"/>
  <c r="I764"/>
  <c r="H764"/>
  <c r="G764"/>
  <c r="F764"/>
  <c r="E764"/>
  <c r="D764"/>
  <c r="L1091" i="5"/>
  <c r="O1089" s="1"/>
  <c r="R1089" s="1"/>
  <c r="K1091"/>
  <c r="J1091"/>
  <c r="I1091"/>
  <c r="H1091"/>
  <c r="G1091"/>
  <c r="F1091"/>
  <c r="E1091"/>
  <c r="D1091"/>
  <c r="M1089" s="1"/>
  <c r="P1089" s="1"/>
  <c r="N1089"/>
  <c r="L761" i="6"/>
  <c r="K761"/>
  <c r="J761"/>
  <c r="I761"/>
  <c r="H761"/>
  <c r="G761"/>
  <c r="F761"/>
  <c r="E761"/>
  <c r="N759" s="1"/>
  <c r="D761"/>
  <c r="O759"/>
  <c r="L1088" i="5"/>
  <c r="O1086" s="1"/>
  <c r="R1086" s="1"/>
  <c r="K1088"/>
  <c r="J1088"/>
  <c r="I1088"/>
  <c r="H1088"/>
  <c r="G1088"/>
  <c r="F1088"/>
  <c r="E1088"/>
  <c r="D1088"/>
  <c r="M1086" s="1"/>
  <c r="F722" i="4"/>
  <c r="G722" s="1"/>
  <c r="F721"/>
  <c r="G721" s="1"/>
  <c r="F719"/>
  <c r="G719" s="1"/>
  <c r="F720"/>
  <c r="G720" s="1"/>
  <c r="P1095" i="5" l="1"/>
  <c r="N1095"/>
  <c r="M1092"/>
  <c r="O1098"/>
  <c r="R1098" s="1"/>
  <c r="N1086"/>
  <c r="P1086" s="1"/>
  <c r="O1101"/>
  <c r="R1101" s="1"/>
  <c r="N1104"/>
  <c r="M1098"/>
  <c r="P1098" s="1"/>
  <c r="O1107"/>
  <c r="R1107" s="1"/>
  <c r="Q786" i="6"/>
  <c r="O1110" i="5"/>
  <c r="R1110" s="1"/>
  <c r="N783" i="6"/>
  <c r="P783" s="1"/>
  <c r="Q783" s="1"/>
  <c r="O780"/>
  <c r="N1107" i="5"/>
  <c r="M1107"/>
  <c r="P1107" s="1"/>
  <c r="N780" i="6"/>
  <c r="P780" s="1"/>
  <c r="Q780" s="1"/>
  <c r="O777"/>
  <c r="N777"/>
  <c r="P777" s="1"/>
  <c r="Q777" s="1"/>
  <c r="P1104" i="5"/>
  <c r="N774" i="6"/>
  <c r="M774"/>
  <c r="P774" s="1"/>
  <c r="O774"/>
  <c r="P1101" i="5"/>
  <c r="P771" i="6"/>
  <c r="Q771" s="1"/>
  <c r="M768"/>
  <c r="O768"/>
  <c r="N768"/>
  <c r="P768" s="1"/>
  <c r="Q768" s="1"/>
  <c r="P765"/>
  <c r="Q765" s="1"/>
  <c r="O1092" i="5"/>
  <c r="R1092" s="1"/>
  <c r="N1092"/>
  <c r="N762" i="6"/>
  <c r="O762"/>
  <c r="M762"/>
  <c r="P762" s="1"/>
  <c r="Q762" s="1"/>
  <c r="M759"/>
  <c r="P759" s="1"/>
  <c r="Q759" s="1"/>
  <c r="F718" i="4"/>
  <c r="G718" s="1"/>
  <c r="F717"/>
  <c r="G717" s="1"/>
  <c r="F716"/>
  <c r="G716" s="1"/>
  <c r="F715"/>
  <c r="G715" s="1"/>
  <c r="F714"/>
  <c r="G714" s="1"/>
  <c r="L1085" i="5"/>
  <c r="K1085"/>
  <c r="J1085"/>
  <c r="I1085"/>
  <c r="H1085"/>
  <c r="G1085"/>
  <c r="F1085"/>
  <c r="E1085"/>
  <c r="N1083" s="1"/>
  <c r="D1085"/>
  <c r="M1083" s="1"/>
  <c r="O1083"/>
  <c r="R1083" s="1"/>
  <c r="L758" i="6"/>
  <c r="K758"/>
  <c r="J758"/>
  <c r="I758"/>
  <c r="H758"/>
  <c r="G758"/>
  <c r="F758"/>
  <c r="E758"/>
  <c r="D758"/>
  <c r="M756" s="1"/>
  <c r="F713" i="4"/>
  <c r="G713" s="1"/>
  <c r="F712"/>
  <c r="G712" s="1"/>
  <c r="F711"/>
  <c r="G711" s="1"/>
  <c r="F710"/>
  <c r="G710" s="1"/>
  <c r="L1082" i="5"/>
  <c r="K1082"/>
  <c r="J1082"/>
  <c r="I1082"/>
  <c r="H1082"/>
  <c r="G1082"/>
  <c r="F1082"/>
  <c r="E1082"/>
  <c r="D1082"/>
  <c r="N1080" s="1"/>
  <c r="O1080"/>
  <c r="R1080" s="1"/>
  <c r="M1080"/>
  <c r="L755" i="6"/>
  <c r="K755"/>
  <c r="J755"/>
  <c r="I755"/>
  <c r="H755"/>
  <c r="G755"/>
  <c r="F755"/>
  <c r="E755"/>
  <c r="N753" s="1"/>
  <c r="D755"/>
  <c r="O753"/>
  <c r="Q12"/>
  <c r="Q15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G709" s="1"/>
  <c r="F708"/>
  <c r="G708" s="1"/>
  <c r="L749" i="6"/>
  <c r="K749"/>
  <c r="J749"/>
  <c r="I749"/>
  <c r="H749"/>
  <c r="G749"/>
  <c r="F749"/>
  <c r="E749"/>
  <c r="N747" s="1"/>
  <c r="D749"/>
  <c r="O747"/>
  <c r="F707" i="4"/>
  <c r="G707" s="1"/>
  <c r="F706"/>
  <c r="G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AZ91"/>
  <c r="AY91"/>
  <c r="AX91"/>
  <c r="AW91"/>
  <c r="AW93" s="1"/>
  <c r="AV91"/>
  <c r="AU91"/>
  <c r="AT91"/>
  <c r="AS91"/>
  <c r="AS93" s="1"/>
  <c r="AR91"/>
  <c r="AQ91"/>
  <c r="AP91"/>
  <c r="AO91"/>
  <c r="AO93" s="1"/>
  <c r="AN91"/>
  <c r="AM91"/>
  <c r="AL91"/>
  <c r="AK91"/>
  <c r="AK93" s="1"/>
  <c r="AJ91"/>
  <c r="AI91"/>
  <c r="AH91"/>
  <c r="AG91"/>
  <c r="AG93" s="1"/>
  <c r="AF91"/>
  <c r="AE91"/>
  <c r="AD91"/>
  <c r="AC91"/>
  <c r="AC93" s="1"/>
  <c r="AB91"/>
  <c r="AA91"/>
  <c r="Z91"/>
  <c r="Y91"/>
  <c r="Y93" s="1"/>
  <c r="X91"/>
  <c r="W91"/>
  <c r="V91"/>
  <c r="U91"/>
  <c r="U93" s="1"/>
  <c r="T91"/>
  <c r="S91"/>
  <c r="R91"/>
  <c r="Q91"/>
  <c r="Q93" s="1"/>
  <c r="P91"/>
  <c r="O91"/>
  <c r="N91"/>
  <c r="M91"/>
  <c r="M93" s="1"/>
  <c r="L91"/>
  <c r="K91"/>
  <c r="J91"/>
  <c r="I91"/>
  <c r="I93" s="1"/>
  <c r="H91"/>
  <c r="G91"/>
  <c r="F91"/>
  <c r="E91"/>
  <c r="E93" s="1"/>
  <c r="D91"/>
  <c r="BE89"/>
  <c r="BB89"/>
  <c r="BA89"/>
  <c r="AZ87"/>
  <c r="AY87"/>
  <c r="AX87"/>
  <c r="AX88" s="1"/>
  <c r="AW87"/>
  <c r="AV87"/>
  <c r="AU87"/>
  <c r="AT87"/>
  <c r="AS87"/>
  <c r="AR87"/>
  <c r="AQ87"/>
  <c r="AP87"/>
  <c r="AO87"/>
  <c r="AN87"/>
  <c r="AM87"/>
  <c r="AL87"/>
  <c r="AK87"/>
  <c r="AJ87"/>
  <c r="AI87"/>
  <c r="AH87"/>
  <c r="AH88" s="1"/>
  <c r="AG87"/>
  <c r="AF87"/>
  <c r="AE87"/>
  <c r="AD87"/>
  <c r="AC87"/>
  <c r="AB87"/>
  <c r="AA87"/>
  <c r="Z87"/>
  <c r="Y87"/>
  <c r="X87"/>
  <c r="W87"/>
  <c r="V87"/>
  <c r="U87"/>
  <c r="T87"/>
  <c r="S87"/>
  <c r="R87"/>
  <c r="R88" s="1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Z88" s="1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BE84"/>
  <c r="BB84"/>
  <c r="BA84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BE79"/>
  <c r="BB79"/>
  <c r="BA79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BE74"/>
  <c r="BB74"/>
  <c r="BA74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X73" s="1"/>
  <c r="AW71"/>
  <c r="AV71"/>
  <c r="AU71"/>
  <c r="AT71"/>
  <c r="AT73" s="1"/>
  <c r="AS71"/>
  <c r="AR71"/>
  <c r="AQ71"/>
  <c r="AP71"/>
  <c r="AP73" s="1"/>
  <c r="AO71"/>
  <c r="AN71"/>
  <c r="AM71"/>
  <c r="AL71"/>
  <c r="AL73" s="1"/>
  <c r="AK71"/>
  <c r="AJ71"/>
  <c r="AI71"/>
  <c r="AH71"/>
  <c r="AH73" s="1"/>
  <c r="AG71"/>
  <c r="AF71"/>
  <c r="AE71"/>
  <c r="AD71"/>
  <c r="AD73" s="1"/>
  <c r="AC71"/>
  <c r="AB71"/>
  <c r="AA71"/>
  <c r="Z71"/>
  <c r="Z73" s="1"/>
  <c r="Y71"/>
  <c r="X71"/>
  <c r="W71"/>
  <c r="V71"/>
  <c r="V73" s="1"/>
  <c r="U71"/>
  <c r="T71"/>
  <c r="S71"/>
  <c r="R71"/>
  <c r="R73" s="1"/>
  <c r="Q71"/>
  <c r="P71"/>
  <c r="O71"/>
  <c r="N71"/>
  <c r="N73" s="1"/>
  <c r="M71"/>
  <c r="L71"/>
  <c r="K71"/>
  <c r="J71"/>
  <c r="J73" s="1"/>
  <c r="I71"/>
  <c r="H71"/>
  <c r="G71"/>
  <c r="F71"/>
  <c r="F73" s="1"/>
  <c r="E71"/>
  <c r="D71"/>
  <c r="BE69"/>
  <c r="BB69"/>
  <c r="BA69"/>
  <c r="AZ67"/>
  <c r="AY67"/>
  <c r="AX67"/>
  <c r="AW67"/>
  <c r="AV67"/>
  <c r="AU67"/>
  <c r="AT67"/>
  <c r="AT68" s="1"/>
  <c r="AS67"/>
  <c r="AR67"/>
  <c r="AQ67"/>
  <c r="AP67"/>
  <c r="AO67"/>
  <c r="AN67"/>
  <c r="AM67"/>
  <c r="AL67"/>
  <c r="AL68" s="1"/>
  <c r="AK67"/>
  <c r="AJ67"/>
  <c r="AI67"/>
  <c r="AH67"/>
  <c r="AH68" s="1"/>
  <c r="AG67"/>
  <c r="AF67"/>
  <c r="AE67"/>
  <c r="AD67"/>
  <c r="AD68" s="1"/>
  <c r="AC67"/>
  <c r="AB67"/>
  <c r="AA67"/>
  <c r="Z67"/>
  <c r="Y67"/>
  <c r="X67"/>
  <c r="W67"/>
  <c r="V67"/>
  <c r="V68" s="1"/>
  <c r="U67"/>
  <c r="T67"/>
  <c r="S67"/>
  <c r="R67"/>
  <c r="R68" s="1"/>
  <c r="Q67"/>
  <c r="P67"/>
  <c r="O67"/>
  <c r="N67"/>
  <c r="N68" s="1"/>
  <c r="M67"/>
  <c r="L67"/>
  <c r="K67"/>
  <c r="J67"/>
  <c r="I67"/>
  <c r="H67"/>
  <c r="G67"/>
  <c r="F67"/>
  <c r="F68" s="1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Z68" s="1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X48" s="1"/>
  <c r="AW47"/>
  <c r="AV47"/>
  <c r="AU47"/>
  <c r="AT47"/>
  <c r="AT48" s="1"/>
  <c r="AS47"/>
  <c r="AR47"/>
  <c r="AQ47"/>
  <c r="AP47"/>
  <c r="AO47"/>
  <c r="AN47"/>
  <c r="AM47"/>
  <c r="AL47"/>
  <c r="AL48" s="1"/>
  <c r="AK47"/>
  <c r="AJ47"/>
  <c r="AI47"/>
  <c r="AH47"/>
  <c r="AH48" s="1"/>
  <c r="AG47"/>
  <c r="AF47"/>
  <c r="AE47"/>
  <c r="AD47"/>
  <c r="AD48" s="1"/>
  <c r="AC47"/>
  <c r="AB47"/>
  <c r="AA47"/>
  <c r="Z47"/>
  <c r="Z48" s="1"/>
  <c r="Y47"/>
  <c r="X47"/>
  <c r="W47"/>
  <c r="V47"/>
  <c r="V48" s="1"/>
  <c r="U47"/>
  <c r="T47"/>
  <c r="S47"/>
  <c r="R47"/>
  <c r="Q47"/>
  <c r="P47"/>
  <c r="O47"/>
  <c r="N47"/>
  <c r="N48" s="1"/>
  <c r="M47"/>
  <c r="L47"/>
  <c r="K47"/>
  <c r="J47"/>
  <c r="I47"/>
  <c r="H47"/>
  <c r="G47"/>
  <c r="F47"/>
  <c r="F48" s="1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W43" s="1"/>
  <c r="AV42"/>
  <c r="AU42"/>
  <c r="AT42"/>
  <c r="AS42"/>
  <c r="AS43" s="1"/>
  <c r="AR42"/>
  <c r="AQ42"/>
  <c r="AP42"/>
  <c r="AO42"/>
  <c r="AO43" s="1"/>
  <c r="AN42"/>
  <c r="AM42"/>
  <c r="AL42"/>
  <c r="AK42"/>
  <c r="AK43" s="1"/>
  <c r="AJ42"/>
  <c r="AI42"/>
  <c r="AH42"/>
  <c r="AG42"/>
  <c r="AG43" s="1"/>
  <c r="AF42"/>
  <c r="AE42"/>
  <c r="AD42"/>
  <c r="AC42"/>
  <c r="AC43" s="1"/>
  <c r="AB42"/>
  <c r="AA42"/>
  <c r="Z42"/>
  <c r="Y42"/>
  <c r="Y43" s="1"/>
  <c r="X42"/>
  <c r="W42"/>
  <c r="V42"/>
  <c r="U42"/>
  <c r="U43" s="1"/>
  <c r="T42"/>
  <c r="S42"/>
  <c r="R42"/>
  <c r="Q42"/>
  <c r="Q43" s="1"/>
  <c r="P42"/>
  <c r="O42"/>
  <c r="N42"/>
  <c r="M42"/>
  <c r="M43" s="1"/>
  <c r="L42"/>
  <c r="K42"/>
  <c r="J42"/>
  <c r="I42"/>
  <c r="I43" s="1"/>
  <c r="H42"/>
  <c r="G42"/>
  <c r="F42"/>
  <c r="E42"/>
  <c r="E43" s="1"/>
  <c r="D42"/>
  <c r="AZ41"/>
  <c r="AY41"/>
  <c r="AX41"/>
  <c r="AX43" s="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S38" s="1"/>
  <c r="AR37"/>
  <c r="AQ37"/>
  <c r="AP37"/>
  <c r="AO37"/>
  <c r="AO38" s="1"/>
  <c r="AN37"/>
  <c r="AM37"/>
  <c r="AL37"/>
  <c r="AK37"/>
  <c r="AK38" s="1"/>
  <c r="AJ37"/>
  <c r="AI37"/>
  <c r="AH37"/>
  <c r="AG37"/>
  <c r="AF37"/>
  <c r="AE37"/>
  <c r="AD37"/>
  <c r="AC37"/>
  <c r="AC38" s="1"/>
  <c r="AB37"/>
  <c r="AA37"/>
  <c r="Z37"/>
  <c r="Y37"/>
  <c r="X37"/>
  <c r="W37"/>
  <c r="V37"/>
  <c r="U37"/>
  <c r="U38" s="1"/>
  <c r="T37"/>
  <c r="S37"/>
  <c r="R37"/>
  <c r="Q37"/>
  <c r="P37"/>
  <c r="O37"/>
  <c r="N37"/>
  <c r="M37"/>
  <c r="M38" s="1"/>
  <c r="L37"/>
  <c r="K37"/>
  <c r="J37"/>
  <c r="I37"/>
  <c r="I38" s="1"/>
  <c r="H37"/>
  <c r="G37"/>
  <c r="F37"/>
  <c r="E37"/>
  <c r="E38" s="1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X28" s="1"/>
  <c r="AW27"/>
  <c r="AV27"/>
  <c r="AU27"/>
  <c r="AT27"/>
  <c r="AT28" s="1"/>
  <c r="AS27"/>
  <c r="AR27"/>
  <c r="AQ27"/>
  <c r="AP27"/>
  <c r="AO27"/>
  <c r="AN27"/>
  <c r="AM27"/>
  <c r="AL27"/>
  <c r="AL28" s="1"/>
  <c r="AK27"/>
  <c r="AJ27"/>
  <c r="AI27"/>
  <c r="AH27"/>
  <c r="AH28" s="1"/>
  <c r="AG27"/>
  <c r="AF27"/>
  <c r="AE27"/>
  <c r="AD27"/>
  <c r="AD28" s="1"/>
  <c r="AC27"/>
  <c r="AB27"/>
  <c r="AA27"/>
  <c r="Z27"/>
  <c r="Y27"/>
  <c r="X27"/>
  <c r="W27"/>
  <c r="V27"/>
  <c r="V28" s="1"/>
  <c r="U27"/>
  <c r="T27"/>
  <c r="S27"/>
  <c r="R27"/>
  <c r="R28" s="1"/>
  <c r="Q27"/>
  <c r="P27"/>
  <c r="O27"/>
  <c r="N27"/>
  <c r="N28" s="1"/>
  <c r="M27"/>
  <c r="L27"/>
  <c r="K27"/>
  <c r="J27"/>
  <c r="I27"/>
  <c r="H27"/>
  <c r="G27"/>
  <c r="F27"/>
  <c r="F28" s="1"/>
  <c r="E27"/>
  <c r="D27"/>
  <c r="AZ26"/>
  <c r="AY26"/>
  <c r="AX26"/>
  <c r="AW26"/>
  <c r="AW28" s="1"/>
  <c r="AV26"/>
  <c r="AU26"/>
  <c r="AT26"/>
  <c r="AS26"/>
  <c r="AS28" s="1"/>
  <c r="AR26"/>
  <c r="AQ26"/>
  <c r="AP26"/>
  <c r="AO26"/>
  <c r="AO28" s="1"/>
  <c r="AN26"/>
  <c r="AM26"/>
  <c r="AL26"/>
  <c r="AK26"/>
  <c r="AK28" s="1"/>
  <c r="AJ26"/>
  <c r="AI26"/>
  <c r="AH26"/>
  <c r="AG26"/>
  <c r="AG28" s="1"/>
  <c r="AF26"/>
  <c r="AE26"/>
  <c r="AD26"/>
  <c r="AC26"/>
  <c r="AC28" s="1"/>
  <c r="AB26"/>
  <c r="AA26"/>
  <c r="Z26"/>
  <c r="Z28" s="1"/>
  <c r="Y26"/>
  <c r="Y28" s="1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G705" s="1"/>
  <c r="F704"/>
  <c r="G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M741" s="1"/>
  <c r="L1067" i="5"/>
  <c r="K1067"/>
  <c r="J1067"/>
  <c r="I1067"/>
  <c r="H1067"/>
  <c r="G1067"/>
  <c r="F1067"/>
  <c r="E1067"/>
  <c r="D1067"/>
  <c r="M1065"/>
  <c r="F703" i="4"/>
  <c r="G703" s="1"/>
  <c r="F702"/>
  <c r="G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G701" s="1"/>
  <c r="F700"/>
  <c r="G700" s="1"/>
  <c r="F699"/>
  <c r="G699" s="1"/>
  <c r="F698"/>
  <c r="G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G697" s="1"/>
  <c r="F696"/>
  <c r="G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G695" s="1"/>
  <c r="F694"/>
  <c r="G694" s="1"/>
  <c r="F693"/>
  <c r="G693" s="1"/>
  <c r="F692"/>
  <c r="G692" s="1"/>
  <c r="F691"/>
  <c r="G691" s="1"/>
  <c r="F690"/>
  <c r="G690" s="1"/>
  <c r="F689"/>
  <c r="G689" s="1"/>
  <c r="F688"/>
  <c r="G688" s="1"/>
  <c r="L728" i="6"/>
  <c r="K728"/>
  <c r="J728"/>
  <c r="I728"/>
  <c r="H728"/>
  <c r="G728"/>
  <c r="F728"/>
  <c r="E728"/>
  <c r="D728"/>
  <c r="O726"/>
  <c r="L1052" i="5"/>
  <c r="K1052"/>
  <c r="J1052"/>
  <c r="I1052"/>
  <c r="H1052"/>
  <c r="G1052"/>
  <c r="F1052"/>
  <c r="E1052"/>
  <c r="D1052"/>
  <c r="F687" i="4"/>
  <c r="G687" s="1"/>
  <c r="F686"/>
  <c r="G686" s="1"/>
  <c r="AX68" i="17" l="1"/>
  <c r="N1065" i="5"/>
  <c r="P1092"/>
  <c r="N1050"/>
  <c r="P1080"/>
  <c r="Q774" i="6"/>
  <c r="I33" i="17"/>
  <c r="Q33"/>
  <c r="Y33"/>
  <c r="AG33"/>
  <c r="AO33"/>
  <c r="AW33"/>
  <c r="Q73"/>
  <c r="AG73"/>
  <c r="AO7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D103"/>
  <c r="BD99" s="1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I73"/>
  <c r="Y73"/>
  <c r="AW7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E73"/>
  <c r="M73"/>
  <c r="U73"/>
  <c r="AC73"/>
  <c r="AK73"/>
  <c r="AS73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D73"/>
  <c r="BD69" s="1"/>
  <c r="H73"/>
  <c r="L73"/>
  <c r="P73"/>
  <c r="BC69" s="1"/>
  <c r="T73"/>
  <c r="X73"/>
  <c r="AB73"/>
  <c r="AF73"/>
  <c r="AJ73"/>
  <c r="AN73"/>
  <c r="AR73"/>
  <c r="AV73"/>
  <c r="AZ73"/>
  <c r="E78"/>
  <c r="I78"/>
  <c r="M78"/>
  <c r="Q78"/>
  <c r="U78"/>
  <c r="Y78"/>
  <c r="AC78"/>
  <c r="AG78"/>
  <c r="AK78"/>
  <c r="AO78"/>
  <c r="AS78"/>
  <c r="AW78"/>
  <c r="D83"/>
  <c r="BD79" s="1"/>
  <c r="H83"/>
  <c r="L83"/>
  <c r="P83"/>
  <c r="BC79" s="1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D93"/>
  <c r="BD89" s="1"/>
  <c r="H93"/>
  <c r="L93"/>
  <c r="P93"/>
  <c r="BC89" s="1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/>
  <c r="Q753" s="1"/>
  <c r="N750"/>
  <c r="M750"/>
  <c r="P750" s="1"/>
  <c r="Q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BD74" s="1"/>
  <c r="H78"/>
  <c r="L78"/>
  <c r="P78"/>
  <c r="BC74" s="1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D98"/>
  <c r="BD94" s="1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G73"/>
  <c r="K73"/>
  <c r="O73"/>
  <c r="S73"/>
  <c r="W73"/>
  <c r="AA73"/>
  <c r="AE73"/>
  <c r="AI73"/>
  <c r="AM73"/>
  <c r="AQ73"/>
  <c r="AU73"/>
  <c r="AY73"/>
  <c r="D88"/>
  <c r="BD84" s="1"/>
  <c r="H88"/>
  <c r="L88"/>
  <c r="P88"/>
  <c r="BC84" s="1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P729" s="1"/>
  <c r="O729"/>
  <c r="M726"/>
  <c r="P726" s="1"/>
  <c r="O1050" i="5"/>
  <c r="R1050" s="1"/>
  <c r="M1050"/>
  <c r="P1050" s="1"/>
  <c r="BD64" i="17" l="1"/>
  <c r="BB64"/>
  <c r="BA64"/>
  <c r="BC64"/>
  <c r="BD34"/>
  <c r="BA34"/>
  <c r="BC34"/>
  <c r="BA19"/>
  <c r="BB39"/>
  <c r="BB34"/>
  <c r="BE34" s="1"/>
  <c r="BD44"/>
  <c r="BA44"/>
  <c r="BB44"/>
  <c r="BC44"/>
  <c r="Q756" i="6"/>
  <c r="P732"/>
  <c r="BB24" i="17"/>
  <c r="BA14"/>
  <c r="BD24"/>
  <c r="BB19"/>
  <c r="BD19"/>
  <c r="BC39"/>
  <c r="BD29"/>
  <c r="BE1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G685" s="1"/>
  <c r="F684"/>
  <c r="G684" s="1"/>
  <c r="F683"/>
  <c r="G683" s="1"/>
  <c r="F682"/>
  <c r="G682" s="1"/>
  <c r="BE64" i="17" l="1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G681" s="1"/>
  <c r="F680"/>
  <c r="G680" s="1"/>
  <c r="F679"/>
  <c r="G679" s="1"/>
  <c r="F678"/>
  <c r="G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G677" s="1"/>
  <c r="F676"/>
  <c r="G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G675" s="1"/>
  <c r="F674"/>
  <c r="G674" s="1"/>
  <c r="F673"/>
  <c r="G673" s="1"/>
  <c r="F672"/>
  <c r="G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O1032" i="5"/>
  <c r="R1032" s="1"/>
  <c r="P708" i="6"/>
  <c r="M1032" i="5"/>
  <c r="P1032" s="1"/>
  <c r="P717" i="6" l="1"/>
  <c r="P1041" i="5"/>
  <c r="F671" i="4"/>
  <c r="G671" s="1"/>
  <c r="F670"/>
  <c r="G670" s="1"/>
  <c r="F669"/>
  <c r="G669" s="1"/>
  <c r="F668"/>
  <c r="G668" s="1"/>
  <c r="L707" i="6"/>
  <c r="K707"/>
  <c r="J707"/>
  <c r="I707"/>
  <c r="H707"/>
  <c r="G707"/>
  <c r="F707"/>
  <c r="E707"/>
  <c r="D707"/>
  <c r="M705"/>
  <c r="L1031" i="5"/>
  <c r="K1031"/>
  <c r="J1031"/>
  <c r="I1031"/>
  <c r="H1031"/>
  <c r="G1031"/>
  <c r="F1031"/>
  <c r="E1031"/>
  <c r="N1029" s="1"/>
  <c r="D1031"/>
  <c r="L704" i="6"/>
  <c r="K704"/>
  <c r="J704"/>
  <c r="I704"/>
  <c r="H704"/>
  <c r="G704"/>
  <c r="F704"/>
  <c r="E704"/>
  <c r="D704"/>
  <c r="O702" s="1"/>
  <c r="F666" i="4"/>
  <c r="G666" s="1"/>
  <c r="F667"/>
  <c r="G667" s="1"/>
  <c r="L1028" i="5"/>
  <c r="K1028"/>
  <c r="J1028"/>
  <c r="I1028"/>
  <c r="H1028"/>
  <c r="G1028"/>
  <c r="F1028"/>
  <c r="E1028"/>
  <c r="D1028"/>
  <c r="M1029" l="1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G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G664" s="1"/>
  <c r="F663"/>
  <c r="G663" s="1"/>
  <c r="F662"/>
  <c r="G662" s="1"/>
  <c r="F661"/>
  <c r="G661" s="1"/>
  <c r="F660"/>
  <c r="G660" s="1"/>
  <c r="F659"/>
  <c r="G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O690" s="1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G658" s="1"/>
  <c r="F657"/>
  <c r="G657" s="1"/>
  <c r="F656"/>
  <c r="G656" s="1"/>
  <c r="F655"/>
  <c r="G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G654" s="1"/>
  <c r="F653"/>
  <c r="G653" s="1"/>
  <c r="L686" i="6"/>
  <c r="K686"/>
  <c r="J686"/>
  <c r="I686"/>
  <c r="H686"/>
  <c r="G686"/>
  <c r="F686"/>
  <c r="E686"/>
  <c r="D686"/>
  <c r="O684" s="1"/>
  <c r="N684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N1005" s="1"/>
  <c r="F1007"/>
  <c r="E1007"/>
  <c r="D1007"/>
  <c r="F652" i="4"/>
  <c r="G652" s="1"/>
  <c r="F651"/>
  <c r="G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G650" s="1"/>
  <c r="F649"/>
  <c r="G649" s="1"/>
  <c r="F648"/>
  <c r="G648" s="1"/>
  <c r="F647"/>
  <c r="G647" s="1"/>
  <c r="L677" i="6"/>
  <c r="O675" s="1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G646" s="1"/>
  <c r="F645"/>
  <c r="G645" s="1"/>
  <c r="F644"/>
  <c r="G644" s="1"/>
  <c r="F643"/>
  <c r="G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G642" s="1"/>
  <c r="F641"/>
  <c r="G641" s="1"/>
  <c r="F640"/>
  <c r="G640" s="1"/>
  <c r="F639"/>
  <c r="G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G638" s="1"/>
  <c r="F637"/>
  <c r="G637" s="1"/>
  <c r="F636"/>
  <c r="G636" s="1"/>
  <c r="F635"/>
  <c r="G635" s="1"/>
  <c r="L983" i="5"/>
  <c r="K983"/>
  <c r="J983"/>
  <c r="I983"/>
  <c r="H983"/>
  <c r="G983"/>
  <c r="F983"/>
  <c r="E983"/>
  <c r="D983"/>
  <c r="F634" i="4"/>
  <c r="G634" s="1"/>
  <c r="F633"/>
  <c r="G633" s="1"/>
  <c r="L980" i="5"/>
  <c r="K980"/>
  <c r="J980"/>
  <c r="I980"/>
  <c r="H980"/>
  <c r="G980"/>
  <c r="F980"/>
  <c r="E980"/>
  <c r="D980"/>
  <c r="F632" i="4"/>
  <c r="G632" s="1"/>
  <c r="F631"/>
  <c r="G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M981" i="5" l="1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P1020" s="1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N999" i="5"/>
  <c r="P999" s="1"/>
  <c r="O999"/>
  <c r="R999" s="1"/>
  <c r="P675" i="6"/>
  <c r="M672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M651" s="1"/>
  <c r="L977" i="5"/>
  <c r="K977"/>
  <c r="J977"/>
  <c r="I977"/>
  <c r="H977"/>
  <c r="G977"/>
  <c r="F977"/>
  <c r="E977"/>
  <c r="D977"/>
  <c r="F630" i="4"/>
  <c r="G630" s="1"/>
  <c r="F629"/>
  <c r="G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M972" s="1"/>
  <c r="F628" i="4"/>
  <c r="G628" s="1"/>
  <c r="F627"/>
  <c r="G627" s="1"/>
  <c r="F625"/>
  <c r="G625" s="1"/>
  <c r="F624"/>
  <c r="G624" s="1"/>
  <c r="L647" i="6"/>
  <c r="K647"/>
  <c r="J647"/>
  <c r="I647"/>
  <c r="H647"/>
  <c r="G647"/>
  <c r="F647"/>
  <c r="E647"/>
  <c r="D647"/>
  <c r="F626" i="4"/>
  <c r="G626" s="1"/>
  <c r="F623"/>
  <c r="G623" s="1"/>
  <c r="L644" i="6"/>
  <c r="K644"/>
  <c r="J644"/>
  <c r="I644"/>
  <c r="H644"/>
  <c r="G644"/>
  <c r="F644"/>
  <c r="E644"/>
  <c r="D644"/>
  <c r="F622" i="4"/>
  <c r="G622" s="1"/>
  <c r="F621"/>
  <c r="G621" s="1"/>
  <c r="F620"/>
  <c r="G620" s="1"/>
  <c r="F619"/>
  <c r="G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G618" s="1"/>
  <c r="F617"/>
  <c r="G617" s="1"/>
  <c r="L635" i="6"/>
  <c r="K635"/>
  <c r="J635"/>
  <c r="I635"/>
  <c r="H635"/>
  <c r="G635"/>
  <c r="F635"/>
  <c r="E635"/>
  <c r="D635"/>
  <c r="F616" i="4"/>
  <c r="G616" s="1"/>
  <c r="F615"/>
  <c r="G615" s="1"/>
  <c r="L632" i="6"/>
  <c r="K632"/>
  <c r="J632"/>
  <c r="I632"/>
  <c r="H632"/>
  <c r="G632"/>
  <c r="F632"/>
  <c r="E632"/>
  <c r="D632"/>
  <c r="F614" i="4"/>
  <c r="G614" s="1"/>
  <c r="F613"/>
  <c r="G613" s="1"/>
  <c r="F612"/>
  <c r="G612" s="1"/>
  <c r="F611"/>
  <c r="G611" s="1"/>
  <c r="F610"/>
  <c r="G610" s="1"/>
  <c r="F609"/>
  <c r="G609" s="1"/>
  <c r="F608"/>
  <c r="G608" s="1"/>
  <c r="F607"/>
  <c r="G607" s="1"/>
  <c r="F606"/>
  <c r="G606" s="1"/>
  <c r="F605"/>
  <c r="G605" s="1"/>
  <c r="F604"/>
  <c r="G604" s="1"/>
  <c r="F603"/>
  <c r="G603" s="1"/>
  <c r="F602"/>
  <c r="G602" s="1"/>
  <c r="F601"/>
  <c r="G601" s="1"/>
  <c r="F600"/>
  <c r="G600" s="1"/>
  <c r="F599"/>
  <c r="G599" s="1"/>
  <c r="F598"/>
  <c r="G598" s="1"/>
  <c r="F597"/>
  <c r="G597" s="1"/>
  <c r="P1017" i="5" l="1"/>
  <c r="P984"/>
  <c r="O975"/>
  <c r="R975" s="1"/>
  <c r="P1008"/>
  <c r="M630" i="6"/>
  <c r="P1023" i="5"/>
  <c r="P678" i="6"/>
  <c r="N630"/>
  <c r="N642"/>
  <c r="M975" i="5"/>
  <c r="N651" i="6"/>
  <c r="P651" s="1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G596" s="1"/>
  <c r="F595"/>
  <c r="G595" s="1"/>
  <c r="F594"/>
  <c r="G594" s="1"/>
  <c r="F593"/>
  <c r="G593" s="1"/>
  <c r="F592"/>
  <c r="G592" s="1"/>
  <c r="F590"/>
  <c r="G590" s="1"/>
  <c r="F591"/>
  <c r="G591" s="1"/>
  <c r="F589"/>
  <c r="G589" s="1"/>
  <c r="F588"/>
  <c r="G588" s="1"/>
  <c r="P633" i="6" l="1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G555" s="1"/>
  <c r="F554"/>
  <c r="G554" s="1"/>
  <c r="F539"/>
  <c r="G539" s="1"/>
  <c r="F538"/>
  <c r="G538" s="1"/>
  <c r="F534"/>
  <c r="G534" s="1"/>
  <c r="D509" i="6"/>
  <c r="D512"/>
  <c r="D515"/>
  <c r="F526" i="4"/>
  <c r="G526" s="1"/>
  <c r="F525"/>
  <c r="G525" s="1"/>
  <c r="F587"/>
  <c r="G587" s="1"/>
  <c r="F586"/>
  <c r="G586" s="1"/>
  <c r="F585"/>
  <c r="G585" s="1"/>
  <c r="F584"/>
  <c r="G584" s="1"/>
  <c r="F583"/>
  <c r="G583" s="1"/>
  <c r="F582"/>
  <c r="G582" s="1"/>
  <c r="F581"/>
  <c r="G581" s="1"/>
  <c r="F580"/>
  <c r="G580" s="1"/>
  <c r="F579"/>
  <c r="G579" s="1"/>
  <c r="F578"/>
  <c r="G578" s="1"/>
  <c r="F577"/>
  <c r="G577" s="1"/>
  <c r="F576"/>
  <c r="G576" s="1"/>
  <c r="F575"/>
  <c r="G575" s="1"/>
  <c r="F574"/>
  <c r="G574" s="1"/>
  <c r="F573"/>
  <c r="G573" s="1"/>
  <c r="F572"/>
  <c r="G572" s="1"/>
  <c r="F571"/>
  <c r="G571" s="1"/>
  <c r="F570"/>
  <c r="G570" s="1"/>
  <c r="F569"/>
  <c r="G569" s="1"/>
  <c r="F568"/>
  <c r="G568" s="1"/>
  <c r="F567"/>
  <c r="G567" s="1"/>
  <c r="F566"/>
  <c r="G566" s="1"/>
  <c r="F565"/>
  <c r="G565" s="1"/>
  <c r="F564"/>
  <c r="G564" s="1"/>
  <c r="F563"/>
  <c r="G563" s="1"/>
  <c r="F562"/>
  <c r="G562" s="1"/>
  <c r="F561"/>
  <c r="G561" s="1"/>
  <c r="F560"/>
  <c r="G560" s="1"/>
  <c r="F559"/>
  <c r="G559" s="1"/>
  <c r="F558"/>
  <c r="G558" s="1"/>
  <c r="F557"/>
  <c r="G557" s="1"/>
  <c r="F556"/>
  <c r="G556" s="1"/>
  <c r="F553"/>
  <c r="G553" s="1"/>
  <c r="F552"/>
  <c r="G552" s="1"/>
  <c r="F551"/>
  <c r="G551" s="1"/>
  <c r="F550"/>
  <c r="G550" s="1"/>
  <c r="F549"/>
  <c r="G549" s="1"/>
  <c r="F548"/>
  <c r="G548" s="1"/>
  <c r="F547"/>
  <c r="G547" s="1"/>
  <c r="F546"/>
  <c r="G546" s="1"/>
  <c r="F545"/>
  <c r="G545" s="1"/>
  <c r="F544"/>
  <c r="G544" s="1"/>
  <c r="F543"/>
  <c r="G543" s="1"/>
  <c r="F542"/>
  <c r="G542" s="1"/>
  <c r="F541"/>
  <c r="G541" s="1"/>
  <c r="F540"/>
  <c r="G540" s="1"/>
  <c r="F537"/>
  <c r="G537" s="1"/>
  <c r="F536"/>
  <c r="G536" s="1"/>
  <c r="F535"/>
  <c r="G535" s="1"/>
  <c r="F533"/>
  <c r="G533" s="1"/>
  <c r="F532"/>
  <c r="G532" s="1"/>
  <c r="F531"/>
  <c r="G531" s="1"/>
  <c r="F530"/>
  <c r="G530" s="1"/>
  <c r="F529"/>
  <c r="G529" s="1"/>
  <c r="F528"/>
  <c r="G528" s="1"/>
  <c r="F527"/>
  <c r="G527" s="1"/>
  <c r="F524"/>
  <c r="G524" s="1"/>
  <c r="F523"/>
  <c r="G523" s="1"/>
  <c r="F522"/>
  <c r="G522" s="1"/>
  <c r="F521"/>
  <c r="G521" s="1"/>
  <c r="F520"/>
  <c r="G520" s="1"/>
  <c r="F519"/>
  <c r="G519" s="1"/>
  <c r="F518"/>
  <c r="G518" s="1"/>
  <c r="F517"/>
  <c r="G517" s="1"/>
  <c r="F516"/>
  <c r="G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M612" s="1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M588" s="1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M558" s="1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M531" s="1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/>
  <c r="L524"/>
  <c r="K524"/>
  <c r="J524"/>
  <c r="I524"/>
  <c r="H524"/>
  <c r="G524"/>
  <c r="F524"/>
  <c r="E524"/>
  <c r="M522" s="1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/>
  <c r="L509"/>
  <c r="K509"/>
  <c r="J509"/>
  <c r="I509"/>
  <c r="H509"/>
  <c r="G509"/>
  <c r="F509"/>
  <c r="E509"/>
  <c r="L506"/>
  <c r="K506"/>
  <c r="J506"/>
  <c r="I506"/>
  <c r="H506"/>
  <c r="G506"/>
  <c r="F506"/>
  <c r="E506"/>
  <c r="M504" s="1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G515" s="1"/>
  <c r="F514"/>
  <c r="G514" s="1"/>
  <c r="G491" i="6"/>
  <c r="F491"/>
  <c r="K491"/>
  <c r="J491"/>
  <c r="L491"/>
  <c r="I491"/>
  <c r="H491"/>
  <c r="E491"/>
  <c r="D491"/>
  <c r="F513" i="4"/>
  <c r="G513" s="1"/>
  <c r="F512"/>
  <c r="G512" s="1"/>
  <c r="L488" i="6"/>
  <c r="K488"/>
  <c r="J488"/>
  <c r="I488"/>
  <c r="H488"/>
  <c r="G488"/>
  <c r="F488"/>
  <c r="E488"/>
  <c r="D488"/>
  <c r="F511" i="4"/>
  <c r="G511" s="1"/>
  <c r="F510"/>
  <c r="G510" s="1"/>
  <c r="F509"/>
  <c r="G509" s="1"/>
  <c r="F508"/>
  <c r="G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G507" s="1"/>
  <c r="F506"/>
  <c r="G506" s="1"/>
  <c r="F505"/>
  <c r="G505" s="1"/>
  <c r="F504"/>
  <c r="G504" s="1"/>
  <c r="F503"/>
  <c r="G503" s="1"/>
  <c r="F502"/>
  <c r="G502" s="1"/>
  <c r="F501"/>
  <c r="G501" s="1"/>
  <c r="F500"/>
  <c r="G500" s="1"/>
  <c r="N576" i="6" l="1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P603" i="6"/>
  <c r="N603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P582" s="1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P567" s="1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P546"/>
  <c r="N546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P522"/>
  <c r="N522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G499" s="1"/>
  <c r="F498"/>
  <c r="G498" s="1"/>
  <c r="F497"/>
  <c r="G497" s="1"/>
  <c r="F496"/>
  <c r="G496" s="1"/>
  <c r="F495"/>
  <c r="G495" s="1"/>
  <c r="F494"/>
  <c r="G494" s="1"/>
  <c r="F493"/>
  <c r="G493" s="1"/>
  <c r="G491"/>
  <c r="G490"/>
  <c r="G489"/>
  <c r="G488"/>
  <c r="F487"/>
  <c r="G487" s="1"/>
  <c r="F486"/>
  <c r="G486" s="1"/>
  <c r="F485"/>
  <c r="G485" s="1"/>
  <c r="F484"/>
  <c r="G484" s="1"/>
  <c r="F483"/>
  <c r="G483" s="1"/>
  <c r="F482"/>
  <c r="G482" s="1"/>
  <c r="F481"/>
  <c r="G481" s="1"/>
  <c r="F480"/>
  <c r="G480" s="1"/>
  <c r="F479"/>
  <c r="G479" s="1"/>
  <c r="F478"/>
  <c r="G478" s="1"/>
  <c r="F477"/>
  <c r="G477" s="1"/>
  <c r="F476"/>
  <c r="G476" s="1"/>
  <c r="F475"/>
  <c r="G475" s="1"/>
  <c r="F474"/>
  <c r="G474" s="1"/>
  <c r="F473"/>
  <c r="G473" s="1"/>
  <c r="F472"/>
  <c r="G472" s="1"/>
  <c r="F471"/>
  <c r="G471" s="1"/>
  <c r="F470"/>
  <c r="G470" s="1"/>
  <c r="F469"/>
  <c r="G469" s="1"/>
  <c r="F468"/>
  <c r="G468" s="1"/>
  <c r="F467"/>
  <c r="G467" s="1"/>
  <c r="F466"/>
  <c r="G466" s="1"/>
  <c r="F465"/>
  <c r="G465" s="1"/>
  <c r="F464"/>
  <c r="G464" s="1"/>
  <c r="F463"/>
  <c r="G463" s="1"/>
  <c r="F462"/>
  <c r="G462" s="1"/>
  <c r="F461"/>
  <c r="G461" s="1"/>
  <c r="F460"/>
  <c r="G460" s="1"/>
  <c r="F459"/>
  <c r="G459" s="1"/>
  <c r="F458"/>
  <c r="G458" s="1"/>
  <c r="F457"/>
  <c r="G457" s="1"/>
  <c r="F456"/>
  <c r="G456" s="1"/>
  <c r="F455"/>
  <c r="G455" s="1"/>
  <c r="F454"/>
  <c r="G454" s="1"/>
  <c r="F453"/>
  <c r="G453" s="1"/>
  <c r="F452"/>
  <c r="G452" s="1"/>
  <c r="F451"/>
  <c r="G451" s="1"/>
  <c r="F450"/>
  <c r="G450" s="1"/>
  <c r="F449"/>
  <c r="G449" s="1"/>
  <c r="F448"/>
  <c r="G448" s="1"/>
  <c r="F447"/>
  <c r="G447" s="1"/>
  <c r="F446"/>
  <c r="G446" s="1"/>
  <c r="F445"/>
  <c r="G445" s="1"/>
  <c r="F444"/>
  <c r="G444" s="1"/>
  <c r="F443"/>
  <c r="G443" s="1"/>
  <c r="F442"/>
  <c r="G442" s="1"/>
  <c r="F441"/>
  <c r="G441" s="1"/>
  <c r="F440"/>
  <c r="G440" s="1"/>
  <c r="F439"/>
  <c r="G439" s="1"/>
  <c r="F438"/>
  <c r="G438" s="1"/>
  <c r="F437"/>
  <c r="G437" s="1"/>
  <c r="F436"/>
  <c r="G436" s="1"/>
  <c r="F435"/>
  <c r="G435" s="1"/>
  <c r="F434"/>
  <c r="G434" s="1"/>
  <c r="F433"/>
  <c r="G433" s="1"/>
  <c r="F432"/>
  <c r="G432" s="1"/>
  <c r="F431"/>
  <c r="G431" s="1"/>
  <c r="F430"/>
  <c r="G430" s="1"/>
  <c r="F429"/>
  <c r="G429" s="1"/>
  <c r="F428"/>
  <c r="G428" s="1"/>
  <c r="F427"/>
  <c r="G427" s="1"/>
  <c r="F426"/>
  <c r="G426" s="1"/>
  <c r="F425"/>
  <c r="G425" s="1"/>
  <c r="F424"/>
  <c r="G424" s="1"/>
  <c r="L504" i="10"/>
  <c r="K504"/>
  <c r="J504"/>
  <c r="I504"/>
  <c r="H504"/>
  <c r="G504"/>
  <c r="F504"/>
  <c r="E504"/>
  <c r="D504"/>
  <c r="T502"/>
  <c r="R502"/>
  <c r="O502"/>
  <c r="N502"/>
  <c r="M502"/>
  <c r="L501"/>
  <c r="K501"/>
  <c r="J501"/>
  <c r="I501"/>
  <c r="H501"/>
  <c r="G501"/>
  <c r="F501"/>
  <c r="E501"/>
  <c r="D501"/>
  <c r="T499"/>
  <c r="R499"/>
  <c r="O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M49" s="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M37" s="1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M25" s="1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BC57"/>
  <c r="AV3"/>
  <c r="AV4"/>
  <c r="AV5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6"/>
  <c r="AN3"/>
  <c r="AN4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7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Y56" s="1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AM56"/>
  <c r="Z55"/>
  <c r="L6"/>
  <c r="K6"/>
  <c r="F423" i="4"/>
  <c r="G423" s="1"/>
  <c r="F422"/>
  <c r="G422" s="1"/>
  <c r="F421"/>
  <c r="G421" s="1"/>
  <c r="F420"/>
  <c r="G420" s="1"/>
  <c r="F419"/>
  <c r="G419" s="1"/>
  <c r="F418"/>
  <c r="G418" s="1"/>
  <c r="F417"/>
  <c r="G417" s="1"/>
  <c r="F416"/>
  <c r="G416" s="1"/>
  <c r="F415"/>
  <c r="G415" s="1"/>
  <c r="F414"/>
  <c r="G414" s="1"/>
  <c r="F413"/>
  <c r="G413" s="1"/>
  <c r="F412"/>
  <c r="G412" s="1"/>
  <c r="F411"/>
  <c r="G411" s="1"/>
  <c r="F410"/>
  <c r="G410" s="1"/>
  <c r="F409"/>
  <c r="G409" s="1"/>
  <c r="F408"/>
  <c r="G408" s="1"/>
  <c r="F407"/>
  <c r="G407" s="1"/>
  <c r="F406"/>
  <c r="G406" s="1"/>
  <c r="F405"/>
  <c r="G405" s="1"/>
  <c r="F404"/>
  <c r="G404" s="1"/>
  <c r="F403"/>
  <c r="G403" s="1"/>
  <c r="F402"/>
  <c r="G402" s="1"/>
  <c r="F401"/>
  <c r="G401" s="1"/>
  <c r="F400"/>
  <c r="G400" s="1"/>
  <c r="F399"/>
  <c r="G399" s="1"/>
  <c r="F398"/>
  <c r="G398" s="1"/>
  <c r="F397"/>
  <c r="G397" s="1"/>
  <c r="F396"/>
  <c r="G396" s="1"/>
  <c r="F395"/>
  <c r="G395" s="1"/>
  <c r="F394"/>
  <c r="G394" s="1"/>
  <c r="F393"/>
  <c r="G393" s="1"/>
  <c r="F392"/>
  <c r="G392" s="1"/>
  <c r="F391"/>
  <c r="G391" s="1"/>
  <c r="F390"/>
  <c r="G390" s="1"/>
  <c r="F389"/>
  <c r="G389" s="1"/>
  <c r="F388"/>
  <c r="G388" s="1"/>
  <c r="F387"/>
  <c r="G387" s="1"/>
  <c r="F386"/>
  <c r="G386" s="1"/>
  <c r="F385"/>
  <c r="G385" s="1"/>
  <c r="F384"/>
  <c r="G384" s="1"/>
  <c r="F383"/>
  <c r="G383" s="1"/>
  <c r="F382"/>
  <c r="G382" s="1"/>
  <c r="F381"/>
  <c r="G381" s="1"/>
  <c r="F380"/>
  <c r="G380" s="1"/>
  <c r="F379"/>
  <c r="G379" s="1"/>
  <c r="F378"/>
  <c r="G378" s="1"/>
  <c r="F377"/>
  <c r="G377" s="1"/>
  <c r="F376"/>
  <c r="G376" s="1"/>
  <c r="F375"/>
  <c r="G375" s="1"/>
  <c r="F374"/>
  <c r="G374" s="1"/>
  <c r="F373"/>
  <c r="G373" s="1"/>
  <c r="F372"/>
  <c r="G372" s="1"/>
  <c r="F371"/>
  <c r="G371" s="1"/>
  <c r="F370"/>
  <c r="G370" s="1"/>
  <c r="F369"/>
  <c r="G369" s="1"/>
  <c r="F368"/>
  <c r="G368" s="1"/>
  <c r="F367"/>
  <c r="G367" s="1"/>
  <c r="F366"/>
  <c r="G366" s="1"/>
  <c r="F365"/>
  <c r="G365" s="1"/>
  <c r="F364"/>
  <c r="G364" s="1"/>
  <c r="F363"/>
  <c r="G363" s="1"/>
  <c r="F362"/>
  <c r="G362" s="1"/>
  <c r="F361"/>
  <c r="G361" s="1"/>
  <c r="F360"/>
  <c r="G360" s="1"/>
  <c r="F359"/>
  <c r="G359" s="1"/>
  <c r="F358"/>
  <c r="G358" s="1"/>
  <c r="F357"/>
  <c r="G357" s="1"/>
  <c r="F356"/>
  <c r="G356" s="1"/>
  <c r="F355"/>
  <c r="G355" s="1"/>
  <c r="F354"/>
  <c r="G354" s="1"/>
  <c r="F353"/>
  <c r="G353" s="1"/>
  <c r="F352"/>
  <c r="G352" s="1"/>
  <c r="F351"/>
  <c r="G351" s="1"/>
  <c r="F350"/>
  <c r="G350" s="1"/>
  <c r="F349"/>
  <c r="G349" s="1"/>
  <c r="F348"/>
  <c r="G348" s="1"/>
  <c r="F347"/>
  <c r="G347" s="1"/>
  <c r="F346"/>
  <c r="G346" s="1"/>
  <c r="F345"/>
  <c r="G345" s="1"/>
  <c r="F344"/>
  <c r="G344" s="1"/>
  <c r="F343"/>
  <c r="G343" s="1"/>
  <c r="F342"/>
  <c r="G342" s="1"/>
  <c r="F341"/>
  <c r="G341" s="1"/>
  <c r="F340"/>
  <c r="G340" s="1"/>
  <c r="F339"/>
  <c r="G339" s="1"/>
  <c r="F338"/>
  <c r="G338" s="1"/>
  <c r="F337"/>
  <c r="G337" s="1"/>
  <c r="F336"/>
  <c r="G336" s="1"/>
  <c r="F335"/>
  <c r="G335" s="1"/>
  <c r="F334"/>
  <c r="G334" s="1"/>
  <c r="F333"/>
  <c r="G333" s="1"/>
  <c r="F332"/>
  <c r="G332" s="1"/>
  <c r="F331"/>
  <c r="G331" s="1"/>
  <c r="F330"/>
  <c r="G330" s="1"/>
  <c r="F329"/>
  <c r="G329" s="1"/>
  <c r="F328"/>
  <c r="G328" s="1"/>
  <c r="F327"/>
  <c r="G327" s="1"/>
  <c r="F326"/>
  <c r="G326" s="1"/>
  <c r="F325"/>
  <c r="G325" s="1"/>
  <c r="F324"/>
  <c r="G324" s="1"/>
  <c r="F323"/>
  <c r="G323" s="1"/>
  <c r="F322"/>
  <c r="G322" s="1"/>
  <c r="F321"/>
  <c r="G321" s="1"/>
  <c r="F320"/>
  <c r="G320" s="1"/>
  <c r="F319"/>
  <c r="G319" s="1"/>
  <c r="F318"/>
  <c r="G318" s="1"/>
  <c r="F317"/>
  <c r="G317" s="1"/>
  <c r="F316"/>
  <c r="G316" s="1"/>
  <c r="G315"/>
  <c r="F314"/>
  <c r="G314" s="1"/>
  <c r="F313"/>
  <c r="G313" s="1"/>
  <c r="F312"/>
  <c r="G312" s="1"/>
  <c r="F311"/>
  <c r="G311" s="1"/>
  <c r="F310"/>
  <c r="G310" s="1"/>
  <c r="F309"/>
  <c r="G309" s="1"/>
  <c r="F308"/>
  <c r="G308" s="1"/>
  <c r="F307"/>
  <c r="G307" s="1"/>
  <c r="F306"/>
  <c r="G306" s="1"/>
  <c r="F305"/>
  <c r="G305" s="1"/>
  <c r="F304"/>
  <c r="G304" s="1"/>
  <c r="F303"/>
  <c r="G303" s="1"/>
  <c r="F302"/>
  <c r="G302" s="1"/>
  <c r="F301"/>
  <c r="G301" s="1"/>
  <c r="F300"/>
  <c r="G300" s="1"/>
  <c r="F299"/>
  <c r="G299" s="1"/>
  <c r="F298"/>
  <c r="G298" s="1"/>
  <c r="F297"/>
  <c r="G297" s="1"/>
  <c r="F296"/>
  <c r="G296" s="1"/>
  <c r="F295"/>
  <c r="G295" s="1"/>
  <c r="F294"/>
  <c r="G294" s="1"/>
  <c r="F293"/>
  <c r="G293" s="1"/>
  <c r="F292"/>
  <c r="G292" s="1"/>
  <c r="F291"/>
  <c r="G291" s="1"/>
  <c r="F290"/>
  <c r="G290" s="1"/>
  <c r="F289"/>
  <c r="G289" s="1"/>
  <c r="F288"/>
  <c r="G288" s="1"/>
  <c r="F287"/>
  <c r="G287" s="1"/>
  <c r="F286"/>
  <c r="G286" s="1"/>
  <c r="F285"/>
  <c r="G285" s="1"/>
  <c r="F284"/>
  <c r="G284" s="1"/>
  <c r="F283"/>
  <c r="G283" s="1"/>
  <c r="F282"/>
  <c r="G282" s="1"/>
  <c r="F281"/>
  <c r="G281" s="1"/>
  <c r="F280"/>
  <c r="G280" s="1"/>
  <c r="F279"/>
  <c r="G279" s="1"/>
  <c r="F278"/>
  <c r="G278" s="1"/>
  <c r="F277"/>
  <c r="G277" s="1"/>
  <c r="F276"/>
  <c r="G276" s="1"/>
  <c r="F275"/>
  <c r="G275" s="1"/>
  <c r="F274"/>
  <c r="G274" s="1"/>
  <c r="F273"/>
  <c r="G273" s="1"/>
  <c r="F272"/>
  <c r="G272" s="1"/>
  <c r="F271"/>
  <c r="G271" s="1"/>
  <c r="F270"/>
  <c r="G270" s="1"/>
  <c r="F269"/>
  <c r="G269" s="1"/>
  <c r="F268"/>
  <c r="G268" s="1"/>
  <c r="F267"/>
  <c r="G267" s="1"/>
  <c r="F266"/>
  <c r="G266" s="1"/>
  <c r="F265"/>
  <c r="G265" s="1"/>
  <c r="F264"/>
  <c r="G264" s="1"/>
  <c r="F263"/>
  <c r="G263" s="1"/>
  <c r="F262"/>
  <c r="G262" s="1"/>
  <c r="F261"/>
  <c r="G261" s="1"/>
  <c r="F260"/>
  <c r="G260" s="1"/>
  <c r="F259"/>
  <c r="G259" s="1"/>
  <c r="F258"/>
  <c r="G258" s="1"/>
  <c r="F257"/>
  <c r="G257" s="1"/>
  <c r="F256"/>
  <c r="G256" s="1"/>
  <c r="F255"/>
  <c r="G255" s="1"/>
  <c r="F254"/>
  <c r="G254" s="1"/>
  <c r="F253"/>
  <c r="G253" s="1"/>
  <c r="F252"/>
  <c r="G252" s="1"/>
  <c r="F251"/>
  <c r="G251" s="1"/>
  <c r="F250"/>
  <c r="G250" s="1"/>
  <c r="F249"/>
  <c r="G249" s="1"/>
  <c r="F248"/>
  <c r="G248" s="1"/>
  <c r="F247"/>
  <c r="G247" s="1"/>
  <c r="F246"/>
  <c r="G246" s="1"/>
  <c r="F245"/>
  <c r="G245" s="1"/>
  <c r="F244"/>
  <c r="G244" s="1"/>
  <c r="F243"/>
  <c r="G243" s="1"/>
  <c r="F242"/>
  <c r="G242" s="1"/>
  <c r="F241"/>
  <c r="G241" s="1"/>
  <c r="F240"/>
  <c r="G240" s="1"/>
  <c r="F239"/>
  <c r="G239" s="1"/>
  <c r="F238"/>
  <c r="G238" s="1"/>
  <c r="F237"/>
  <c r="G237" s="1"/>
  <c r="F236"/>
  <c r="G236" s="1"/>
  <c r="F235"/>
  <c r="G235" s="1"/>
  <c r="F234"/>
  <c r="G234" s="1"/>
  <c r="F233"/>
  <c r="G233" s="1"/>
  <c r="F232"/>
  <c r="G232" s="1"/>
  <c r="F231"/>
  <c r="G231" s="1"/>
  <c r="F230"/>
  <c r="G230" s="1"/>
  <c r="F229"/>
  <c r="G229" s="1"/>
  <c r="F228"/>
  <c r="G228" s="1"/>
  <c r="F227"/>
  <c r="G227" s="1"/>
  <c r="F226"/>
  <c r="G226" s="1"/>
  <c r="F225"/>
  <c r="G225" s="1"/>
  <c r="F224"/>
  <c r="G224" s="1"/>
  <c r="F223"/>
  <c r="G223" s="1"/>
  <c r="F222"/>
  <c r="G222" s="1"/>
  <c r="F221"/>
  <c r="G221" s="1"/>
  <c r="F220"/>
  <c r="G220" s="1"/>
  <c r="F219"/>
  <c r="G219" s="1"/>
  <c r="F218"/>
  <c r="G218" s="1"/>
  <c r="F217"/>
  <c r="G217" s="1"/>
  <c r="F216"/>
  <c r="G216" s="1"/>
  <c r="F215"/>
  <c r="G215" s="1"/>
  <c r="F214"/>
  <c r="G214" s="1"/>
  <c r="F213"/>
  <c r="G213" s="1"/>
  <c r="F212"/>
  <c r="G212" s="1"/>
  <c r="F211"/>
  <c r="G211" s="1"/>
  <c r="F210"/>
  <c r="G210" s="1"/>
  <c r="F209"/>
  <c r="G209" s="1"/>
  <c r="F208"/>
  <c r="G208" s="1"/>
  <c r="F207"/>
  <c r="G207" s="1"/>
  <c r="F206"/>
  <c r="G206" s="1"/>
  <c r="F205"/>
  <c r="G205" s="1"/>
  <c r="F204"/>
  <c r="G204" s="1"/>
  <c r="F203"/>
  <c r="G203" s="1"/>
  <c r="F202"/>
  <c r="G202" s="1"/>
  <c r="F201"/>
  <c r="G201" s="1"/>
  <c r="F200"/>
  <c r="G200" s="1"/>
  <c r="F199"/>
  <c r="G199" s="1"/>
  <c r="F198"/>
  <c r="G198" s="1"/>
  <c r="F197"/>
  <c r="G197" s="1"/>
  <c r="F196"/>
  <c r="G196" s="1"/>
  <c r="F195"/>
  <c r="G195" s="1"/>
  <c r="F194"/>
  <c r="G194" s="1"/>
  <c r="F193"/>
  <c r="G193" s="1"/>
  <c r="F192"/>
  <c r="G192" s="1"/>
  <c r="F191"/>
  <c r="G191" s="1"/>
  <c r="F190"/>
  <c r="G190" s="1"/>
  <c r="F189"/>
  <c r="G189" s="1"/>
  <c r="F188"/>
  <c r="G188" s="1"/>
  <c r="F187"/>
  <c r="G187" s="1"/>
  <c r="F186"/>
  <c r="G186" s="1"/>
  <c r="F185"/>
  <c r="G185" s="1"/>
  <c r="F184"/>
  <c r="G184" s="1"/>
  <c r="F183"/>
  <c r="G183" s="1"/>
  <c r="F182"/>
  <c r="G182" s="1"/>
  <c r="F181"/>
  <c r="G181" s="1"/>
  <c r="F180"/>
  <c r="G180" s="1"/>
  <c r="F179"/>
  <c r="G179" s="1"/>
  <c r="F178"/>
  <c r="G178" s="1"/>
  <c r="F177"/>
  <c r="G177" s="1"/>
  <c r="F176"/>
  <c r="G176" s="1"/>
  <c r="F175"/>
  <c r="G175" s="1"/>
  <c r="F174"/>
  <c r="G174" s="1"/>
  <c r="F173"/>
  <c r="G173" s="1"/>
  <c r="F172"/>
  <c r="G172" s="1"/>
  <c r="F171"/>
  <c r="G171" s="1"/>
  <c r="F170"/>
  <c r="G170" s="1"/>
  <c r="F169"/>
  <c r="G169" s="1"/>
  <c r="F168"/>
  <c r="G168" s="1"/>
  <c r="F167"/>
  <c r="G167" s="1"/>
  <c r="F166"/>
  <c r="G166" s="1"/>
  <c r="F165"/>
  <c r="G165" s="1"/>
  <c r="F164"/>
  <c r="G164" s="1"/>
  <c r="F163"/>
  <c r="G163" s="1"/>
  <c r="F162"/>
  <c r="G162" s="1"/>
  <c r="F161"/>
  <c r="G161" s="1"/>
  <c r="F160"/>
  <c r="G160" s="1"/>
  <c r="F159"/>
  <c r="G159" s="1"/>
  <c r="F158"/>
  <c r="G158" s="1"/>
  <c r="F157"/>
  <c r="G157" s="1"/>
  <c r="F156"/>
  <c r="G156" s="1"/>
  <c r="F155"/>
  <c r="G155" s="1"/>
  <c r="F154"/>
  <c r="G154" s="1"/>
  <c r="F153"/>
  <c r="G153" s="1"/>
  <c r="F152"/>
  <c r="G152" s="1"/>
  <c r="F151"/>
  <c r="G151" s="1"/>
  <c r="F150"/>
  <c r="G150" s="1"/>
  <c r="F149"/>
  <c r="G149" s="1"/>
  <c r="F148"/>
  <c r="G148" s="1"/>
  <c r="F147"/>
  <c r="G147" s="1"/>
  <c r="F146"/>
  <c r="G146" s="1"/>
  <c r="F145"/>
  <c r="G145" s="1"/>
  <c r="F144"/>
  <c r="G144" s="1"/>
  <c r="F143"/>
  <c r="G143" s="1"/>
  <c r="F142"/>
  <c r="G142" s="1"/>
  <c r="F141"/>
  <c r="G141" s="1"/>
  <c r="F140"/>
  <c r="G140" s="1"/>
  <c r="F139"/>
  <c r="G139" s="1"/>
  <c r="F138"/>
  <c r="G138" s="1"/>
  <c r="F137"/>
  <c r="G137" s="1"/>
  <c r="F136"/>
  <c r="G136" s="1"/>
  <c r="F135"/>
  <c r="G135" s="1"/>
  <c r="F134"/>
  <c r="G134" s="1"/>
  <c r="F133"/>
  <c r="G133" s="1"/>
  <c r="F132"/>
  <c r="G132" s="1"/>
  <c r="F131"/>
  <c r="G131" s="1"/>
  <c r="F130"/>
  <c r="G130" s="1"/>
  <c r="F129"/>
  <c r="G129" s="1"/>
  <c r="F128"/>
  <c r="G128" s="1"/>
  <c r="F127"/>
  <c r="G127" s="1"/>
  <c r="F126"/>
  <c r="G126" s="1"/>
  <c r="F125"/>
  <c r="G125" s="1"/>
  <c r="F124"/>
  <c r="G124" s="1"/>
  <c r="F123"/>
  <c r="G123" s="1"/>
  <c r="F122"/>
  <c r="G122" s="1"/>
  <c r="F121"/>
  <c r="G121" s="1"/>
  <c r="F120"/>
  <c r="G120" s="1"/>
  <c r="F119"/>
  <c r="G119" s="1"/>
  <c r="F118"/>
  <c r="G118" s="1"/>
  <c r="F117"/>
  <c r="G117" s="1"/>
  <c r="F116"/>
  <c r="G116" s="1"/>
  <c r="F115"/>
  <c r="G115" s="1"/>
  <c r="F114"/>
  <c r="G114" s="1"/>
  <c r="F113"/>
  <c r="G113" s="1"/>
  <c r="F112"/>
  <c r="G112" s="1"/>
  <c r="F111"/>
  <c r="G111" s="1"/>
  <c r="F110"/>
  <c r="G110" s="1"/>
  <c r="F109"/>
  <c r="G109" s="1"/>
  <c r="F108"/>
  <c r="G108" s="1"/>
  <c r="F107"/>
  <c r="G107" s="1"/>
  <c r="F106"/>
  <c r="G106" s="1"/>
  <c r="F105"/>
  <c r="G105" s="1"/>
  <c r="F104"/>
  <c r="G104" s="1"/>
  <c r="F103"/>
  <c r="G103" s="1"/>
  <c r="F102"/>
  <c r="G102" s="1"/>
  <c r="F101"/>
  <c r="G101" s="1"/>
  <c r="F100"/>
  <c r="G100" s="1"/>
  <c r="F99"/>
  <c r="G99" s="1"/>
  <c r="F98"/>
  <c r="G98" s="1"/>
  <c r="F97"/>
  <c r="G97" s="1"/>
  <c r="F96"/>
  <c r="G96" s="1"/>
  <c r="F95"/>
  <c r="G95" s="1"/>
  <c r="F94"/>
  <c r="G94" s="1"/>
  <c r="F93"/>
  <c r="G93" s="1"/>
  <c r="F92"/>
  <c r="G92" s="1"/>
  <c r="F91"/>
  <c r="G91" s="1"/>
  <c r="F90"/>
  <c r="G90" s="1"/>
  <c r="F89"/>
  <c r="G89" s="1"/>
  <c r="F88"/>
  <c r="G88" s="1"/>
  <c r="F87"/>
  <c r="G87" s="1"/>
  <c r="F86"/>
  <c r="G86" s="1"/>
  <c r="F85"/>
  <c r="G85" s="1"/>
  <c r="F84"/>
  <c r="G84" s="1"/>
  <c r="F83"/>
  <c r="G83" s="1"/>
  <c r="F82"/>
  <c r="G82" s="1"/>
  <c r="F81"/>
  <c r="G81" s="1"/>
  <c r="F80"/>
  <c r="G80" s="1"/>
  <c r="F79"/>
  <c r="G79" s="1"/>
  <c r="F78"/>
  <c r="G78" s="1"/>
  <c r="F77"/>
  <c r="G77" s="1"/>
  <c r="F76"/>
  <c r="G76" s="1"/>
  <c r="F75"/>
  <c r="G75" s="1"/>
  <c r="F74"/>
  <c r="G74" s="1"/>
  <c r="F73"/>
  <c r="G73" s="1"/>
  <c r="F72"/>
  <c r="G72" s="1"/>
  <c r="F71"/>
  <c r="G71" s="1"/>
  <c r="F70"/>
  <c r="G70" s="1"/>
  <c r="F69"/>
  <c r="G69" s="1"/>
  <c r="F68"/>
  <c r="G68" s="1"/>
  <c r="F67"/>
  <c r="G67" s="1"/>
  <c r="F66"/>
  <c r="G66" s="1"/>
  <c r="F65"/>
  <c r="G65" s="1"/>
  <c r="F64"/>
  <c r="G64" s="1"/>
  <c r="F63"/>
  <c r="G63" s="1"/>
  <c r="F62"/>
  <c r="G62" s="1"/>
  <c r="F61"/>
  <c r="G61" s="1"/>
  <c r="F60"/>
  <c r="G60" s="1"/>
  <c r="F59"/>
  <c r="G59" s="1"/>
  <c r="F58"/>
  <c r="G58" s="1"/>
  <c r="F57"/>
  <c r="G57" s="1"/>
  <c r="F56"/>
  <c r="G56" s="1"/>
  <c r="F55"/>
  <c r="G55" s="1"/>
  <c r="F54"/>
  <c r="G54" s="1"/>
  <c r="F53"/>
  <c r="G53" s="1"/>
  <c r="F52"/>
  <c r="G52" s="1"/>
  <c r="F51"/>
  <c r="G51" s="1"/>
  <c r="F50"/>
  <c r="G50" s="1"/>
  <c r="F49"/>
  <c r="G49" s="1"/>
  <c r="F48"/>
  <c r="G48" s="1"/>
  <c r="F47"/>
  <c r="G47" s="1"/>
  <c r="F46"/>
  <c r="G46" s="1"/>
  <c r="F45"/>
  <c r="G45" s="1"/>
  <c r="F44"/>
  <c r="G44" s="1"/>
  <c r="F43"/>
  <c r="G43" s="1"/>
  <c r="F42"/>
  <c r="G42" s="1"/>
  <c r="F41"/>
  <c r="G41" s="1"/>
  <c r="F40"/>
  <c r="G40" s="1"/>
  <c r="F39"/>
  <c r="G39" s="1"/>
  <c r="F38"/>
  <c r="G38" s="1"/>
  <c r="G37"/>
  <c r="G36"/>
  <c r="F35"/>
  <c r="G35" s="1"/>
  <c r="F34"/>
  <c r="G34" s="1"/>
  <c r="F33"/>
  <c r="G33" s="1"/>
  <c r="F32"/>
  <c r="G32" s="1"/>
  <c r="F31"/>
  <c r="G31" s="1"/>
  <c r="F30"/>
  <c r="G30" s="1"/>
  <c r="F29"/>
  <c r="G29" s="1"/>
  <c r="F28"/>
  <c r="G28" s="1"/>
  <c r="F27"/>
  <c r="G27" s="1"/>
  <c r="F26"/>
  <c r="G26" s="1"/>
  <c r="F25"/>
  <c r="G25" s="1"/>
  <c r="F24"/>
  <c r="G24" s="1"/>
  <c r="F23"/>
  <c r="G23" s="1"/>
  <c r="F22"/>
  <c r="G22" s="1"/>
  <c r="F21"/>
  <c r="G21" s="1"/>
  <c r="F20"/>
  <c r="G20" s="1"/>
  <c r="F19"/>
  <c r="G19" s="1"/>
  <c r="F18"/>
  <c r="G18" s="1"/>
  <c r="F17"/>
  <c r="G17" s="1"/>
  <c r="F16"/>
  <c r="G16" s="1"/>
  <c r="F15"/>
  <c r="G15" s="1"/>
  <c r="F14"/>
  <c r="G14" s="1"/>
  <c r="F13"/>
  <c r="G13" s="1"/>
  <c r="F12"/>
  <c r="G12" s="1"/>
  <c r="F11"/>
  <c r="G11" s="1"/>
  <c r="F10"/>
  <c r="G10" s="1"/>
  <c r="M13" i="10" l="1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<sst xmlns="http://schemas.openxmlformats.org/spreadsheetml/2006/main" count="5961" uniqueCount="579">
  <si>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</si>
  <si>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</si>
  <si>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</si>
  <si>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</si>
  <si>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</si>
  <si>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</si>
  <si>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</si>
  <si>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</si>
  <si>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</si>
  <si>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</si>
  <si>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</si>
  <si>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</si>
  <si>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</si>
  <si>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</si>
  <si>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</si>
  <si>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</si>
  <si>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</si>
  <si>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</si>
  <si>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</si>
  <si>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</si>
  <si>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</si>
  <si>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</si>
  <si>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</si>
  <si>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</si>
  <si>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</si>
  <si>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</si>
  <si>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</si>
  <si>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</si>
  <si>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</si>
  <si>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</si>
  <si>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</si>
  <si>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</si>
  <si>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</si>
  <si>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</si>
  <si>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</si>
  <si>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</si>
  <si>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</si>
  <si>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</si>
  <si>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</si>
  <si>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</si>
  <si>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</si>
  <si>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</si>
  <si>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</si>
  <si>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</si>
  <si>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</si>
  <si>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</si>
  <si>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</si>
  <si>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</si>
  <si>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</si>
  <si>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</si>
  <si>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</si>
  <si>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</si>
  <si>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</si>
  <si>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</si>
  <si>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</si>
  <si>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</si>
  <si>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</si>
  <si>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</si>
  <si>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</si>
  <si>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</si>
  <si>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</si>
  <si>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</si>
  <si>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</si>
  <si>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</si>
  <si>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</si>
  <si>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</si>
  <si>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</si>
  <si>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</si>
  <si>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</si>
  <si>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</si>
  <si>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</si>
  <si>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</si>
  <si>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</si>
  <si>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</si>
  <si>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</si>
  <si>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</si>
  <si>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</si>
  <si>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</si>
  <si>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</si>
  <si>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</si>
  <si>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</si>
  <si>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</si>
  <si>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</si>
  <si>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</si>
  <si>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</si>
  <si>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</si>
  <si>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</si>
  <si>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</si>
  <si>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</si>
  <si>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</si>
  <si>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</si>
  <si>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</si>
  <si>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</si>
  <si>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</si>
  <si>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</si>
  <si>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</si>
  <si>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</si>
  <si>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</si>
  <si>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</si>
  <si>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</si>
  <si>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</si>
  <si>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</si>
  <si>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</si>
  <si>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</si>
  <si>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</si>
  <si>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</si>
  <si>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</si>
  <si>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</si>
  <si>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</si>
  <si>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</si>
  <si>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</si>
  <si>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</si>
  <si>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</si>
  <si>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</si>
  <si>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</si>
  <si>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</si>
  <si>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</si>
  <si>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</si>
  <si>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</si>
  <si>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</si>
  <si>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</si>
  <si>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</si>
  <si>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</si>
  <si>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</si>
  <si>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</si>
  <si>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</si>
  <si>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</si>
  <si>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</si>
  <si>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</si>
  <si>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</si>
  <si>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</si>
  <si>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</si>
  <si>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</si>
  <si>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</si>
  <si>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</si>
  <si>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</si>
  <si>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</si>
  <si>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</si>
  <si>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</si>
  <si>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</si>
  <si>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</si>
  <si>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</si>
  <si>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</si>
  <si>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</si>
  <si>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</si>
  <si>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</si>
  <si>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</si>
  <si>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</si>
  <si>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</si>
  <si>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</si>
  <si>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</si>
  <si>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</si>
  <si>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</si>
  <si>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</si>
  <si>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</si>
  <si>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</si>
  <si>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</si>
  <si>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</si>
  <si>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</si>
  <si>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</si>
  <si>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</si>
  <si>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</si>
  <si>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</si>
  <si>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</si>
  <si>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</si>
  <si>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</si>
  <si>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</si>
  <si>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</si>
  <si>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</si>
  <si>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</si>
  <si>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</si>
  <si>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</si>
  <si>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</si>
  <si>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</si>
  <si>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</si>
  <si>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</si>
  <si>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</si>
  <si>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</si>
  <si>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</si>
  <si>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</si>
  <si>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</si>
  <si>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</si>
  <si>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</si>
  <si>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</si>
  <si>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</si>
  <si>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</si>
  <si>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</si>
  <si>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</si>
  <si>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</si>
  <si>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</si>
  <si>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</si>
  <si>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</si>
  <si>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</si>
  <si>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</si>
  <si>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</si>
  <si>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</si>
  <si>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</si>
  <si>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</si>
  <si>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</si>
  <si>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</si>
  <si>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</si>
  <si>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</si>
  <si>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</si>
  <si>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</si>
  <si>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</si>
  <si>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</si>
  <si>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</si>
  <si>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</si>
  <si>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</si>
  <si>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</si>
  <si>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</si>
  <si>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</si>
  <si>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</si>
  <si>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</si>
  <si>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</si>
  <si>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</si>
  <si>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</si>
  <si>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</si>
  <si>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</si>
  <si>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</si>
  <si>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</si>
  <si>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</si>
  <si>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</si>
  <si>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</si>
  <si>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</si>
  <si>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</si>
  <si>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</si>
  <si>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</si>
  <si>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</si>
  <si>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</si>
  <si>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</si>
  <si>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</si>
  <si>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</si>
  <si>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</si>
  <si>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</si>
  <si>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</si>
  <si>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</si>
  <si>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</si>
  <si>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</si>
  <si>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</si>
  <si>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</si>
  <si>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</si>
  <si>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</si>
  <si>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</si>
  <si>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</si>
  <si>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</si>
  <si>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</si>
  <si>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</si>
  <si>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</si>
  <si>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</si>
  <si>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</si>
  <si>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</si>
  <si>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</si>
  <si>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</si>
  <si>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</si>
  <si>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</si>
  <si>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</si>
  <si>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</si>
  <si>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</si>
  <si>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</si>
  <si>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</si>
  <si>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</si>
  <si>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</si>
  <si>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</si>
  <si>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</si>
  <si>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</si>
  <si>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</si>
  <si>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</si>
  <si>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</si>
  <si>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</si>
  <si>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</si>
  <si>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</si>
  <si>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</si>
  <si>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</si>
  <si>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</si>
  <si>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</si>
  <si>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</si>
  <si>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</si>
  <si>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</si>
  <si>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</si>
  <si>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</si>
  <si>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</si>
  <si>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</si>
  <si>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</si>
  <si>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</si>
  <si>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</si>
  <si>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</si>
  <si>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</si>
  <si>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</si>
  <si>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</si>
  <si>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</si>
  <si>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</si>
  <si>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</si>
  <si>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</si>
  <si>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</si>
  <si>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</si>
  <si>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</si>
  <si>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</si>
  <si>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</si>
  <si>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</si>
  <si>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</si>
  <si>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</si>
  <si>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</si>
  <si>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</si>
  <si>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</si>
  <si>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</si>
  <si>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</si>
  <si>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</si>
  <si>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</si>
  <si>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</si>
  <si>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</si>
  <si>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</si>
  <si>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</si>
  <si>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</si>
  <si>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</si>
  <si>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</si>
  <si>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</si>
  <si>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</si>
  <si>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</si>
  <si>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</si>
  <si>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</si>
  <si>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</si>
  <si>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</si>
  <si>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</si>
  <si>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</si>
  <si>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</si>
  <si>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</si>
  <si>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</si>
  <si>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</si>
  <si>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</si>
  <si>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</si>
  <si>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</si>
  <si>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</si>
  <si>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</si>
  <si>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</si>
  <si>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</si>
  <si>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</si>
  <si>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</si>
  <si>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</si>
  <si>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</si>
  <si>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</si>
  <si>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</si>
  <si>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</si>
  <si>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</si>
  <si>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</si>
  <si>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</si>
  <si>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</si>
  <si>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</si>
  <si>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</si>
  <si>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</si>
  <si>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</si>
  <si>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</si>
  <si>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</si>
  <si>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</si>
  <si>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</si>
  <si>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</si>
  <si>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</si>
  <si>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</si>
  <si>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</si>
  <si>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</si>
  <si>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</si>
  <si>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</si>
  <si>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</si>
  <si>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</si>
  <si>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</si>
  <si>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</si>
  <si>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</si>
  <si>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</si>
  <si>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</si>
  <si>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</si>
  <si>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</si>
  <si>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</si>
  <si>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</si>
  <si>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</si>
  <si>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</si>
  <si>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</si>
  <si>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</si>
  <si>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</si>
  <si>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</si>
  <si>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</si>
  <si>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</si>
  <si>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</si>
  <si>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</si>
  <si>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</si>
  <si>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</si>
  <si>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</si>
  <si>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</si>
  <si>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</si>
  <si>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</si>
  <si>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</si>
  <si>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RUN 1</t>
  </si>
  <si>
    <t>Post_Rs</t>
  </si>
  <si>
    <t>Pre_thick</t>
  </si>
  <si>
    <t>Post_thick</t>
  </si>
  <si>
    <t xml:space="preserve">ER_point
</t>
  </si>
  <si>
    <t>RUN 2</t>
  </si>
  <si>
    <t>1st half</t>
  </si>
  <si>
    <t>RUN3</t>
  </si>
  <si>
    <t>2nd half</t>
  </si>
  <si>
    <t>RUN 4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</si>
  <si>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</si>
  <si>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</si>
  <si>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</si>
  <si>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</si>
  <si>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</si>
  <si>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</si>
  <si>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</si>
  <si>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</si>
  <si>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</si>
  <si>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</si>
  <si>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</si>
  <si>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</si>
  <si>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</si>
  <si>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</si>
  <si>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</si>
  <si>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</si>
  <si>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</si>
  <si>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</si>
  <si>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</si>
  <si>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</si>
  <si>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</si>
  <si>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</si>
  <si>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</si>
  <si>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</si>
  <si>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</si>
  <si>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</si>
  <si>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&gt;.5 pre 1 post 2</t>
  </si>
  <si>
    <t>&gt;.5 pre 2 post 2</t>
  </si>
  <si>
    <t>&gt;.5 pre 2 post 5</t>
  </si>
  <si>
    <t>Q20130013.F1</t>
  </si>
  <si>
    <t>&gt;.5 pre 0 post 0</t>
  </si>
  <si>
    <t>&gt;.5 pre 0 post 2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</si>
  <si>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</si>
  <si>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</si>
  <si>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</si>
  <si>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</si>
  <si>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</si>
  <si>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</si>
  <si>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</si>
  <si>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&gt;.5 pre 8 post 10</t>
  </si>
  <si>
    <t>Q20200021.F1</t>
  </si>
  <si>
    <t>&gt;.5 pre 0 post 10</t>
  </si>
  <si>
    <t>&gt;.5 pre 4 post 2</t>
  </si>
  <si>
    <t>Q20200101.F1</t>
  </si>
  <si>
    <t xml:space="preserve">&gt;.5 pre 1 post </t>
  </si>
  <si>
    <t>&gt;.5 pre 5 post 16</t>
  </si>
  <si>
    <t>&gt;.5 pre 20 post 24</t>
  </si>
  <si>
    <t>Q20210012.F1</t>
  </si>
  <si>
    <t>&gt;.5 pre 9 post 11</t>
  </si>
  <si>
    <t>&gt;.5 pre 1 post 13</t>
  </si>
  <si>
    <t>&gt;.5 pre 1 post 9</t>
  </si>
  <si>
    <t>Q20210081.F1</t>
  </si>
  <si>
    <t>&gt;.5 pre 1 post 5</t>
  </si>
  <si>
    <t>&gt;.5 pre 2 post 9</t>
  </si>
  <si>
    <t>&gt;.5 pre 6 post 12</t>
  </si>
  <si>
    <t>&gt;.5 pre 9 post 10</t>
  </si>
  <si>
    <t>Q20220006.F1</t>
  </si>
  <si>
    <t>&gt;.5  01,33/AC 01,22</t>
  </si>
  <si>
    <t>&gt;.5  0,01/AC 0,0</t>
  </si>
  <si>
    <t>&gt;.5  05,08/AC 4,2</t>
  </si>
  <si>
    <t>&gt;.5  0,33/AC 0,16</t>
  </si>
  <si>
    <t>&gt;.5  0,18/AC 0,12</t>
  </si>
  <si>
    <t>after purging (without seasoning)</t>
  </si>
  <si>
    <t>seasoning with 6 wfs</t>
  </si>
  <si>
    <t>seasoning with 10 wfs</t>
  </si>
  <si>
    <t>After RF Hour PM</t>
  </si>
  <si>
    <t>&gt;.5  01,09/AC 1,7</t>
  </si>
  <si>
    <t>&gt;.5  01,05/AC 1,5</t>
  </si>
  <si>
    <t>(0.5u Pre-0 Post-2)(AC Pre-0 Post-2)</t>
  </si>
  <si>
    <t>(0.5u Pre-4 Post-7)(AC Pre-3 Post-4)</t>
  </si>
  <si>
    <t>(0.5u Pre-3 Post-7)(AC Pre-2 Post-4)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</si>
  <si>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</si>
  <si>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</si>
  <si>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</si>
  <si>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</si>
  <si>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</si>
  <si>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</si>
  <si>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</si>
  <si>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</si>
  <si>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</si>
  <si>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</si>
  <si>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YEDR1 (0.5u Pre-0 Post-0)(AC Pre-0 Post-0)</t>
  </si>
  <si>
    <t>Q20260006.F1</t>
  </si>
  <si>
    <t>YEDR1 (0.5u Pre-0 Post-5)(AC Pre-0 Post-0)</t>
  </si>
  <si>
    <t>YEDR1 (0.5u Pre-0 Post-7)(AC Pre-0 Post-0)</t>
  </si>
  <si>
    <t>Q20260096.F1</t>
  </si>
  <si>
    <t>YEDR1 (0.5u Pre-5 Post-5)(AC Pre-8 Post-11)</t>
  </si>
  <si>
    <t xml:space="preserve">ER perfirmed as 14 lamps replaced </t>
  </si>
  <si>
    <t>1 time used wafer</t>
  </si>
  <si>
    <t>Q20270029.F1</t>
  </si>
  <si>
    <t>YEDR1 (0.5u Pre-2 Post-14)(AC Pre-2 Post-8)</t>
  </si>
  <si>
    <t>YEDR1 (0.5u Pre-6 Post-12)(AC Pre-5 Post-8)</t>
  </si>
  <si>
    <t>Q20270106.F1</t>
  </si>
  <si>
    <t>YEDR1 (0.5u Pre-1 Post-3)(AC Pre-0 Post-3)</t>
  </si>
  <si>
    <t>YEDR1 (0.5u Pre-13 Post-19)(AC Pre-9 Post-12)</t>
  </si>
  <si>
    <t>Q20280004.F1</t>
  </si>
  <si>
    <t>&gt;.5  02,02/AC 02,02</t>
  </si>
  <si>
    <t>&gt;.5  04,06/AC 03,05</t>
  </si>
  <si>
    <t>&gt;.5  1,11/AC 03,9</t>
  </si>
  <si>
    <t>&gt;.5  1,13/AC 02,12</t>
  </si>
  <si>
    <t>Q20280103.F1</t>
  </si>
  <si>
    <t>Q20290050.F1</t>
  </si>
  <si>
    <t>&gt;.5  2,6</t>
  </si>
  <si>
    <t>&gt;.5  0,4</t>
  </si>
  <si>
    <t>Q20290110.F1</t>
  </si>
  <si>
    <t>&gt;.5  0,2</t>
  </si>
  <si>
    <t>&gt;.5  0,1</t>
  </si>
  <si>
    <t>&gt;.5  0,6</t>
  </si>
  <si>
    <t>Q20300070.F1</t>
  </si>
  <si>
    <t>Q20310005.F1</t>
  </si>
  <si>
    <t>&gt;.5  05,12/AC 05,09</t>
  </si>
  <si>
    <t>&gt;.5  03,07/AC 03,06</t>
  </si>
  <si>
    <t>Q20310085.F1</t>
  </si>
  <si>
    <t>YEDR1 (0.5u Pre-1 Post-6)(AC Pre-1 Post-5)</t>
  </si>
  <si>
    <t>Q20320006.F1</t>
  </si>
  <si>
    <t>YEDR1 (0.5u Pre-1 Post-3)(AC Pre-1 Post-3)</t>
  </si>
  <si>
    <t>YEDR1 (0.5u Pre-0 Post-10)(AC Pre-0 Post-1)</t>
  </si>
  <si>
    <t>Q20320065.F1</t>
  </si>
  <si>
    <t>YEDR1 (0.5u Pre-0 Post-3)(AC Pre-0 Post-3)</t>
  </si>
  <si>
    <t>YEDR1 (0.5u Pre-1 Post-10)(AC Pre-01 Post5)</t>
  </si>
  <si>
    <t>Q20330038.F1</t>
  </si>
  <si>
    <t>YEDR1 (0.5u Pre-1 Post-8)(AC Pre-01 Post5)</t>
  </si>
  <si>
    <t>Q20340060.F1</t>
  </si>
  <si>
    <t>Q20340097.F1</t>
  </si>
  <si>
    <t>LAMP REPLACED</t>
  </si>
  <si>
    <t>YEDR1 (0.5u Pre-4 Post-7)(AC Pre-4 Post-7)</t>
  </si>
  <si>
    <t>YEDR1 (0.5u Pre-1 Post-1)(AC Pre-7 Post-4)</t>
  </si>
  <si>
    <t>Q20350036.F1</t>
  </si>
  <si>
    <t>YEDR1 (0.5u Pre-7 Post-8)(AC Pre-6 Post-7)</t>
  </si>
  <si>
    <t>YEDR1 (0.5u Pre-8 Post-10)(AC Pre-7 Post-8)</t>
  </si>
  <si>
    <t>YEDR1 (0.5u Pre-4 Post-32)(AC Pre-3 Post-29)</t>
  </si>
  <si>
    <t>YEDR1 (0.5u Pre-0 Post-1)(AC Pre-0 Post-1)</t>
  </si>
  <si>
    <t>YEDR1 (0.5u Pre-0 Post-5)(AC Pre-0 Post-4)</t>
  </si>
  <si>
    <t>Q20350091.F1</t>
  </si>
  <si>
    <t>YEDR1 (0.5u Pre-2 Post-3)(AC Pre-2 Post-2)</t>
  </si>
  <si>
    <t>Q20360029.F1</t>
  </si>
  <si>
    <t>YEDR1 (0.5u Pre-59 Post-62)(AC Pre-55 Post-57)</t>
  </si>
  <si>
    <t>YEDR1 (0.5u Pre-11 Post-12)(AC Pre-11 Post-12)</t>
  </si>
  <si>
    <t>LLA</t>
  </si>
  <si>
    <t>From LLA (MECH CP) 2nd time used wf. 1st time used by abdul.</t>
  </si>
  <si>
    <t>From LLA (MECH CP ON FRESH WF)</t>
  </si>
  <si>
    <t>YEDR1 (0.5u Pre-9 Post-13)(AC Pre-9 Post-11)</t>
  </si>
  <si>
    <t>YEDR1 (0.5u Pre-5 Post-8)(AC Pre-5 Post-7)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</si>
  <si>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</si>
  <si>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</si>
  <si>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YEDR1 (0.5u Pre-4 Post-15)(AC Pre-4 Post-11)</t>
  </si>
  <si>
    <t>YEDR1 (0.5u Pre-8 Post-13)(AC Pre-8 Post-12)</t>
  </si>
  <si>
    <t>Q20370078.F1</t>
  </si>
  <si>
    <t>LOAD
LOCK</t>
  </si>
  <si>
    <t>LLB</t>
  </si>
  <si>
    <t>YEDR1 (0.5u Pre-1 Post-2)(AC Pre-1 Post-1)</t>
  </si>
  <si>
    <t>YEDR1 (0.5u Pre-0 Post-5)(AC Pre-0 Post-5)</t>
  </si>
  <si>
    <t>Q20370125.F1</t>
  </si>
  <si>
    <t>74/102</t>
  </si>
  <si>
    <t>Q20380029.F1</t>
  </si>
  <si>
    <t>1519/102</t>
  </si>
  <si>
    <t>YEDR1 (0.5u Pre-1 Post-2)(AC Pre-1 Post-2)</t>
  </si>
  <si>
    <t>YEDR1 (0.5u Pre-2 Post-4)(AC Pre-2 Post-3)</t>
  </si>
  <si>
    <t>YEDR1 (0.5u Pre-2 Post-2)(AC Pre-2 Post-2)</t>
  </si>
  <si>
    <t>YEDR1 (0.5u Pre-2 Post-7)(AC Pre-1 Post-6)</t>
  </si>
  <si>
    <t>Q20380108.F1</t>
  </si>
  <si>
    <t>Q20390063.F1</t>
  </si>
  <si>
    <t>YEDR1 (0.5u Pre-4 Post-5)(AC Pre-3 Post-5)</t>
  </si>
  <si>
    <t>YEDR1 (0.5u Pre-0 Post-12)(AC Pre-0 Post-7)</t>
  </si>
  <si>
    <t>Q20400001.F1</t>
  </si>
  <si>
    <t>YEDR1 (0.5u Pre-3 Post-5)(AC Pre-3 Post-5)</t>
  </si>
  <si>
    <t>YEDR1 (0.5u Pre-2 Post-9)(AC Pre-2 Post-8)</t>
  </si>
  <si>
    <t>Q20400108.F1</t>
  </si>
  <si>
    <t>&gt;.5 pre 6 post 6</t>
  </si>
  <si>
    <t>YEDR1 (0.5u Pre-2 Post-6)(AC Pre-2 Post-3)</t>
  </si>
  <si>
    <t>YEDR1 (0.5u Pre-3 Post-7)(AC Pre-2 Post-7)</t>
  </si>
  <si>
    <t>Q20410019.F1</t>
  </si>
  <si>
    <t>YEDR1 (0.5u Pre-1 Post-5)(AC Pre-1 Post-5)</t>
  </si>
  <si>
    <t>YEDR1 (0.5u Pre-01 Post-12)(AC Pre-01 Post-7)</t>
  </si>
  <si>
    <t>Q20410091.F1</t>
  </si>
  <si>
    <t>Q20420040.F1</t>
  </si>
  <si>
    <t>YEDR1 (0.5u Pre-9 Post-17)(AC Pre-9 Post-14)</t>
  </si>
  <si>
    <t>Q20420046.F1</t>
  </si>
  <si>
    <t>Q20420047.F1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</si>
</sst>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8">
    <xf numFmtId="0" fontId="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60" fillId="36" borderId="0" applyNumberFormat="0" applyBorder="0" applyAlignment="0" applyProtection="0"/>
    <xf numFmtId="0" fontId="7" fillId="0" borderId="0"/>
    <xf numFmtId="0" fontId="7" fillId="12" borderId="46" applyNumberFormat="0" applyFont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</cellStyleXfs>
  <cellXfs count="769">
    <xf numFmtId="0" fontId="0" fillId="0" borderId="0" xfId="0"/>
    <xf numFmtId="0" fontId="11" fillId="0" borderId="0" xfId="0" applyFont="1"/>
    <xf numFmtId="0" fontId="13" fillId="2" borderId="0" xfId="0" applyFont="1" applyFill="1" applyAlignment="1"/>
    <xf numFmtId="0" fontId="12" fillId="2" borderId="4" xfId="0" applyFont="1" applyFill="1" applyBorder="1" applyAlignment="1"/>
    <xf numFmtId="0" fontId="15" fillId="0" borderId="0" xfId="0" applyFont="1" applyBorder="1"/>
    <xf numFmtId="0" fontId="12" fillId="2" borderId="0" xfId="0" applyFont="1" applyFill="1" applyBorder="1" applyAlignment="1"/>
    <xf numFmtId="0" fontId="14" fillId="2" borderId="0" xfId="0" applyFont="1" applyFill="1" applyBorder="1" applyAlignment="1"/>
    <xf numFmtId="0" fontId="12" fillId="2" borderId="5" xfId="0" applyFont="1" applyFill="1" applyBorder="1" applyAlignment="1">
      <alignment horizontal="right"/>
    </xf>
    <xf numFmtId="0" fontId="16" fillId="2" borderId="0" xfId="0" applyFont="1" applyFill="1" applyAlignment="1"/>
    <xf numFmtId="0" fontId="17" fillId="2" borderId="0" xfId="0" applyFont="1" applyFill="1" applyAlignment="1"/>
    <xf numFmtId="0" fontId="12" fillId="2" borderId="4" xfId="0" applyFont="1" applyFill="1" applyBorder="1" applyAlignment="1">
      <alignment horizontal="left"/>
    </xf>
    <xf numFmtId="0" fontId="15" fillId="2" borderId="0" xfId="0" applyFont="1" applyFill="1" applyBorder="1"/>
    <xf numFmtId="0" fontId="17" fillId="0" borderId="0" xfId="0" applyFont="1" applyBorder="1" applyAlignment="1"/>
    <xf numFmtId="0" fontId="18" fillId="0" borderId="0" xfId="0" applyFont="1" applyBorder="1" applyAlignment="1">
      <alignment wrapText="1"/>
    </xf>
    <xf numFmtId="0" fontId="14" fillId="2" borderId="5" xfId="0" applyFont="1" applyFill="1" applyBorder="1" applyAlignment="1"/>
    <xf numFmtId="0" fontId="14" fillId="2" borderId="4" xfId="0" applyFont="1" applyFill="1" applyBorder="1" applyAlignment="1"/>
    <xf numFmtId="0" fontId="14" fillId="2" borderId="0" xfId="0" applyFont="1" applyFill="1" applyBorder="1" applyAlignment="1">
      <alignment horizontal="left"/>
    </xf>
    <xf numFmtId="0" fontId="14" fillId="2" borderId="6" xfId="0" applyFont="1" applyFill="1" applyBorder="1" applyAlignment="1"/>
    <xf numFmtId="0" fontId="14" fillId="2" borderId="7" xfId="0" applyFont="1" applyFill="1" applyBorder="1" applyAlignment="1">
      <alignment horizontal="left"/>
    </xf>
    <xf numFmtId="0" fontId="14" fillId="2" borderId="7" xfId="0" applyFont="1" applyFill="1" applyBorder="1" applyAlignment="1"/>
    <xf numFmtId="0" fontId="14" fillId="2" borderId="8" xfId="0" applyFont="1" applyFill="1" applyBorder="1" applyAlignment="1"/>
    <xf numFmtId="0" fontId="20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Border="1"/>
    <xf numFmtId="0" fontId="15" fillId="0" borderId="9" xfId="0" applyFont="1" applyBorder="1" applyAlignment="1">
      <alignment horizontal="center"/>
    </xf>
    <xf numFmtId="0" fontId="15" fillId="0" borderId="9" xfId="0" applyFont="1" applyBorder="1" applyAlignment="1">
      <alignment horizontal="center" wrapText="1"/>
    </xf>
    <xf numFmtId="0" fontId="21" fillId="0" borderId="9" xfId="0" applyFont="1" applyBorder="1" applyAlignment="1"/>
    <xf numFmtId="0" fontId="16" fillId="0" borderId="9" xfId="0" applyFont="1" applyBorder="1" applyAlignment="1"/>
    <xf numFmtId="0" fontId="16" fillId="0" borderId="0" xfId="0" applyFont="1" applyBorder="1" applyAlignment="1"/>
    <xf numFmtId="0" fontId="16" fillId="0" borderId="0" xfId="0" applyFont="1" applyBorder="1"/>
    <xf numFmtId="0" fontId="0" fillId="0" borderId="9" xfId="0" applyBorder="1" applyAlignment="1">
      <alignment horizontal="center"/>
    </xf>
    <xf numFmtId="0" fontId="22" fillId="2" borderId="0" xfId="0" applyFont="1" applyFill="1" applyAlignment="1">
      <alignment horizontal="center" vertical="center"/>
    </xf>
    <xf numFmtId="0" fontId="22" fillId="2" borderId="0" xfId="0" applyFont="1" applyFill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3" fillId="0" borderId="5" xfId="0" applyFont="1" applyBorder="1" applyAlignment="1"/>
    <xf numFmtId="164" fontId="24" fillId="2" borderId="9" xfId="0" applyNumberFormat="1" applyFont="1" applyFill="1" applyBorder="1" applyAlignment="1">
      <alignment horizontal="center" vertical="top"/>
    </xf>
    <xf numFmtId="0" fontId="24" fillId="0" borderId="9" xfId="0" applyFont="1" applyBorder="1" applyAlignment="1">
      <alignment horizontal="center" wrapText="1"/>
    </xf>
    <xf numFmtId="0" fontId="25" fillId="0" borderId="9" xfId="0" applyFont="1" applyBorder="1" applyAlignment="1">
      <alignment wrapText="1"/>
    </xf>
    <xf numFmtId="0" fontId="24" fillId="0" borderId="9" xfId="0" applyFont="1" applyFill="1" applyBorder="1" applyAlignment="1">
      <alignment horizontal="center" wrapText="1"/>
    </xf>
    <xf numFmtId="0" fontId="25" fillId="0" borderId="9" xfId="0" applyFont="1" applyFill="1" applyBorder="1" applyAlignment="1">
      <alignment wrapText="1"/>
    </xf>
    <xf numFmtId="0" fontId="24" fillId="0" borderId="9" xfId="0" applyFont="1" applyBorder="1" applyAlignment="1">
      <alignment horizontal="center"/>
    </xf>
    <xf numFmtId="0" fontId="24" fillId="0" borderId="9" xfId="0" applyFont="1" applyFill="1" applyBorder="1" applyAlignment="1">
      <alignment horizontal="center"/>
    </xf>
    <xf numFmtId="0" fontId="24" fillId="0" borderId="9" xfId="0" applyFont="1" applyBorder="1"/>
    <xf numFmtId="0" fontId="22" fillId="2" borderId="2" xfId="0" applyFont="1" applyFill="1" applyBorder="1" applyAlignment="1"/>
    <xf numFmtId="0" fontId="22" fillId="2" borderId="2" xfId="0" applyFont="1" applyFill="1" applyBorder="1" applyAlignment="1">
      <alignment horizontal="center"/>
    </xf>
    <xf numFmtId="0" fontId="22" fillId="2" borderId="3" xfId="0" applyFont="1" applyFill="1" applyBorder="1" applyAlignment="1"/>
    <xf numFmtId="0" fontId="24" fillId="0" borderId="0" xfId="0" applyFont="1" applyBorder="1"/>
    <xf numFmtId="0" fontId="22" fillId="2" borderId="0" xfId="0" applyFont="1" applyFill="1" applyBorder="1" applyAlignment="1">
      <alignment horizontal="center"/>
    </xf>
    <xf numFmtId="0" fontId="23" fillId="2" borderId="0" xfId="0" applyFont="1" applyFill="1" applyBorder="1" applyAlignment="1"/>
    <xf numFmtId="0" fontId="24" fillId="0" borderId="0" xfId="0" applyFont="1" applyBorder="1" applyAlignment="1">
      <alignment horizontal="center"/>
    </xf>
    <xf numFmtId="0" fontId="22" fillId="2" borderId="5" xfId="0" applyFont="1" applyFill="1" applyBorder="1" applyAlignment="1">
      <alignment horizontal="right"/>
    </xf>
    <xf numFmtId="0" fontId="26" fillId="0" borderId="0" xfId="0" applyFont="1" applyAlignment="1">
      <alignment horizontal="center" vertical="center"/>
    </xf>
    <xf numFmtId="0" fontId="26" fillId="0" borderId="0" xfId="0" applyFont="1"/>
    <xf numFmtId="164" fontId="22" fillId="2" borderId="4" xfId="0" applyNumberFormat="1" applyFont="1" applyFill="1" applyBorder="1" applyAlignment="1">
      <alignment horizontal="left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center"/>
    </xf>
    <xf numFmtId="0" fontId="23" fillId="2" borderId="5" xfId="0" applyFont="1" applyFill="1" applyBorder="1" applyAlignment="1"/>
    <xf numFmtId="164" fontId="23" fillId="2" borderId="4" xfId="0" applyNumberFormat="1" applyFont="1" applyFill="1" applyBorder="1" applyAlignment="1">
      <alignment horizontal="left"/>
    </xf>
    <xf numFmtId="0" fontId="26" fillId="0" borderId="0" xfId="0" applyFont="1" applyAlignment="1">
      <alignment horizontal="center"/>
    </xf>
    <xf numFmtId="0" fontId="26" fillId="2" borderId="0" xfId="0" applyFont="1" applyFill="1" applyAlignment="1">
      <alignment horizontal="center"/>
    </xf>
    <xf numFmtId="0" fontId="24" fillId="2" borderId="0" xfId="0" applyFont="1" applyFill="1" applyBorder="1"/>
    <xf numFmtId="0" fontId="24" fillId="0" borderId="9" xfId="0" applyFont="1" applyBorder="1" applyAlignment="1">
      <alignment horizontal="center" vertical="top" wrapText="1"/>
    </xf>
    <xf numFmtId="0" fontId="26" fillId="0" borderId="9" xfId="0" applyFont="1" applyBorder="1"/>
    <xf numFmtId="164" fontId="24" fillId="0" borderId="10" xfId="0" applyNumberFormat="1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6" fillId="0" borderId="9" xfId="0" applyFont="1" applyBorder="1" applyAlignment="1">
      <alignment horizontal="center" vertical="center"/>
    </xf>
    <xf numFmtId="0" fontId="24" fillId="0" borderId="9" xfId="0" applyFont="1" applyBorder="1" applyAlignment="1">
      <alignment vertical="top" wrapText="1"/>
    </xf>
    <xf numFmtId="0" fontId="24" fillId="0" borderId="0" xfId="0" applyFont="1" applyBorder="1" applyAlignment="1">
      <alignment vertical="top" wrapText="1"/>
    </xf>
    <xf numFmtId="0" fontId="26" fillId="0" borderId="9" xfId="0" applyFont="1" applyBorder="1" applyAlignment="1">
      <alignment horizontal="center"/>
    </xf>
    <xf numFmtId="164" fontId="24" fillId="0" borderId="11" xfId="0" applyNumberFormat="1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center"/>
    </xf>
    <xf numFmtId="0" fontId="26" fillId="0" borderId="12" xfId="0" applyFont="1" applyBorder="1"/>
    <xf numFmtId="0" fontId="26" fillId="0" borderId="0" xfId="0" applyFont="1" applyBorder="1"/>
    <xf numFmtId="0" fontId="26" fillId="0" borderId="2" xfId="0" applyFont="1" applyBorder="1"/>
    <xf numFmtId="0" fontId="26" fillId="0" borderId="2" xfId="0" applyFont="1" applyBorder="1" applyAlignment="1">
      <alignment horizontal="center"/>
    </xf>
    <xf numFmtId="0" fontId="24" fillId="0" borderId="2" xfId="0" applyFont="1" applyBorder="1" applyAlignment="1">
      <alignment horizontal="center" vertical="top" wrapText="1"/>
    </xf>
    <xf numFmtId="0" fontId="24" fillId="0" borderId="2" xfId="0" applyFont="1" applyBorder="1" applyAlignment="1">
      <alignment horizontal="center" vertical="top"/>
    </xf>
    <xf numFmtId="0" fontId="24" fillId="0" borderId="2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left" vertical="top" wrapText="1"/>
    </xf>
    <xf numFmtId="0" fontId="22" fillId="2" borderId="0" xfId="0" applyFont="1" applyFill="1" applyAlignment="1">
      <alignment horizontal="left" vertical="top"/>
    </xf>
    <xf numFmtId="0" fontId="26" fillId="0" borderId="0" xfId="0" applyFont="1" applyAlignment="1">
      <alignment horizontal="left" vertical="top"/>
    </xf>
    <xf numFmtId="0" fontId="26" fillId="0" borderId="12" xfId="0" applyFont="1" applyBorder="1" applyAlignment="1">
      <alignment horizontal="left" vertical="top"/>
    </xf>
    <xf numFmtId="0" fontId="26" fillId="0" borderId="9" xfId="0" applyFont="1" applyBorder="1" applyAlignment="1">
      <alignment horizontal="left" vertical="top"/>
    </xf>
    <xf numFmtId="0" fontId="24" fillId="0" borderId="9" xfId="0" applyFont="1" applyBorder="1" applyAlignment="1">
      <alignment horizontal="left" vertical="top"/>
    </xf>
    <xf numFmtId="0" fontId="27" fillId="0" borderId="0" xfId="0" applyFont="1" applyAlignment="1">
      <alignment horizontal="center" vertical="top"/>
    </xf>
    <xf numFmtId="0" fontId="26" fillId="0" borderId="2" xfId="0" applyFont="1" applyBorder="1" applyAlignment="1">
      <alignment horizontal="left" vertical="top"/>
    </xf>
    <xf numFmtId="164" fontId="24" fillId="2" borderId="12" xfId="0" applyNumberFormat="1" applyFont="1" applyFill="1" applyBorder="1" applyAlignment="1">
      <alignment horizontal="center" vertical="top"/>
    </xf>
    <xf numFmtId="0" fontId="24" fillId="0" borderId="12" xfId="0" applyFont="1" applyBorder="1" applyAlignment="1">
      <alignment horizontal="center" wrapText="1"/>
    </xf>
    <xf numFmtId="0" fontId="25" fillId="0" borderId="12" xfId="0" applyFont="1" applyBorder="1" applyAlignment="1">
      <alignment wrapText="1"/>
    </xf>
    <xf numFmtId="164" fontId="23" fillId="0" borderId="13" xfId="0" applyNumberFormat="1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 wrapText="1"/>
    </xf>
    <xf numFmtId="0" fontId="23" fillId="0" borderId="14" xfId="0" applyFont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7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4" fillId="0" borderId="12" xfId="0" applyFont="1" applyBorder="1" applyAlignment="1">
      <alignment horizontal="center"/>
    </xf>
    <xf numFmtId="0" fontId="24" fillId="0" borderId="0" xfId="0" applyFont="1" applyAlignment="1">
      <alignment vertical="center"/>
    </xf>
    <xf numFmtId="164" fontId="22" fillId="2" borderId="0" xfId="0" applyNumberFormat="1" applyFont="1" applyFill="1" applyBorder="1" applyAlignment="1"/>
    <xf numFmtId="0" fontId="22" fillId="2" borderId="0" xfId="0" applyFont="1" applyFill="1" applyBorder="1" applyAlignment="1"/>
    <xf numFmtId="0" fontId="22" fillId="2" borderId="3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right"/>
    </xf>
    <xf numFmtId="0" fontId="24" fillId="2" borderId="5" xfId="0" applyFont="1" applyFill="1" applyBorder="1"/>
    <xf numFmtId="0" fontId="22" fillId="2" borderId="5" xfId="0" applyFont="1" applyFill="1" applyBorder="1" applyAlignment="1">
      <alignment horizontal="right" vertical="center"/>
    </xf>
    <xf numFmtId="164" fontId="22" fillId="2" borderId="0" xfId="0" applyNumberFormat="1" applyFont="1" applyFill="1" applyBorder="1" applyAlignment="1">
      <alignment horizontal="left"/>
    </xf>
    <xf numFmtId="0" fontId="23" fillId="2" borderId="5" xfId="0" applyFont="1" applyFill="1" applyBorder="1"/>
    <xf numFmtId="0" fontId="23" fillId="2" borderId="5" xfId="0" applyFont="1" applyFill="1" applyBorder="1" applyAlignment="1">
      <alignment vertical="center"/>
    </xf>
    <xf numFmtId="0" fontId="26" fillId="0" borderId="5" xfId="0" applyFont="1" applyBorder="1" applyAlignment="1"/>
    <xf numFmtId="0" fontId="26" fillId="2" borderId="0" xfId="0" applyFont="1" applyFill="1" applyBorder="1" applyAlignment="1"/>
    <xf numFmtId="0" fontId="28" fillId="2" borderId="0" xfId="0" applyFont="1" applyFill="1" applyBorder="1" applyAlignment="1">
      <alignment horizontal="left" vertical="center"/>
    </xf>
    <xf numFmtId="0" fontId="26" fillId="2" borderId="0" xfId="0" applyFont="1" applyFill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164" fontId="23" fillId="2" borderId="0" xfId="0" applyNumberFormat="1" applyFont="1" applyFill="1" applyBorder="1" applyAlignment="1"/>
    <xf numFmtId="164" fontId="24" fillId="0" borderId="9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vertical="top"/>
    </xf>
    <xf numFmtId="0" fontId="24" fillId="0" borderId="10" xfId="0" applyFont="1" applyBorder="1" applyAlignment="1">
      <alignment vertical="center"/>
    </xf>
    <xf numFmtId="0" fontId="24" fillId="0" borderId="11" xfId="0" applyFont="1" applyBorder="1" applyAlignment="1">
      <alignment vertical="top"/>
    </xf>
    <xf numFmtId="0" fontId="24" fillId="0" borderId="11" xfId="0" applyFont="1" applyBorder="1" applyAlignment="1">
      <alignment vertical="center"/>
    </xf>
    <xf numFmtId="164" fontId="24" fillId="0" borderId="12" xfId="0" applyNumberFormat="1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4" fillId="0" borderId="12" xfId="0" applyFont="1" applyBorder="1" applyAlignment="1">
      <alignment vertical="top"/>
    </xf>
    <xf numFmtId="0" fontId="24" fillId="0" borderId="12" xfId="0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23" fillId="0" borderId="10" xfId="0" applyFont="1" applyBorder="1" applyAlignment="1">
      <alignment vertical="center" wrapText="1"/>
    </xf>
    <xf numFmtId="0" fontId="23" fillId="0" borderId="11" xfId="0" applyFont="1" applyBorder="1" applyAlignment="1">
      <alignment vertical="center" wrapText="1"/>
    </xf>
    <xf numFmtId="0" fontId="23" fillId="0" borderId="12" xfId="0" applyFont="1" applyBorder="1" applyAlignment="1">
      <alignment vertical="center" wrapText="1"/>
    </xf>
    <xf numFmtId="0" fontId="26" fillId="0" borderId="0" xfId="0" applyFont="1" applyFill="1" applyBorder="1"/>
    <xf numFmtId="0" fontId="24" fillId="0" borderId="10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center"/>
    </xf>
    <xf numFmtId="164" fontId="24" fillId="0" borderId="11" xfId="0" applyNumberFormat="1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6" fillId="0" borderId="0" xfId="0" applyFont="1" applyAlignment="1">
      <alignment vertical="center"/>
    </xf>
    <xf numFmtId="0" fontId="26" fillId="0" borderId="0" xfId="1" applyFont="1"/>
    <xf numFmtId="0" fontId="26" fillId="0" borderId="0" xfId="2" applyFont="1"/>
    <xf numFmtId="0" fontId="24" fillId="0" borderId="10" xfId="0" applyFont="1" applyBorder="1" applyAlignment="1">
      <alignment horizontal="right" vertical="top" wrapText="1"/>
    </xf>
    <xf numFmtId="0" fontId="26" fillId="0" borderId="0" xfId="3" applyFont="1"/>
    <xf numFmtId="0" fontId="26" fillId="0" borderId="0" xfId="4" applyFont="1"/>
    <xf numFmtId="0" fontId="26" fillId="0" borderId="4" xfId="0" applyFont="1" applyBorder="1" applyAlignment="1">
      <alignment vertical="center"/>
    </xf>
    <xf numFmtId="0" fontId="26" fillId="0" borderId="0" xfId="5" applyFont="1"/>
    <xf numFmtId="0" fontId="26" fillId="0" borderId="0" xfId="6" applyFont="1"/>
    <xf numFmtId="164" fontId="23" fillId="0" borderId="14" xfId="0" applyNumberFormat="1" applyFont="1" applyBorder="1" applyAlignment="1">
      <alignment horizontal="center" vertical="top" wrapText="1"/>
    </xf>
    <xf numFmtId="0" fontId="23" fillId="0" borderId="14" xfId="0" applyFont="1" applyFill="1" applyBorder="1" applyAlignment="1">
      <alignment horizontal="center" vertical="top" wrapText="1"/>
    </xf>
    <xf numFmtId="164" fontId="26" fillId="0" borderId="0" xfId="0" applyNumberFormat="1" applyFont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0" fontId="26" fillId="0" borderId="0" xfId="0" applyFont="1" applyBorder="1" applyAlignment="1">
      <alignment horizontal="left" vertical="center"/>
    </xf>
    <xf numFmtId="0" fontId="26" fillId="0" borderId="0" xfId="7" applyFont="1"/>
    <xf numFmtId="0" fontId="26" fillId="0" borderId="0" xfId="8" applyFont="1"/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164" fontId="23" fillId="2" borderId="17" xfId="0" applyNumberFormat="1" applyFont="1" applyFill="1" applyBorder="1" applyAlignment="1"/>
    <xf numFmtId="0" fontId="24" fillId="2" borderId="17" xfId="0" applyFont="1" applyFill="1" applyBorder="1"/>
    <xf numFmtId="0" fontId="23" fillId="2" borderId="17" xfId="0" applyFont="1" applyFill="1" applyBorder="1" applyAlignment="1"/>
    <xf numFmtId="0" fontId="22" fillId="2" borderId="17" xfId="0" applyFont="1" applyFill="1" applyBorder="1" applyAlignment="1"/>
    <xf numFmtId="0" fontId="26" fillId="0" borderId="17" xfId="0" applyFont="1" applyBorder="1"/>
    <xf numFmtId="0" fontId="24" fillId="0" borderId="27" xfId="0" applyFont="1" applyBorder="1" applyAlignment="1">
      <alignment horizontal="center" vertical="center" wrapText="1"/>
    </xf>
    <xf numFmtId="164" fontId="24" fillId="0" borderId="20" xfId="0" applyNumberFormat="1" applyFont="1" applyBorder="1" applyAlignment="1">
      <alignment horizontal="center" vertical="top" wrapText="1"/>
    </xf>
    <xf numFmtId="164" fontId="24" fillId="0" borderId="21" xfId="0" applyNumberFormat="1" applyFont="1" applyBorder="1" applyAlignment="1">
      <alignment horizontal="center" vertical="top" wrapText="1"/>
    </xf>
    <xf numFmtId="0" fontId="24" fillId="0" borderId="22" xfId="0" applyFont="1" applyBorder="1" applyAlignment="1">
      <alignment horizontal="center" vertical="top" wrapText="1"/>
    </xf>
    <xf numFmtId="0" fontId="24" fillId="0" borderId="21" xfId="0" applyFont="1" applyBorder="1" applyAlignment="1">
      <alignment horizontal="center" vertical="top" wrapText="1"/>
    </xf>
    <xf numFmtId="0" fontId="24" fillId="0" borderId="24" xfId="0" applyFont="1" applyBorder="1" applyAlignment="1">
      <alignment horizontal="center" vertical="top" wrapText="1"/>
    </xf>
    <xf numFmtId="0" fontId="24" fillId="0" borderId="24" xfId="0" applyFont="1" applyBorder="1" applyAlignment="1">
      <alignment horizontal="center" vertical="top"/>
    </xf>
    <xf numFmtId="0" fontId="24" fillId="0" borderId="25" xfId="0" applyFont="1" applyBorder="1" applyAlignment="1">
      <alignment horizontal="center" vertical="top"/>
    </xf>
    <xf numFmtId="164" fontId="24" fillId="0" borderId="26" xfId="0" applyNumberFormat="1" applyFont="1" applyBorder="1" applyAlignment="1">
      <alignment horizontal="center" vertical="top" wrapText="1"/>
    </xf>
    <xf numFmtId="164" fontId="24" fillId="0" borderId="19" xfId="0" applyNumberFormat="1" applyFont="1" applyBorder="1" applyAlignment="1">
      <alignment horizontal="center" vertical="top" wrapText="1"/>
    </xf>
    <xf numFmtId="0" fontId="24" fillId="0" borderId="27" xfId="0" applyFont="1" applyBorder="1" applyAlignment="1">
      <alignment vertical="top" wrapText="1"/>
    </xf>
    <xf numFmtId="0" fontId="24" fillId="0" borderId="27" xfId="0" applyFont="1" applyBorder="1" applyAlignment="1">
      <alignment horizontal="center" vertical="top" wrapText="1"/>
    </xf>
    <xf numFmtId="0" fontId="24" fillId="0" borderId="27" xfId="0" applyFont="1" applyBorder="1" applyAlignment="1">
      <alignment horizontal="center" vertical="top"/>
    </xf>
    <xf numFmtId="0" fontId="24" fillId="0" borderId="28" xfId="0" applyFont="1" applyBorder="1" applyAlignment="1">
      <alignment horizontal="center" vertical="top"/>
    </xf>
    <xf numFmtId="0" fontId="26" fillId="0" borderId="9" xfId="0" applyFont="1" applyBorder="1" applyAlignment="1">
      <alignment horizontal="left" vertical="top"/>
    </xf>
    <xf numFmtId="0" fontId="26" fillId="0" borderId="10" xfId="0" applyFont="1" applyBorder="1" applyAlignment="1">
      <alignment vertical="top"/>
    </xf>
    <xf numFmtId="0" fontId="26" fillId="0" borderId="9" xfId="0" applyFont="1" applyBorder="1" applyAlignment="1">
      <alignment vertical="top"/>
    </xf>
    <xf numFmtId="164" fontId="24" fillId="0" borderId="17" xfId="0" applyNumberFormat="1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/>
    </xf>
    <xf numFmtId="0" fontId="26" fillId="0" borderId="29" xfId="0" applyFont="1" applyBorder="1"/>
    <xf numFmtId="0" fontId="29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6" fillId="0" borderId="2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24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4" fillId="0" borderId="9" xfId="0" applyNumberFormat="1" applyFont="1" applyBorder="1" applyAlignment="1">
      <alignment horizontal="center" vertical="top" wrapText="1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top" wrapText="1"/>
    </xf>
    <xf numFmtId="0" fontId="24" fillId="0" borderId="4" xfId="0" applyFont="1" applyBorder="1" applyAlignment="1">
      <alignment horizontal="right" vertical="top" wrapText="1"/>
    </xf>
    <xf numFmtId="0" fontId="24" fillId="0" borderId="4" xfId="0" applyFont="1" applyBorder="1" applyAlignment="1">
      <alignment vertical="top" wrapText="1"/>
    </xf>
    <xf numFmtId="164" fontId="23" fillId="2" borderId="0" xfId="0" applyNumberFormat="1" applyFont="1" applyFill="1" applyBorder="1" applyAlignment="1">
      <alignment horizontal="center"/>
    </xf>
    <xf numFmtId="164" fontId="23" fillId="2" borderId="17" xfId="0" applyNumberFormat="1" applyFont="1" applyFill="1" applyBorder="1" applyAlignment="1">
      <alignment horizontal="center"/>
    </xf>
    <xf numFmtId="165" fontId="24" fillId="0" borderId="11" xfId="0" applyNumberFormat="1" applyFont="1" applyBorder="1" applyAlignment="1">
      <alignment horizontal="center" vertical="center" wrapText="1"/>
    </xf>
    <xf numFmtId="165" fontId="24" fillId="0" borderId="10" xfId="0" applyNumberFormat="1" applyFont="1" applyBorder="1" applyAlignment="1">
      <alignment horizontal="center" vertical="center" wrapText="1"/>
    </xf>
    <xf numFmtId="165" fontId="26" fillId="0" borderId="3" xfId="0" applyNumberFormat="1" applyFont="1" applyBorder="1" applyAlignment="1">
      <alignment horizontal="center" vertical="center"/>
    </xf>
    <xf numFmtId="165" fontId="26" fillId="0" borderId="5" xfId="0" applyNumberFormat="1" applyFont="1" applyBorder="1" applyAlignment="1">
      <alignment horizontal="center" vertical="center"/>
    </xf>
    <xf numFmtId="164" fontId="24" fillId="0" borderId="9" xfId="0" applyNumberFormat="1" applyFont="1" applyBorder="1" applyAlignment="1">
      <alignment horizontal="center" vertical="top" wrapText="1"/>
    </xf>
    <xf numFmtId="164" fontId="24" fillId="0" borderId="9" xfId="0" applyNumberFormat="1" applyFont="1" applyBorder="1" applyAlignment="1">
      <alignment horizontal="center" vertical="top" wrapText="1"/>
    </xf>
    <xf numFmtId="0" fontId="26" fillId="0" borderId="9" xfId="0" applyFont="1" applyFill="1" applyBorder="1"/>
    <xf numFmtId="164" fontId="15" fillId="0" borderId="10" xfId="0" applyNumberFormat="1" applyFont="1" applyBorder="1" applyAlignment="1">
      <alignment horizontal="center" vertical="top" wrapText="1"/>
    </xf>
    <xf numFmtId="0" fontId="15" fillId="0" borderId="9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horizontal="right" vertical="top" wrapText="1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vertical="top" wrapText="1"/>
    </xf>
    <xf numFmtId="0" fontId="15" fillId="0" borderId="11" xfId="0" applyFont="1" applyBorder="1" applyAlignment="1">
      <alignment vertical="top"/>
    </xf>
    <xf numFmtId="164" fontId="15" fillId="0" borderId="12" xfId="0" applyNumberFormat="1" applyFont="1" applyBorder="1" applyAlignment="1">
      <alignment horizontal="center" vertical="top" wrapText="1"/>
    </xf>
    <xf numFmtId="0" fontId="16" fillId="0" borderId="9" xfId="0" applyFont="1" applyBorder="1" applyAlignment="1">
      <alignment horizontal="center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29" fillId="0" borderId="10" xfId="0" applyFont="1" applyBorder="1" applyAlignment="1">
      <alignment horizontal="center" vertical="top" wrapText="1"/>
    </xf>
    <xf numFmtId="0" fontId="29" fillId="0" borderId="11" xfId="0" applyFont="1" applyBorder="1" applyAlignment="1">
      <alignment horizontal="center" vertical="top" wrapText="1"/>
    </xf>
    <xf numFmtId="0" fontId="29" fillId="0" borderId="12" xfId="0" applyFont="1" applyBorder="1" applyAlignment="1">
      <alignment horizontal="center" vertical="top" wrapText="1"/>
    </xf>
    <xf numFmtId="0" fontId="33" fillId="2" borderId="2" xfId="0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33" fillId="2" borderId="0" xfId="0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29" fillId="0" borderId="17" xfId="0" applyFont="1" applyBorder="1" applyAlignment="1">
      <alignment horizontal="center"/>
    </xf>
    <xf numFmtId="0" fontId="29" fillId="0" borderId="0" xfId="0" applyFont="1" applyBorder="1" applyAlignment="1">
      <alignment horizontal="center" vertical="top"/>
    </xf>
    <xf numFmtId="0" fontId="32" fillId="0" borderId="10" xfId="0" applyFont="1" applyBorder="1" applyAlignment="1">
      <alignment horizontal="center" vertical="top" wrapText="1"/>
    </xf>
    <xf numFmtId="0" fontId="32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2" fillId="0" borderId="12" xfId="0" applyFont="1" applyBorder="1" applyAlignment="1">
      <alignment horizontal="center" vertical="top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165" fontId="24" fillId="0" borderId="10" xfId="0" applyNumberFormat="1" applyFont="1" applyBorder="1" applyAlignment="1">
      <alignment horizontal="center" vertical="center" wrapText="1"/>
    </xf>
    <xf numFmtId="165" fontId="24" fillId="0" borderId="11" xfId="0" applyNumberFormat="1" applyFont="1" applyBorder="1" applyAlignment="1">
      <alignment horizontal="center" vertical="center" wrapText="1"/>
    </xf>
    <xf numFmtId="165" fontId="24" fillId="0" borderId="12" xfId="0" applyNumberFormat="1" applyFont="1" applyBorder="1" applyAlignment="1">
      <alignment horizontal="center" vertical="center" wrapText="1"/>
    </xf>
    <xf numFmtId="0" fontId="15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4" fillId="0" borderId="10" xfId="0" applyFont="1" applyFill="1" applyBorder="1" applyAlignment="1">
      <alignment horizontal="center" wrapText="1"/>
    </xf>
    <xf numFmtId="0" fontId="26" fillId="0" borderId="10" xfId="0" applyFont="1" applyFill="1" applyBorder="1"/>
    <xf numFmtId="164" fontId="26" fillId="0" borderId="1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0" fontId="26" fillId="0" borderId="7" xfId="0" applyFont="1" applyBorder="1" applyAlignment="1">
      <alignment horizontal="center"/>
    </xf>
    <xf numFmtId="0" fontId="26" fillId="0" borderId="11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wrapText="1"/>
    </xf>
    <xf numFmtId="0" fontId="24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/>
    <xf numFmtId="0" fontId="30" fillId="0" borderId="14" xfId="0" applyFont="1" applyBorder="1" applyAlignment="1">
      <alignment horizontal="center" vertical="top" wrapText="1"/>
    </xf>
    <xf numFmtId="0" fontId="30" fillId="0" borderId="14" xfId="0" applyFont="1" applyFill="1" applyBorder="1" applyAlignment="1">
      <alignment horizontal="center" vertical="top" wrapText="1"/>
    </xf>
    <xf numFmtId="0" fontId="30" fillId="0" borderId="14" xfId="0" applyFont="1" applyFill="1" applyBorder="1" applyAlignment="1">
      <alignment horizontal="center" vertical="top"/>
    </xf>
    <xf numFmtId="0" fontId="30" fillId="0" borderId="30" xfId="0" applyFont="1" applyBorder="1" applyAlignment="1">
      <alignment horizontal="center" vertical="top"/>
    </xf>
    <xf numFmtId="0" fontId="33" fillId="2" borderId="2" xfId="0" applyFont="1" applyFill="1" applyBorder="1" applyAlignment="1"/>
    <xf numFmtId="0" fontId="33" fillId="2" borderId="0" xfId="0" applyFont="1" applyFill="1" applyAlignment="1"/>
    <xf numFmtId="0" fontId="33" fillId="2" borderId="0" xfId="0" applyFont="1" applyFill="1" applyBorder="1" applyAlignment="1"/>
    <xf numFmtId="0" fontId="29" fillId="0" borderId="0" xfId="0" applyFont="1"/>
    <xf numFmtId="0" fontId="30" fillId="2" borderId="0" xfId="0" applyFont="1" applyFill="1" applyBorder="1" applyAlignment="1"/>
    <xf numFmtId="0" fontId="30" fillId="2" borderId="17" xfId="0" applyFont="1" applyFill="1" applyBorder="1" applyAlignment="1"/>
    <xf numFmtId="0" fontId="29" fillId="0" borderId="17" xfId="0" applyFont="1" applyBorder="1"/>
    <xf numFmtId="0" fontId="30" fillId="0" borderId="15" xfId="0" applyFont="1" applyFill="1" applyBorder="1" applyAlignment="1">
      <alignment horizontal="center" vertical="top" wrapText="1"/>
    </xf>
    <xf numFmtId="0" fontId="29" fillId="0" borderId="11" xfId="0" applyFont="1" applyBorder="1" applyAlignment="1">
      <alignment vertical="center" wrapText="1"/>
    </xf>
    <xf numFmtId="0" fontId="29" fillId="0" borderId="11" xfId="0" applyFont="1" applyBorder="1" applyAlignment="1"/>
    <xf numFmtId="0" fontId="29" fillId="0" borderId="12" xfId="0" applyFont="1" applyBorder="1" applyAlignment="1">
      <alignment vertical="center" wrapText="1"/>
    </xf>
    <xf numFmtId="0" fontId="29" fillId="0" borderId="10" xfId="0" applyFont="1" applyBorder="1" applyAlignment="1">
      <alignment vertical="center" wrapText="1"/>
    </xf>
    <xf numFmtId="0" fontId="29" fillId="0" borderId="1" xfId="0" applyFont="1" applyBorder="1" applyAlignment="1">
      <alignment vertical="center" wrapText="1"/>
    </xf>
    <xf numFmtId="0" fontId="29" fillId="0" borderId="10" xfId="0" applyFont="1" applyBorder="1" applyAlignment="1"/>
    <xf numFmtId="0" fontId="29" fillId="0" borderId="4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9" fillId="0" borderId="12" xfId="0" applyFont="1" applyBorder="1" applyAlignment="1"/>
    <xf numFmtId="0" fontId="32" fillId="0" borderId="11" xfId="0" applyFont="1" applyBorder="1" applyAlignment="1">
      <alignment vertical="center" wrapText="1"/>
    </xf>
    <xf numFmtId="0" fontId="35" fillId="0" borderId="0" xfId="0" applyFont="1"/>
    <xf numFmtId="0" fontId="32" fillId="0" borderId="12" xfId="0" applyFont="1" applyBorder="1" applyAlignment="1">
      <alignment vertical="center" wrapText="1"/>
    </xf>
    <xf numFmtId="0" fontId="35" fillId="0" borderId="5" xfId="0" applyFont="1" applyBorder="1"/>
    <xf numFmtId="0" fontId="35" fillId="0" borderId="8" xfId="0" applyFont="1" applyBorder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3" fillId="2" borderId="7" xfId="11" applyNumberFormat="1" applyFont="1" applyFill="1" applyBorder="1" applyAlignment="1">
      <alignment horizontal="center"/>
    </xf>
    <xf numFmtId="0" fontId="26" fillId="0" borderId="7" xfId="11" applyFont="1" applyBorder="1"/>
    <xf numFmtId="164" fontId="23" fillId="2" borderId="2" xfId="11" applyNumberFormat="1" applyFont="1" applyFill="1" applyBorder="1" applyAlignment="1">
      <alignment horizontal="center"/>
    </xf>
    <xf numFmtId="0" fontId="26" fillId="0" borderId="2" xfId="11" applyFont="1" applyBorder="1"/>
    <xf numFmtId="164" fontId="23" fillId="2" borderId="0" xfId="11" applyNumberFormat="1" applyFont="1" applyFill="1" applyBorder="1" applyAlignment="1">
      <alignment horizontal="center"/>
    </xf>
    <xf numFmtId="0" fontId="26" fillId="0" borderId="0" xfId="11" applyFon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1" fontId="7" fillId="0" borderId="0" xfId="52" applyNumberForma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1" fontId="43" fillId="0" borderId="0" xfId="11" applyNumberForma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4" fontId="36" fillId="2" borderId="1" xfId="56" applyNumberFormat="1" applyFont="1" applyFill="1" applyBorder="1" applyAlignment="1"/>
    <xf numFmtId="14" fontId="36" fillId="2" borderId="2" xfId="56" applyNumberFormat="1" applyFont="1" applyFill="1" applyBorder="1" applyAlignment="1"/>
    <xf numFmtId="0" fontId="36" fillId="2" borderId="2" xfId="56" applyFont="1" applyFill="1" applyBorder="1" applyAlignment="1"/>
    <xf numFmtId="0" fontId="5" fillId="0" borderId="0" xfId="56" applyFont="1" applyBorder="1" applyAlignment="1">
      <alignment horizontal="center" vertical="center"/>
    </xf>
    <xf numFmtId="2" fontId="36" fillId="2" borderId="2" xfId="56" applyNumberFormat="1" applyFont="1" applyFill="1" applyBorder="1" applyAlignment="1"/>
    <xf numFmtId="0" fontId="36" fillId="2" borderId="2" xfId="56" applyFont="1" applyFill="1" applyBorder="1" applyAlignment="1">
      <alignment horizontal="center"/>
    </xf>
    <xf numFmtId="0" fontId="36" fillId="2" borderId="3" xfId="56" applyFont="1" applyFill="1" applyBorder="1" applyAlignment="1"/>
    <xf numFmtId="0" fontId="35" fillId="0" borderId="0" xfId="56" applyFont="1" applyAlignment="1">
      <alignment vertical="center"/>
    </xf>
    <xf numFmtId="0" fontId="37" fillId="2" borderId="0" xfId="56" applyFont="1" applyFill="1" applyAlignment="1">
      <alignment vertical="center"/>
    </xf>
    <xf numFmtId="0" fontId="36" fillId="2" borderId="0" xfId="56" applyFont="1" applyFill="1" applyAlignment="1">
      <alignment horizontal="center" vertical="center"/>
    </xf>
    <xf numFmtId="0" fontId="36" fillId="2" borderId="0" xfId="56" applyFont="1" applyFill="1" applyAlignment="1"/>
    <xf numFmtId="14" fontId="36" fillId="2" borderId="4" xfId="56" applyNumberFormat="1" applyFont="1" applyFill="1" applyBorder="1" applyAlignment="1"/>
    <xf numFmtId="14" fontId="36" fillId="2" borderId="0" xfId="56" applyNumberFormat="1" applyFont="1" applyFill="1" applyBorder="1" applyAlignment="1"/>
    <xf numFmtId="0" fontId="39" fillId="0" borderId="0" xfId="56" applyFont="1" applyBorder="1"/>
    <xf numFmtId="0" fontId="39" fillId="2" borderId="0" xfId="56" applyFont="1" applyFill="1" applyBorder="1"/>
    <xf numFmtId="0" fontId="36" fillId="2" borderId="0" xfId="56" applyFont="1" applyFill="1" applyBorder="1" applyAlignment="1"/>
    <xf numFmtId="2" fontId="36" fillId="2" borderId="0" xfId="56" applyNumberFormat="1" applyFont="1" applyFill="1" applyBorder="1" applyAlignment="1"/>
    <xf numFmtId="0" fontId="38" fillId="2" borderId="0" xfId="56" applyFont="1" applyFill="1" applyBorder="1" applyAlignment="1"/>
    <xf numFmtId="0" fontId="39" fillId="0" borderId="0" xfId="56" applyFont="1" applyBorder="1" applyAlignment="1">
      <alignment horizontal="center"/>
    </xf>
    <xf numFmtId="0" fontId="36" fillId="2" borderId="5" xfId="56" applyFont="1" applyFill="1" applyBorder="1" applyAlignment="1"/>
    <xf numFmtId="0" fontId="5" fillId="0" borderId="0" xfId="56" applyFont="1" applyAlignment="1">
      <alignment horizontal="center" vertical="center"/>
    </xf>
    <xf numFmtId="0" fontId="5" fillId="0" borderId="0" xfId="56" applyFont="1"/>
    <xf numFmtId="14" fontId="36" fillId="2" borderId="4" xfId="56" applyNumberFormat="1" applyFont="1" applyFill="1" applyBorder="1" applyAlignment="1">
      <alignment horizontal="left"/>
    </xf>
    <xf numFmtId="14" fontId="36" fillId="2" borderId="0" xfId="56" applyNumberFormat="1" applyFont="1" applyFill="1" applyBorder="1" applyAlignment="1">
      <alignment horizontal="left"/>
    </xf>
    <xf numFmtId="0" fontId="38" fillId="2" borderId="0" xfId="56" applyFont="1" applyFill="1" applyBorder="1"/>
    <xf numFmtId="2" fontId="38" fillId="2" borderId="0" xfId="56" applyNumberFormat="1" applyFont="1" applyFill="1" applyBorder="1" applyAlignment="1"/>
    <xf numFmtId="0" fontId="38" fillId="2" borderId="0" xfId="56" applyFont="1" applyFill="1" applyBorder="1" applyAlignment="1">
      <alignment horizontal="center"/>
    </xf>
    <xf numFmtId="0" fontId="38" fillId="2" borderId="5" xfId="56" applyFont="1" applyFill="1" applyBorder="1" applyAlignment="1"/>
    <xf numFmtId="0" fontId="44" fillId="2" borderId="0" xfId="56" applyFont="1" applyFill="1" applyBorder="1" applyAlignment="1"/>
    <xf numFmtId="0" fontId="5" fillId="0" borderId="0" xfId="56" applyFont="1" applyBorder="1" applyAlignment="1"/>
    <xf numFmtId="2" fontId="41" fillId="2" borderId="0" xfId="56" applyNumberFormat="1" applyFont="1" applyFill="1" applyBorder="1" applyAlignment="1">
      <alignment horizontal="left" vertical="center"/>
    </xf>
    <xf numFmtId="0" fontId="41" fillId="2" borderId="0" xfId="56" applyFont="1" applyFill="1" applyBorder="1" applyAlignment="1">
      <alignment horizontal="left" vertical="center"/>
    </xf>
    <xf numFmtId="0" fontId="5" fillId="2" borderId="0" xfId="56" applyFont="1" applyFill="1" applyBorder="1" applyAlignment="1">
      <alignment horizontal="center" vertical="center"/>
    </xf>
    <xf numFmtId="0" fontId="5" fillId="0" borderId="5" xfId="56" applyFont="1" applyBorder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14" fontId="39" fillId="0" borderId="0" xfId="56" applyNumberFormat="1" applyFont="1" applyBorder="1" applyAlignment="1">
      <alignment horizontal="center" vertical="top" wrapText="1"/>
    </xf>
    <xf numFmtId="0" fontId="39" fillId="0" borderId="0" xfId="56" applyFont="1" applyBorder="1" applyAlignment="1">
      <alignment horizontal="center" vertical="top" wrapText="1"/>
    </xf>
    <xf numFmtId="0" fontId="5" fillId="0" borderId="0" xfId="56" applyFont="1" applyBorder="1"/>
    <xf numFmtId="2" fontId="5" fillId="0" borderId="0" xfId="56" applyNumberFormat="1" applyFont="1" applyBorder="1"/>
    <xf numFmtId="0" fontId="59" fillId="0" borderId="9" xfId="56" applyFont="1" applyBorder="1"/>
    <xf numFmtId="0" fontId="5" fillId="0" borderId="9" xfId="56" applyBorder="1"/>
    <xf numFmtId="166" fontId="38" fillId="0" borderId="13" xfId="56" applyNumberFormat="1" applyFont="1" applyBorder="1" applyAlignment="1">
      <alignment horizontal="center" vertical="top" wrapText="1"/>
    </xf>
    <xf numFmtId="166" fontId="38" fillId="0" borderId="36" xfId="56" applyNumberFormat="1" applyFont="1" applyBorder="1" applyAlignment="1">
      <alignment horizontal="center" vertical="top" wrapText="1"/>
    </xf>
    <xf numFmtId="0" fontId="38" fillId="0" borderId="14" xfId="56" applyFont="1" applyBorder="1" applyAlignment="1">
      <alignment horizontal="center" vertical="top" wrapText="1"/>
    </xf>
    <xf numFmtId="0" fontId="38" fillId="0" borderId="31" xfId="56" applyFont="1" applyBorder="1" applyAlignment="1">
      <alignment horizontal="center" vertical="top" wrapText="1"/>
    </xf>
    <xf numFmtId="0" fontId="38" fillId="0" borderId="14" xfId="56" applyFont="1" applyBorder="1" applyAlignment="1">
      <alignment horizontal="center" vertical="top"/>
    </xf>
    <xf numFmtId="2" fontId="38" fillId="0" borderId="14" xfId="56" applyNumberFormat="1" applyFont="1" applyBorder="1" applyAlignment="1">
      <alignment horizontal="center" vertical="top" wrapText="1"/>
    </xf>
    <xf numFmtId="0" fontId="38" fillId="0" borderId="14" xfId="56" applyFont="1" applyBorder="1" applyAlignment="1"/>
    <xf numFmtId="0" fontId="42" fillId="0" borderId="31" xfId="56" applyFont="1" applyFill="1" applyBorder="1" applyAlignment="1">
      <alignment horizontal="center" vertical="top"/>
    </xf>
    <xf numFmtId="0" fontId="42" fillId="0" borderId="31" xfId="56" applyFont="1" applyBorder="1" applyAlignment="1">
      <alignment horizontal="center" vertical="top"/>
    </xf>
    <xf numFmtId="0" fontId="42" fillId="0" borderId="30" xfId="56" applyFont="1" applyBorder="1" applyAlignment="1">
      <alignment horizontal="center" vertical="top"/>
    </xf>
    <xf numFmtId="0" fontId="11" fillId="0" borderId="0" xfId="56" applyFont="1" applyAlignment="1">
      <alignment horizontal="center" vertical="top"/>
    </xf>
    <xf numFmtId="164" fontId="39" fillId="0" borderId="11" xfId="56" applyNumberFormat="1" applyFont="1" applyBorder="1" applyAlignment="1">
      <alignment horizontal="center" vertical="center"/>
    </xf>
    <xf numFmtId="164" fontId="39" fillId="0" borderId="5" xfId="56" applyNumberFormat="1" applyFont="1" applyBorder="1" applyAlignment="1">
      <alignment horizontal="center" vertical="center"/>
    </xf>
    <xf numFmtId="0" fontId="39" fillId="0" borderId="8" xfId="56" applyFont="1" applyBorder="1" applyAlignment="1">
      <alignment vertical="top" wrapText="1"/>
    </xf>
    <xf numFmtId="11" fontId="5" fillId="0" borderId="0" xfId="56" applyNumberFormat="1"/>
    <xf numFmtId="0" fontId="39" fillId="0" borderId="32" xfId="56" applyFont="1" applyBorder="1" applyAlignment="1">
      <alignment vertical="top" wrapText="1"/>
    </xf>
    <xf numFmtId="0" fontId="39" fillId="0" borderId="12" xfId="56" applyFont="1" applyBorder="1" applyAlignment="1">
      <alignment vertical="top" wrapText="1"/>
    </xf>
    <xf numFmtId="0" fontId="5" fillId="0" borderId="0" xfId="56" applyFont="1" applyBorder="1" applyAlignment="1">
      <alignment vertical="center"/>
    </xf>
    <xf numFmtId="2" fontId="39" fillId="0" borderId="12" xfId="56" applyNumberFormat="1" applyFont="1" applyBorder="1" applyAlignment="1">
      <alignment vertical="top" wrapText="1"/>
    </xf>
    <xf numFmtId="0" fontId="39" fillId="0" borderId="12" xfId="56" applyFont="1" applyBorder="1" applyAlignment="1">
      <alignment vertical="top"/>
    </xf>
    <xf numFmtId="0" fontId="5" fillId="0" borderId="12" xfId="56" applyFont="1" applyBorder="1" applyAlignment="1">
      <alignment horizontal="right"/>
    </xf>
    <xf numFmtId="0" fontId="5" fillId="0" borderId="0" xfId="56" applyFont="1" applyBorder="1" applyAlignment="1">
      <alignment horizontal="right"/>
    </xf>
    <xf numFmtId="0" fontId="5" fillId="0" borderId="0" xfId="56" applyAlignment="1"/>
    <xf numFmtId="0" fontId="35" fillId="0" borderId="0" xfId="56" applyNumberFormat="1" applyFont="1" applyAlignment="1">
      <alignment vertical="center"/>
    </xf>
    <xf numFmtId="0" fontId="35" fillId="0" borderId="0" xfId="56" applyFont="1" applyAlignment="1">
      <alignment horizontal="center" vertical="center"/>
    </xf>
    <xf numFmtId="0" fontId="5" fillId="0" borderId="11" xfId="56" applyFont="1" applyBorder="1"/>
    <xf numFmtId="0" fontId="5" fillId="0" borderId="5" xfId="56" applyFont="1" applyBorder="1"/>
    <xf numFmtId="0" fontId="39" fillId="0" borderId="33" xfId="56" applyFont="1" applyBorder="1" applyAlignment="1">
      <alignment vertical="top" wrapText="1"/>
    </xf>
    <xf numFmtId="0" fontId="5" fillId="0" borderId="34" xfId="56" applyFont="1" applyBorder="1"/>
    <xf numFmtId="0" fontId="5" fillId="0" borderId="9" xfId="56" applyFont="1" applyBorder="1"/>
    <xf numFmtId="2" fontId="5" fillId="0" borderId="9" xfId="56" applyNumberFormat="1" applyFont="1" applyBorder="1"/>
    <xf numFmtId="0" fontId="5" fillId="0" borderId="9" xfId="56" applyFont="1" applyBorder="1" applyAlignment="1">
      <alignment horizontal="right"/>
    </xf>
    <xf numFmtId="0" fontId="5" fillId="0" borderId="0" xfId="56" applyFont="1" applyAlignment="1">
      <alignment horizontal="left" vertical="top"/>
    </xf>
    <xf numFmtId="0" fontId="39" fillId="0" borderId="3" xfId="56" applyFont="1" applyBorder="1" applyAlignment="1">
      <alignment vertical="top" wrapText="1"/>
    </xf>
    <xf numFmtId="2" fontId="5" fillId="5" borderId="0" xfId="56" applyNumberFormat="1" applyFill="1"/>
    <xf numFmtId="0" fontId="5" fillId="0" borderId="35" xfId="56" applyFont="1" applyBorder="1"/>
    <xf numFmtId="0" fontId="5" fillId="0" borderId="10" xfId="56" applyFont="1" applyBorder="1"/>
    <xf numFmtId="2" fontId="5" fillId="0" borderId="10" xfId="56" applyNumberFormat="1" applyFont="1" applyBorder="1"/>
    <xf numFmtId="0" fontId="5" fillId="0" borderId="10" xfId="56" applyFont="1" applyBorder="1" applyAlignment="1">
      <alignment horizontal="right"/>
    </xf>
    <xf numFmtId="0" fontId="5" fillId="0" borderId="37" xfId="56" applyFont="1" applyBorder="1"/>
    <xf numFmtId="0" fontId="5" fillId="0" borderId="38" xfId="56" applyFont="1" applyBorder="1"/>
    <xf numFmtId="0" fontId="39" fillId="0" borderId="19" xfId="56" applyFont="1" applyBorder="1" applyAlignment="1">
      <alignment vertical="top" wrapText="1"/>
    </xf>
    <xf numFmtId="2" fontId="5" fillId="0" borderId="27" xfId="56" applyNumberFormat="1" applyFont="1" applyBorder="1"/>
    <xf numFmtId="0" fontId="5" fillId="0" borderId="26" xfId="56" applyFont="1" applyBorder="1"/>
    <xf numFmtId="0" fontId="5" fillId="0" borderId="27" xfId="56" applyFont="1" applyBorder="1"/>
    <xf numFmtId="0" fontId="5" fillId="0" borderId="29" xfId="56" applyFont="1" applyBorder="1" applyAlignment="1">
      <alignment horizontal="center" vertical="center"/>
    </xf>
    <xf numFmtId="0" fontId="5" fillId="0" borderId="27" xfId="56" applyFont="1" applyBorder="1" applyAlignment="1">
      <alignment horizontal="right"/>
    </xf>
    <xf numFmtId="0" fontId="5" fillId="0" borderId="0" xfId="56" applyAlignment="1">
      <alignment horizontal="left" vertical="top"/>
    </xf>
    <xf numFmtId="11" fontId="5" fillId="0" borderId="0" xfId="57" applyNumberFormat="1"/>
    <xf numFmtId="14" fontId="5" fillId="0" borderId="0" xfId="56" applyNumberFormat="1" applyFont="1"/>
    <xf numFmtId="0" fontId="5" fillId="0" borderId="2" xfId="56" applyFont="1" applyBorder="1" applyAlignment="1">
      <alignment horizontal="center" vertical="center"/>
    </xf>
    <xf numFmtId="2" fontId="5" fillId="0" borderId="0" xfId="56" applyNumberFormat="1" applyFont="1"/>
    <xf numFmtId="0" fontId="5" fillId="0" borderId="0" xfId="56" applyFont="1" applyAlignment="1">
      <alignment horizontal="center"/>
    </xf>
    <xf numFmtId="0" fontId="5" fillId="0" borderId="0" xfId="56" applyFont="1" applyAlignmen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39" fillId="0" borderId="5" xfId="10" applyNumberFormat="1" applyFont="1" applyBorder="1" applyAlignment="1">
      <alignment horizontal="center" vertical="center"/>
    </xf>
    <xf numFmtId="0" fontId="39" fillId="0" borderId="8" xfId="10" applyFont="1" applyBorder="1" applyAlignment="1">
      <alignment vertical="top" wrapText="1"/>
    </xf>
    <xf numFmtId="0" fontId="39" fillId="0" borderId="32" xfId="10" applyFont="1" applyBorder="1" applyAlignment="1">
      <alignment vertical="top" wrapText="1"/>
    </xf>
    <xf numFmtId="0" fontId="39" fillId="0" borderId="12" xfId="10" applyFont="1" applyBorder="1" applyAlignment="1">
      <alignment vertical="top" wrapText="1"/>
    </xf>
    <xf numFmtId="0" fontId="4" fillId="0" borderId="0" xfId="10" applyFont="1" applyBorder="1" applyAlignment="1">
      <alignment vertical="center"/>
    </xf>
    <xf numFmtId="2" fontId="39" fillId="0" borderId="12" xfId="10" applyNumberFormat="1" applyFont="1" applyBorder="1" applyAlignment="1">
      <alignment vertical="top" wrapText="1"/>
    </xf>
    <xf numFmtId="0" fontId="39" fillId="0" borderId="12" xfId="10" applyFont="1" applyBorder="1" applyAlignment="1">
      <alignment vertical="top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 applyAlignment="1">
      <alignment horizontal="left" vertical="top"/>
    </xf>
    <xf numFmtId="0" fontId="35" fillId="0" borderId="0" xfId="10" applyFont="1" applyAlignment="1">
      <alignment vertical="center"/>
    </xf>
    <xf numFmtId="0" fontId="35" fillId="0" borderId="0" xfId="10" applyNumberFormat="1" applyFont="1" applyAlignment="1">
      <alignment vertical="center"/>
    </xf>
    <xf numFmtId="0" fontId="35" fillId="0" borderId="0" xfId="10" applyFont="1" applyAlignment="1">
      <alignment horizontal="center" vertical="center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39" fillId="0" borderId="33" xfId="10" applyFont="1" applyBorder="1" applyAlignment="1">
      <alignment vertical="top" wrapText="1"/>
    </xf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0" xfId="10" applyFont="1" applyAlignment="1">
      <alignment horizontal="center" vertical="center"/>
    </xf>
    <xf numFmtId="0" fontId="39" fillId="0" borderId="3" xfId="10" applyFont="1" applyBorder="1" applyAlignment="1">
      <alignment vertical="top" wrapText="1"/>
    </xf>
    <xf numFmtId="2" fontId="4" fillId="5" borderId="0" xfId="10" applyNumberFormat="1" applyFont="1" applyFill="1"/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0" fontId="39" fillId="0" borderId="19" xfId="10" applyFont="1" applyBorder="1" applyAlignment="1">
      <alignment vertical="top" wrapText="1"/>
    </xf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7" fillId="0" borderId="0" xfId="0" applyFont="1"/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3" fillId="0" borderId="0" xfId="10" applyFont="1" applyBorder="1" applyAlignment="1">
      <alignment vertical="center"/>
    </xf>
    <xf numFmtId="0" fontId="3" fillId="0" borderId="12" xfId="10" applyFont="1" applyBorder="1" applyAlignment="1">
      <alignment horizontal="right"/>
    </xf>
    <xf numFmtId="0" fontId="3" fillId="0" borderId="0" xfId="10" applyFont="1" applyBorder="1" applyAlignment="1">
      <alignment horizontal="right"/>
    </xf>
    <xf numFmtId="0" fontId="3" fillId="0" borderId="0" xfId="10" applyFont="1" applyAlignment="1">
      <alignment horizontal="left" vertical="top"/>
    </xf>
    <xf numFmtId="0" fontId="3" fillId="0" borderId="0" xfId="10" applyFont="1"/>
    <xf numFmtId="0" fontId="3" fillId="0" borderId="11" xfId="10" applyFont="1" applyBorder="1"/>
    <xf numFmtId="0" fontId="3" fillId="0" borderId="5" xfId="10" applyFont="1" applyBorder="1"/>
    <xf numFmtId="0" fontId="3" fillId="0" borderId="34" xfId="10" applyFont="1" applyBorder="1"/>
    <xf numFmtId="0" fontId="3" fillId="0" borderId="9" xfId="10" applyFont="1" applyBorder="1"/>
    <xf numFmtId="2" fontId="3" fillId="0" borderId="9" xfId="10" applyNumberFormat="1" applyFont="1" applyBorder="1"/>
    <xf numFmtId="0" fontId="3" fillId="0" borderId="9" xfId="10" applyFont="1" applyBorder="1" applyAlignment="1">
      <alignment horizontal="right"/>
    </xf>
    <xf numFmtId="0" fontId="3" fillId="0" borderId="0" xfId="10" applyFont="1" applyAlignment="1">
      <alignment horizontal="center" vertical="center"/>
    </xf>
    <xf numFmtId="2" fontId="3" fillId="5" borderId="0" xfId="10" applyNumberFormat="1" applyFont="1" applyFill="1"/>
    <xf numFmtId="0" fontId="3" fillId="0" borderId="35" xfId="10" applyFont="1" applyBorder="1"/>
    <xf numFmtId="0" fontId="3" fillId="0" borderId="10" xfId="10" applyFont="1" applyBorder="1"/>
    <xf numFmtId="2" fontId="3" fillId="0" borderId="10" xfId="10" applyNumberFormat="1" applyFont="1" applyBorder="1"/>
    <xf numFmtId="0" fontId="3" fillId="0" borderId="10" xfId="10" applyFont="1" applyBorder="1" applyAlignment="1">
      <alignment horizontal="right"/>
    </xf>
    <xf numFmtId="0" fontId="3" fillId="0" borderId="37" xfId="10" applyFont="1" applyBorder="1"/>
    <xf numFmtId="0" fontId="3" fillId="0" borderId="38" xfId="10" applyFont="1" applyBorder="1"/>
    <xf numFmtId="2" fontId="3" fillId="0" borderId="27" xfId="10" applyNumberFormat="1" applyFont="1" applyBorder="1"/>
    <xf numFmtId="0" fontId="3" fillId="0" borderId="26" xfId="10" applyFont="1" applyBorder="1"/>
    <xf numFmtId="0" fontId="3" fillId="0" borderId="27" xfId="10" applyFont="1" applyBorder="1"/>
    <xf numFmtId="0" fontId="3" fillId="0" borderId="29" xfId="10" applyFont="1" applyBorder="1" applyAlignment="1">
      <alignment horizontal="center" vertical="center"/>
    </xf>
    <xf numFmtId="0" fontId="3" fillId="0" borderId="27" xfId="10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7" fillId="0" borderId="0" xfId="0" applyFont="1" applyAlignment="1">
      <alignment vertical="center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39" fillId="0" borderId="11" xfId="10" applyNumberFormat="1" applyFont="1" applyBorder="1" applyAlignment="1">
      <alignment horizontal="center" vertical="center"/>
    </xf>
    <xf numFmtId="0" fontId="2" fillId="0" borderId="0" xfId="10" applyFont="1" applyBorder="1" applyAlignment="1">
      <alignment vertical="center"/>
    </xf>
    <xf numFmtId="0" fontId="2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 applyAlignment="1">
      <alignment horizontal="left" vertical="top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0" xfId="10" applyFont="1" applyAlignment="1">
      <alignment horizontal="center" vertical="center"/>
    </xf>
    <xf numFmtId="2" fontId="2" fillId="5" borderId="0" xfId="10" applyNumberFormat="1" applyFont="1" applyFill="1"/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2" fillId="2" borderId="2" xfId="0" applyFont="1" applyFill="1" applyBorder="1" applyAlignment="1">
      <alignment horizontal="left"/>
    </xf>
    <xf numFmtId="164" fontId="23" fillId="2" borderId="0" xfId="0" applyNumberFormat="1" applyFont="1" applyFill="1" applyBorder="1" applyAlignment="1">
      <alignment horizontal="left"/>
    </xf>
    <xf numFmtId="164" fontId="23" fillId="0" borderId="36" xfId="0" applyNumberFormat="1" applyFont="1" applyBorder="1" applyAlignment="1">
      <alignment horizontal="center" vertical="top" wrapText="1"/>
    </xf>
    <xf numFmtId="0" fontId="1" fillId="0" borderId="12" xfId="56" applyFont="1" applyBorder="1" applyAlignment="1">
      <alignment horizontal="right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0" fontId="21" fillId="2" borderId="10" xfId="0" applyFont="1" applyFill="1" applyBorder="1" applyAlignment="1">
      <alignment horizontal="center" vertical="top"/>
    </xf>
    <xf numFmtId="0" fontId="21" fillId="2" borderId="11" xfId="0" applyFont="1" applyFill="1" applyBorder="1" applyAlignment="1">
      <alignment horizontal="center" vertical="top"/>
    </xf>
    <xf numFmtId="0" fontId="21" fillId="2" borderId="12" xfId="0" applyFont="1" applyFill="1" applyBorder="1" applyAlignment="1">
      <alignment horizontal="center" vertical="top"/>
    </xf>
    <xf numFmtId="0" fontId="16" fillId="0" borderId="9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4" fillId="2" borderId="0" xfId="0" applyFont="1" applyFill="1" applyBorder="1" applyAlignment="1">
      <alignment horizontal="right"/>
    </xf>
    <xf numFmtId="0" fontId="14" fillId="2" borderId="5" xfId="0" applyFont="1" applyFill="1" applyBorder="1" applyAlignment="1">
      <alignment horizontal="right"/>
    </xf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/>
    </xf>
    <xf numFmtId="0" fontId="24" fillId="0" borderId="10" xfId="0" applyFont="1" applyBorder="1" applyAlignment="1">
      <alignment horizontal="center" vertical="top"/>
    </xf>
    <xf numFmtId="0" fontId="26" fillId="0" borderId="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top" wrapText="1"/>
    </xf>
    <xf numFmtId="0" fontId="23" fillId="0" borderId="17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/>
    </xf>
    <xf numFmtId="14" fontId="44" fillId="0" borderId="7" xfId="56" applyNumberFormat="1" applyFont="1" applyBorder="1" applyAlignment="1">
      <alignment horizontal="center" vertical="center" wrapText="1"/>
    </xf>
    <xf numFmtId="164" fontId="23" fillId="2" borderId="3" xfId="11" applyNumberFormat="1" applyFont="1" applyFill="1" applyBorder="1" applyAlignment="1">
      <alignment horizontal="center" vertical="center" wrapText="1"/>
    </xf>
    <xf numFmtId="164" fontId="23" fillId="2" borderId="38" xfId="11" applyNumberFormat="1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 vertical="top" wrapText="1"/>
    </xf>
    <xf numFmtId="0" fontId="24" fillId="0" borderId="21" xfId="0" applyFont="1" applyBorder="1" applyAlignment="1">
      <alignment horizontal="center" vertical="top" wrapText="1"/>
    </xf>
    <xf numFmtId="0" fontId="24" fillId="0" borderId="23" xfId="0" applyFont="1" applyBorder="1" applyAlignment="1">
      <alignment horizontal="center" vertical="top" wrapText="1"/>
    </xf>
    <xf numFmtId="164" fontId="24" fillId="0" borderId="10" xfId="0" applyNumberFormat="1" applyFont="1" applyBorder="1" applyAlignment="1">
      <alignment horizontal="center" vertical="top" wrapText="1"/>
    </xf>
    <xf numFmtId="164" fontId="24" fillId="0" borderId="11" xfId="0" applyNumberFormat="1" applyFont="1" applyBorder="1" applyAlignment="1">
      <alignment horizontal="center" vertical="top" wrapText="1"/>
    </xf>
    <xf numFmtId="164" fontId="24" fillId="0" borderId="12" xfId="0" applyNumberFormat="1" applyFont="1" applyBorder="1" applyAlignment="1">
      <alignment horizontal="center" vertical="top" wrapText="1"/>
    </xf>
    <xf numFmtId="164" fontId="24" fillId="0" borderId="16" xfId="0" applyNumberFormat="1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 wrapText="1"/>
    </xf>
    <xf numFmtId="0" fontId="24" fillId="0" borderId="12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top"/>
    </xf>
    <xf numFmtId="0" fontId="24" fillId="0" borderId="12" xfId="0" applyFont="1" applyBorder="1" applyAlignment="1">
      <alignment horizontal="center" vertical="top"/>
    </xf>
    <xf numFmtId="0" fontId="24" fillId="0" borderId="9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center"/>
    </xf>
    <xf numFmtId="164" fontId="24" fillId="0" borderId="9" xfId="0" applyNumberFormat="1" applyFont="1" applyBorder="1" applyAlignment="1">
      <alignment horizontal="center" vertical="top" wrapText="1"/>
    </xf>
    <xf numFmtId="0" fontId="24" fillId="0" borderId="10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top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2218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5746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63998336"/>
        <c:axId val="164020608"/>
      </c:lineChart>
      <c:catAx>
        <c:axId val="163998336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4020608"/>
        <c:crosses val="autoZero"/>
        <c:auto val="1"/>
        <c:lblAlgn val="ctr"/>
        <c:lblOffset val="100"/>
      </c:catAx>
      <c:valAx>
        <c:axId val="164020608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99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295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64031872"/>
        <c:axId val="164317056"/>
      </c:lineChart>
      <c:catAx>
        <c:axId val="164031872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4317056"/>
        <c:crosses val="autoZero"/>
        <c:auto val="1"/>
        <c:lblAlgn val="ctr"/>
        <c:lblOffset val="100"/>
      </c:catAx>
      <c:valAx>
        <c:axId val="164317056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4031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366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'REML1-CP'!$D$2:$M$2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'REML1-CP'!$D$5:$M$5</c:f>
              <c:numCache>
                <c:formatCode>General</c:formatCode>
                <c:ptCount val="10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64569088"/>
        <c:axId val="164570624"/>
      </c:scatterChart>
      <c:valAx>
        <c:axId val="164569088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4570624"/>
        <c:crosses val="autoZero"/>
        <c:crossBetween val="midCat"/>
      </c:valAx>
      <c:valAx>
        <c:axId val="164570624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4569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718" t="s">
        <v>11</v>
      </c>
      <c r="B1" s="719"/>
      <c r="C1" s="719"/>
      <c r="D1" s="719"/>
      <c r="E1" s="719"/>
      <c r="F1" s="719"/>
      <c r="G1" s="720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721" t="s">
        <v>15</v>
      </c>
      <c r="G3" s="72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723" t="s">
        <v>17</v>
      </c>
      <c r="E4" s="723"/>
      <c r="F4" s="723"/>
      <c r="G4" s="724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714"/>
      <c r="B13" s="25" t="s">
        <v>32</v>
      </c>
      <c r="C13" s="26"/>
      <c r="D13" s="25" t="s">
        <v>33</v>
      </c>
      <c r="E13" s="27"/>
      <c r="F13" s="717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715"/>
      <c r="B14" s="25" t="s">
        <v>34</v>
      </c>
      <c r="C14" s="26"/>
      <c r="D14" s="25" t="s">
        <v>33</v>
      </c>
      <c r="E14" s="27"/>
      <c r="F14" s="717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715"/>
      <c r="B15" s="25" t="s">
        <v>35</v>
      </c>
      <c r="C15" s="26"/>
      <c r="D15" s="25" t="s">
        <v>33</v>
      </c>
      <c r="E15" s="27"/>
      <c r="F15" s="717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715"/>
      <c r="B16" s="25" t="s">
        <v>36</v>
      </c>
      <c r="C16" s="26"/>
      <c r="D16" s="25" t="s">
        <v>33</v>
      </c>
      <c r="E16" s="27"/>
      <c r="F16" s="717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716"/>
      <c r="B17" s="25" t="s">
        <v>37</v>
      </c>
      <c r="C17" s="26"/>
      <c r="D17" s="25" t="s">
        <v>33</v>
      </c>
      <c r="E17" s="27"/>
      <c r="F17" s="717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714"/>
      <c r="B18" s="25" t="s">
        <v>32</v>
      </c>
      <c r="C18" s="26"/>
      <c r="D18" s="25" t="s">
        <v>33</v>
      </c>
      <c r="E18" s="27"/>
      <c r="F18" s="717"/>
      <c r="G18" s="28"/>
    </row>
    <row r="19" spans="1:20" ht="12.75" customHeight="1">
      <c r="A19" s="715"/>
      <c r="B19" s="25" t="s">
        <v>34</v>
      </c>
      <c r="C19" s="26"/>
      <c r="D19" s="25" t="s">
        <v>33</v>
      </c>
      <c r="E19" s="27"/>
      <c r="F19" s="717"/>
      <c r="G19" s="28"/>
    </row>
    <row r="20" spans="1:20" ht="12.75" customHeight="1">
      <c r="A20" s="715"/>
      <c r="B20" s="25" t="s">
        <v>35</v>
      </c>
      <c r="C20" s="26"/>
      <c r="D20" s="25" t="s">
        <v>33</v>
      </c>
      <c r="E20" s="27"/>
      <c r="F20" s="717"/>
      <c r="G20" s="28"/>
    </row>
    <row r="21" spans="1:20" ht="12.75" customHeight="1">
      <c r="A21" s="715"/>
      <c r="B21" s="25" t="s">
        <v>36</v>
      </c>
      <c r="C21" s="26"/>
      <c r="D21" s="25" t="s">
        <v>33</v>
      </c>
      <c r="E21" s="27"/>
      <c r="F21" s="717"/>
      <c r="G21" s="28"/>
    </row>
    <row r="22" spans="1:20" ht="12.75" customHeight="1">
      <c r="A22" s="716"/>
      <c r="B22" s="25" t="s">
        <v>37</v>
      </c>
      <c r="C22" s="26"/>
      <c r="D22" s="25" t="s">
        <v>33</v>
      </c>
      <c r="E22" s="27"/>
      <c r="F22" s="717"/>
      <c r="G22" s="28"/>
    </row>
    <row r="23" spans="1:20" ht="12.75" customHeight="1">
      <c r="A23" s="714"/>
      <c r="B23" s="25" t="s">
        <v>32</v>
      </c>
      <c r="C23" s="26"/>
      <c r="D23" s="25" t="s">
        <v>33</v>
      </c>
      <c r="E23" s="27"/>
      <c r="F23" s="717"/>
      <c r="G23" s="28"/>
    </row>
    <row r="24" spans="1:20" ht="12.75" customHeight="1">
      <c r="A24" s="715"/>
      <c r="B24" s="25" t="s">
        <v>34</v>
      </c>
      <c r="C24" s="26"/>
      <c r="D24" s="25" t="s">
        <v>33</v>
      </c>
      <c r="E24" s="27"/>
      <c r="F24" s="717"/>
      <c r="G24" s="28"/>
    </row>
    <row r="25" spans="1:20" ht="12.75" customHeight="1">
      <c r="A25" s="715"/>
      <c r="B25" s="25" t="s">
        <v>35</v>
      </c>
      <c r="C25" s="26"/>
      <c r="D25" s="25" t="s">
        <v>33</v>
      </c>
      <c r="E25" s="27"/>
      <c r="F25" s="717"/>
      <c r="G25" s="28"/>
    </row>
    <row r="26" spans="1:20" ht="12.75" customHeight="1">
      <c r="A26" s="715"/>
      <c r="B26" s="25" t="s">
        <v>36</v>
      </c>
      <c r="C26" s="26"/>
      <c r="D26" s="25" t="s">
        <v>33</v>
      </c>
      <c r="E26" s="27"/>
      <c r="F26" s="717"/>
      <c r="G26" s="28"/>
    </row>
    <row r="27" spans="1:20" ht="12.75" customHeight="1">
      <c r="A27" s="716"/>
      <c r="B27" s="25" t="s">
        <v>37</v>
      </c>
      <c r="C27" s="26"/>
      <c r="D27" s="25" t="s">
        <v>33</v>
      </c>
      <c r="E27" s="27"/>
      <c r="F27" s="717"/>
      <c r="G27" s="28"/>
    </row>
    <row r="28" spans="1:20" ht="12.75" customHeight="1">
      <c r="A28" s="714"/>
      <c r="B28" s="25" t="s">
        <v>32</v>
      </c>
      <c r="C28" s="26"/>
      <c r="D28" s="25" t="s">
        <v>33</v>
      </c>
      <c r="E28" s="27"/>
      <c r="F28" s="717"/>
      <c r="G28" s="28"/>
    </row>
    <row r="29" spans="1:20" ht="12.75" customHeight="1">
      <c r="A29" s="715"/>
      <c r="B29" s="25" t="s">
        <v>34</v>
      </c>
      <c r="C29" s="26"/>
      <c r="D29" s="25" t="s">
        <v>33</v>
      </c>
      <c r="E29" s="27"/>
      <c r="F29" s="717"/>
      <c r="G29" s="28"/>
    </row>
    <row r="30" spans="1:20" ht="12.75" customHeight="1">
      <c r="A30" s="715"/>
      <c r="B30" s="25" t="s">
        <v>35</v>
      </c>
      <c r="C30" s="26"/>
      <c r="D30" s="25" t="s">
        <v>33</v>
      </c>
      <c r="E30" s="27"/>
      <c r="F30" s="717"/>
      <c r="G30" s="28"/>
    </row>
    <row r="31" spans="1:20" ht="12.75" customHeight="1">
      <c r="A31" s="715"/>
      <c r="B31" s="25" t="s">
        <v>36</v>
      </c>
      <c r="C31" s="26"/>
      <c r="D31" s="25" t="s">
        <v>33</v>
      </c>
      <c r="E31" s="27"/>
      <c r="F31" s="717"/>
      <c r="G31" s="28"/>
    </row>
    <row r="32" spans="1:20" ht="12.75" customHeight="1">
      <c r="A32" s="716"/>
      <c r="B32" s="25" t="s">
        <v>37</v>
      </c>
      <c r="C32" s="26"/>
      <c r="D32" s="25" t="s">
        <v>33</v>
      </c>
      <c r="E32" s="27"/>
      <c r="F32" s="717"/>
      <c r="G32" s="28"/>
    </row>
    <row r="33" spans="1:7" ht="12.75" customHeight="1">
      <c r="A33" s="714"/>
      <c r="B33" s="25" t="s">
        <v>32</v>
      </c>
      <c r="C33" s="26"/>
      <c r="D33" s="25" t="s">
        <v>33</v>
      </c>
      <c r="E33" s="27"/>
      <c r="F33" s="717"/>
      <c r="G33" s="28"/>
    </row>
    <row r="34" spans="1:7" ht="12.75" customHeight="1">
      <c r="A34" s="715"/>
      <c r="B34" s="25" t="s">
        <v>34</v>
      </c>
      <c r="C34" s="26"/>
      <c r="D34" s="25" t="s">
        <v>33</v>
      </c>
      <c r="E34" s="27"/>
      <c r="F34" s="717"/>
      <c r="G34" s="28"/>
    </row>
    <row r="35" spans="1:7" ht="12.75" customHeight="1">
      <c r="A35" s="715"/>
      <c r="B35" s="25" t="s">
        <v>35</v>
      </c>
      <c r="C35" s="26"/>
      <c r="D35" s="25" t="s">
        <v>33</v>
      </c>
      <c r="E35" s="27"/>
      <c r="F35" s="717"/>
      <c r="G35" s="28"/>
    </row>
    <row r="36" spans="1:7" ht="12.75" customHeight="1">
      <c r="A36" s="715"/>
      <c r="B36" s="25" t="s">
        <v>36</v>
      </c>
      <c r="C36" s="26"/>
      <c r="D36" s="25" t="s">
        <v>33</v>
      </c>
      <c r="E36" s="27"/>
      <c r="F36" s="717"/>
      <c r="G36" s="28"/>
    </row>
    <row r="37" spans="1:7" ht="12.75" customHeight="1">
      <c r="A37" s="716"/>
      <c r="B37" s="25" t="s">
        <v>37</v>
      </c>
      <c r="C37" s="26"/>
      <c r="D37" s="25" t="s">
        <v>33</v>
      </c>
      <c r="E37" s="27"/>
      <c r="F37" s="717"/>
      <c r="G37" s="28"/>
    </row>
    <row r="38" spans="1:7" ht="12.75" customHeight="1">
      <c r="A38" s="714"/>
      <c r="B38" s="25" t="s">
        <v>32</v>
      </c>
      <c r="C38" s="26"/>
      <c r="D38" s="25" t="s">
        <v>33</v>
      </c>
      <c r="E38" s="27"/>
      <c r="F38" s="717"/>
      <c r="G38" s="28"/>
    </row>
    <row r="39" spans="1:7" ht="12.75" customHeight="1">
      <c r="A39" s="715"/>
      <c r="B39" s="25" t="s">
        <v>34</v>
      </c>
      <c r="C39" s="26"/>
      <c r="D39" s="25" t="s">
        <v>33</v>
      </c>
      <c r="E39" s="27"/>
      <c r="F39" s="717"/>
      <c r="G39" s="28"/>
    </row>
    <row r="40" spans="1:7" ht="12.75" customHeight="1">
      <c r="A40" s="715"/>
      <c r="B40" s="25" t="s">
        <v>35</v>
      </c>
      <c r="C40" s="26"/>
      <c r="D40" s="25" t="s">
        <v>33</v>
      </c>
      <c r="E40" s="27"/>
      <c r="F40" s="717"/>
      <c r="G40" s="28"/>
    </row>
    <row r="41" spans="1:7" ht="12.75" customHeight="1">
      <c r="A41" s="715"/>
      <c r="B41" s="25" t="s">
        <v>36</v>
      </c>
      <c r="C41" s="26"/>
      <c r="D41" s="25" t="s">
        <v>33</v>
      </c>
      <c r="E41" s="27"/>
      <c r="F41" s="717"/>
      <c r="G41" s="28"/>
    </row>
    <row r="42" spans="1:7" ht="12.75" customHeight="1">
      <c r="A42" s="716"/>
      <c r="B42" s="25" t="s">
        <v>37</v>
      </c>
      <c r="C42" s="26"/>
      <c r="D42" s="25" t="s">
        <v>33</v>
      </c>
      <c r="E42" s="27"/>
      <c r="F42" s="717"/>
      <c r="G42" s="28"/>
    </row>
    <row r="43" spans="1:7" ht="12.75" customHeight="1">
      <c r="A43" s="714"/>
      <c r="B43" s="25" t="s">
        <v>32</v>
      </c>
      <c r="C43" s="26"/>
      <c r="D43" s="25" t="s">
        <v>33</v>
      </c>
      <c r="E43" s="27"/>
      <c r="F43" s="717"/>
      <c r="G43" s="28"/>
    </row>
    <row r="44" spans="1:7" ht="12.75" customHeight="1">
      <c r="A44" s="715"/>
      <c r="B44" s="25" t="s">
        <v>34</v>
      </c>
      <c r="C44" s="26"/>
      <c r="D44" s="25" t="s">
        <v>33</v>
      </c>
      <c r="E44" s="27"/>
      <c r="F44" s="717"/>
      <c r="G44" s="28"/>
    </row>
    <row r="45" spans="1:7" ht="12.75" customHeight="1">
      <c r="A45" s="715"/>
      <c r="B45" s="25" t="s">
        <v>35</v>
      </c>
      <c r="C45" s="26"/>
      <c r="D45" s="25" t="s">
        <v>33</v>
      </c>
      <c r="E45" s="27"/>
      <c r="F45" s="717"/>
      <c r="G45" s="28"/>
    </row>
    <row r="46" spans="1:7" ht="12.75" customHeight="1">
      <c r="A46" s="715"/>
      <c r="B46" s="25" t="s">
        <v>36</v>
      </c>
      <c r="C46" s="26"/>
      <c r="D46" s="25" t="s">
        <v>33</v>
      </c>
      <c r="E46" s="27"/>
      <c r="F46" s="717"/>
      <c r="G46" s="28"/>
    </row>
    <row r="47" spans="1:7" ht="12.75" customHeight="1">
      <c r="A47" s="716"/>
      <c r="B47" s="25" t="s">
        <v>37</v>
      </c>
      <c r="C47" s="26"/>
      <c r="D47" s="25" t="s">
        <v>33</v>
      </c>
      <c r="E47" s="27"/>
      <c r="F47" s="717"/>
      <c r="G47" s="28"/>
    </row>
    <row r="48" spans="1:7" ht="12.75" customHeight="1">
      <c r="A48" s="714"/>
      <c r="B48" s="25" t="s">
        <v>32</v>
      </c>
      <c r="C48" s="26"/>
      <c r="D48" s="25" t="s">
        <v>33</v>
      </c>
      <c r="E48" s="27"/>
      <c r="F48" s="717"/>
      <c r="G48" s="28"/>
    </row>
    <row r="49" spans="1:7" ht="12.75" customHeight="1">
      <c r="A49" s="715"/>
      <c r="B49" s="25" t="s">
        <v>34</v>
      </c>
      <c r="C49" s="26"/>
      <c r="D49" s="25" t="s">
        <v>33</v>
      </c>
      <c r="E49" s="27"/>
      <c r="F49" s="717"/>
      <c r="G49" s="28"/>
    </row>
    <row r="50" spans="1:7" ht="12.75" customHeight="1">
      <c r="A50" s="715"/>
      <c r="B50" s="25" t="s">
        <v>35</v>
      </c>
      <c r="C50" s="26"/>
      <c r="D50" s="25" t="s">
        <v>33</v>
      </c>
      <c r="E50" s="27"/>
      <c r="F50" s="717"/>
      <c r="G50" s="28"/>
    </row>
    <row r="51" spans="1:7" ht="12.75" customHeight="1">
      <c r="A51" s="715"/>
      <c r="B51" s="25" t="s">
        <v>36</v>
      </c>
      <c r="C51" s="26"/>
      <c r="D51" s="25" t="s">
        <v>33</v>
      </c>
      <c r="E51" s="27"/>
      <c r="F51" s="717"/>
      <c r="G51" s="28"/>
    </row>
    <row r="52" spans="1:7" ht="12.75" customHeight="1">
      <c r="A52" s="716"/>
      <c r="B52" s="25" t="s">
        <v>37</v>
      </c>
      <c r="C52" s="26"/>
      <c r="D52" s="25" t="s">
        <v>33</v>
      </c>
      <c r="E52" s="27"/>
      <c r="F52" s="717"/>
      <c r="G52" s="28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D4:G4"/>
    <mergeCell ref="A13:A17"/>
    <mergeCell ref="F13:F17"/>
    <mergeCell ref="A18:A22"/>
    <mergeCell ref="F18:F23"/>
    <mergeCell ref="A23:A27"/>
    <mergeCell ref="F24:F29"/>
    <mergeCell ref="A28:A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O844"/>
  <sheetViews>
    <sheetView zoomScale="80" zoomScaleNormal="80" workbookViewId="0">
      <pane ySplit="9" topLeftCell="A827" activePane="bottomLeft" state="frozen"/>
      <selection pane="bottomLeft" activeCell="L844" sqref="L844"/>
    </sheetView>
  </sheetViews>
  <sheetFormatPr defaultRowHeight="12.75"/>
  <cols>
    <col min="1" max="1" width="11.875" style="153" customWidth="1"/>
    <col min="2" max="2" width="7.75" style="153" customWidth="1"/>
    <col min="3" max="3" width="8.5" style="54" customWidth="1"/>
    <col min="4" max="4" width="7.125" style="60" customWidth="1"/>
    <col min="5" max="5" width="7.375" style="60" customWidth="1"/>
    <col min="6" max="6" width="6.375" style="60" bestFit="1" customWidth="1"/>
    <col min="7" max="7" width="9.75" style="54" customWidth="1"/>
    <col min="8" max="8" width="12.125" style="60" bestFit="1" customWidth="1"/>
    <col min="9" max="9" width="34.375" style="54" customWidth="1"/>
    <col min="10" max="11" width="8.25" style="53" customWidth="1"/>
    <col min="12" max="12" width="32.125" style="84" customWidth="1"/>
    <col min="13" max="70" width="8.75" style="54"/>
    <col min="71" max="71" width="9.875" style="54" customWidth="1"/>
    <col min="72" max="72" width="8.5" style="54" customWidth="1"/>
    <col min="73" max="73" width="7.125" style="54" customWidth="1"/>
    <col min="74" max="74" width="7.375" style="54" customWidth="1"/>
    <col min="75" max="75" width="5.5" style="54" customWidth="1"/>
    <col min="76" max="76" width="9.75" style="54" customWidth="1"/>
    <col min="77" max="77" width="12.125" style="54" bestFit="1" customWidth="1"/>
    <col min="78" max="78" width="26.625" style="54" customWidth="1"/>
    <col min="79" max="79" width="8.25" style="54" customWidth="1"/>
    <col min="80" max="80" width="32.125" style="54" customWidth="1"/>
    <col min="81" max="326" width="8.75" style="54"/>
    <col min="327" max="327" width="9.875" style="54" customWidth="1"/>
    <col min="328" max="328" width="8.5" style="54" customWidth="1"/>
    <col min="329" max="329" width="7.125" style="54" customWidth="1"/>
    <col min="330" max="330" width="7.375" style="54" customWidth="1"/>
    <col min="331" max="331" width="5.5" style="54" customWidth="1"/>
    <col min="332" max="332" width="9.75" style="54" customWidth="1"/>
    <col min="333" max="333" width="12.125" style="54" bestFit="1" customWidth="1"/>
    <col min="334" max="334" width="26.625" style="54" customWidth="1"/>
    <col min="335" max="335" width="8.25" style="54" customWidth="1"/>
    <col min="336" max="336" width="32.125" style="54" customWidth="1"/>
    <col min="337" max="582" width="8.75" style="54"/>
    <col min="583" max="583" width="9.875" style="54" customWidth="1"/>
    <col min="584" max="584" width="8.5" style="54" customWidth="1"/>
    <col min="585" max="585" width="7.125" style="54" customWidth="1"/>
    <col min="586" max="586" width="7.375" style="54" customWidth="1"/>
    <col min="587" max="587" width="5.5" style="54" customWidth="1"/>
    <col min="588" max="588" width="9.75" style="54" customWidth="1"/>
    <col min="589" max="589" width="12.125" style="54" bestFit="1" customWidth="1"/>
    <col min="590" max="590" width="26.625" style="54" customWidth="1"/>
    <col min="591" max="591" width="8.25" style="54" customWidth="1"/>
    <col min="592" max="592" width="32.125" style="54" customWidth="1"/>
    <col min="593" max="838" width="8.75" style="54"/>
    <col min="839" max="839" width="9.875" style="54" customWidth="1"/>
    <col min="840" max="840" width="8.5" style="54" customWidth="1"/>
    <col min="841" max="841" width="7.125" style="54" customWidth="1"/>
    <col min="842" max="842" width="7.375" style="54" customWidth="1"/>
    <col min="843" max="843" width="5.5" style="54" customWidth="1"/>
    <col min="844" max="844" width="9.75" style="54" customWidth="1"/>
    <col min="845" max="845" width="12.125" style="54" bestFit="1" customWidth="1"/>
    <col min="846" max="846" width="26.625" style="54" customWidth="1"/>
    <col min="847" max="847" width="8.25" style="54" customWidth="1"/>
    <col min="848" max="848" width="32.125" style="54" customWidth="1"/>
    <col min="849" max="1094" width="8.75" style="54"/>
    <col min="1095" max="1095" width="9.875" style="54" customWidth="1"/>
    <col min="1096" max="1096" width="8.5" style="54" customWidth="1"/>
    <col min="1097" max="1097" width="7.125" style="54" customWidth="1"/>
    <col min="1098" max="1098" width="7.375" style="54" customWidth="1"/>
    <col min="1099" max="1099" width="5.5" style="54" customWidth="1"/>
    <col min="1100" max="1100" width="9.75" style="54" customWidth="1"/>
    <col min="1101" max="1101" width="12.125" style="54" bestFit="1" customWidth="1"/>
    <col min="1102" max="1102" width="26.625" style="54" customWidth="1"/>
    <col min="1103" max="1103" width="8.25" style="54" customWidth="1"/>
    <col min="1104" max="1104" width="32.125" style="54" customWidth="1"/>
    <col min="1105" max="1350" width="8.75" style="54"/>
    <col min="1351" max="1351" width="9.875" style="54" customWidth="1"/>
    <col min="1352" max="1352" width="8.5" style="54" customWidth="1"/>
    <col min="1353" max="1353" width="7.125" style="54" customWidth="1"/>
    <col min="1354" max="1354" width="7.375" style="54" customWidth="1"/>
    <col min="1355" max="1355" width="5.5" style="54" customWidth="1"/>
    <col min="1356" max="1356" width="9.75" style="54" customWidth="1"/>
    <col min="1357" max="1357" width="12.125" style="54" bestFit="1" customWidth="1"/>
    <col min="1358" max="1358" width="26.625" style="54" customWidth="1"/>
    <col min="1359" max="1359" width="8.25" style="54" customWidth="1"/>
    <col min="1360" max="1360" width="32.125" style="54" customWidth="1"/>
    <col min="1361" max="1606" width="8.75" style="54"/>
    <col min="1607" max="1607" width="9.875" style="54" customWidth="1"/>
    <col min="1608" max="1608" width="8.5" style="54" customWidth="1"/>
    <col min="1609" max="1609" width="7.125" style="54" customWidth="1"/>
    <col min="1610" max="1610" width="7.375" style="54" customWidth="1"/>
    <col min="1611" max="1611" width="5.5" style="54" customWidth="1"/>
    <col min="1612" max="1612" width="9.75" style="54" customWidth="1"/>
    <col min="1613" max="1613" width="12.125" style="54" bestFit="1" customWidth="1"/>
    <col min="1614" max="1614" width="26.625" style="54" customWidth="1"/>
    <col min="1615" max="1615" width="8.25" style="54" customWidth="1"/>
    <col min="1616" max="1616" width="32.125" style="54" customWidth="1"/>
    <col min="1617" max="1862" width="8.75" style="54"/>
    <col min="1863" max="1863" width="9.875" style="54" customWidth="1"/>
    <col min="1864" max="1864" width="8.5" style="54" customWidth="1"/>
    <col min="1865" max="1865" width="7.125" style="54" customWidth="1"/>
    <col min="1866" max="1866" width="7.375" style="54" customWidth="1"/>
    <col min="1867" max="1867" width="5.5" style="54" customWidth="1"/>
    <col min="1868" max="1868" width="9.75" style="54" customWidth="1"/>
    <col min="1869" max="1869" width="12.125" style="54" bestFit="1" customWidth="1"/>
    <col min="1870" max="1870" width="26.625" style="54" customWidth="1"/>
    <col min="1871" max="1871" width="8.25" style="54" customWidth="1"/>
    <col min="1872" max="1872" width="32.125" style="54" customWidth="1"/>
    <col min="1873" max="2118" width="8.75" style="54"/>
    <col min="2119" max="2119" width="9.875" style="54" customWidth="1"/>
    <col min="2120" max="2120" width="8.5" style="54" customWidth="1"/>
    <col min="2121" max="2121" width="7.125" style="54" customWidth="1"/>
    <col min="2122" max="2122" width="7.375" style="54" customWidth="1"/>
    <col min="2123" max="2123" width="5.5" style="54" customWidth="1"/>
    <col min="2124" max="2124" width="9.75" style="54" customWidth="1"/>
    <col min="2125" max="2125" width="12.125" style="54" bestFit="1" customWidth="1"/>
    <col min="2126" max="2126" width="26.625" style="54" customWidth="1"/>
    <col min="2127" max="2127" width="8.25" style="54" customWidth="1"/>
    <col min="2128" max="2128" width="32.125" style="54" customWidth="1"/>
    <col min="2129" max="2374" width="8.75" style="54"/>
    <col min="2375" max="2375" width="9.875" style="54" customWidth="1"/>
    <col min="2376" max="2376" width="8.5" style="54" customWidth="1"/>
    <col min="2377" max="2377" width="7.125" style="54" customWidth="1"/>
    <col min="2378" max="2378" width="7.375" style="54" customWidth="1"/>
    <col min="2379" max="2379" width="5.5" style="54" customWidth="1"/>
    <col min="2380" max="2380" width="9.75" style="54" customWidth="1"/>
    <col min="2381" max="2381" width="12.125" style="54" bestFit="1" customWidth="1"/>
    <col min="2382" max="2382" width="26.625" style="54" customWidth="1"/>
    <col min="2383" max="2383" width="8.25" style="54" customWidth="1"/>
    <col min="2384" max="2384" width="32.125" style="54" customWidth="1"/>
    <col min="2385" max="2630" width="8.75" style="54"/>
    <col min="2631" max="2631" width="9.875" style="54" customWidth="1"/>
    <col min="2632" max="2632" width="8.5" style="54" customWidth="1"/>
    <col min="2633" max="2633" width="7.125" style="54" customWidth="1"/>
    <col min="2634" max="2634" width="7.375" style="54" customWidth="1"/>
    <col min="2635" max="2635" width="5.5" style="54" customWidth="1"/>
    <col min="2636" max="2636" width="9.75" style="54" customWidth="1"/>
    <col min="2637" max="2637" width="12.125" style="54" bestFit="1" customWidth="1"/>
    <col min="2638" max="2638" width="26.625" style="54" customWidth="1"/>
    <col min="2639" max="2639" width="8.25" style="54" customWidth="1"/>
    <col min="2640" max="2640" width="32.125" style="54" customWidth="1"/>
    <col min="2641" max="2886" width="8.75" style="54"/>
    <col min="2887" max="2887" width="9.875" style="54" customWidth="1"/>
    <col min="2888" max="2888" width="8.5" style="54" customWidth="1"/>
    <col min="2889" max="2889" width="7.125" style="54" customWidth="1"/>
    <col min="2890" max="2890" width="7.375" style="54" customWidth="1"/>
    <col min="2891" max="2891" width="5.5" style="54" customWidth="1"/>
    <col min="2892" max="2892" width="9.75" style="54" customWidth="1"/>
    <col min="2893" max="2893" width="12.125" style="54" bestFit="1" customWidth="1"/>
    <col min="2894" max="2894" width="26.625" style="54" customWidth="1"/>
    <col min="2895" max="2895" width="8.25" style="54" customWidth="1"/>
    <col min="2896" max="2896" width="32.125" style="54" customWidth="1"/>
    <col min="2897" max="3142" width="8.75" style="54"/>
    <col min="3143" max="3143" width="9.875" style="54" customWidth="1"/>
    <col min="3144" max="3144" width="8.5" style="54" customWidth="1"/>
    <col min="3145" max="3145" width="7.125" style="54" customWidth="1"/>
    <col min="3146" max="3146" width="7.375" style="54" customWidth="1"/>
    <col min="3147" max="3147" width="5.5" style="54" customWidth="1"/>
    <col min="3148" max="3148" width="9.75" style="54" customWidth="1"/>
    <col min="3149" max="3149" width="12.125" style="54" bestFit="1" customWidth="1"/>
    <col min="3150" max="3150" width="26.625" style="54" customWidth="1"/>
    <col min="3151" max="3151" width="8.25" style="54" customWidth="1"/>
    <col min="3152" max="3152" width="32.125" style="54" customWidth="1"/>
    <col min="3153" max="3398" width="8.75" style="54"/>
    <col min="3399" max="3399" width="9.875" style="54" customWidth="1"/>
    <col min="3400" max="3400" width="8.5" style="54" customWidth="1"/>
    <col min="3401" max="3401" width="7.125" style="54" customWidth="1"/>
    <col min="3402" max="3402" width="7.375" style="54" customWidth="1"/>
    <col min="3403" max="3403" width="5.5" style="54" customWidth="1"/>
    <col min="3404" max="3404" width="9.75" style="54" customWidth="1"/>
    <col min="3405" max="3405" width="12.125" style="54" bestFit="1" customWidth="1"/>
    <col min="3406" max="3406" width="26.625" style="54" customWidth="1"/>
    <col min="3407" max="3407" width="8.25" style="54" customWidth="1"/>
    <col min="3408" max="3408" width="32.125" style="54" customWidth="1"/>
    <col min="3409" max="3654" width="8.75" style="54"/>
    <col min="3655" max="3655" width="9.875" style="54" customWidth="1"/>
    <col min="3656" max="3656" width="8.5" style="54" customWidth="1"/>
    <col min="3657" max="3657" width="7.125" style="54" customWidth="1"/>
    <col min="3658" max="3658" width="7.375" style="54" customWidth="1"/>
    <col min="3659" max="3659" width="5.5" style="54" customWidth="1"/>
    <col min="3660" max="3660" width="9.75" style="54" customWidth="1"/>
    <col min="3661" max="3661" width="12.125" style="54" bestFit="1" customWidth="1"/>
    <col min="3662" max="3662" width="26.625" style="54" customWidth="1"/>
    <col min="3663" max="3663" width="8.25" style="54" customWidth="1"/>
    <col min="3664" max="3664" width="32.125" style="54" customWidth="1"/>
    <col min="3665" max="3910" width="8.75" style="54"/>
    <col min="3911" max="3911" width="9.875" style="54" customWidth="1"/>
    <col min="3912" max="3912" width="8.5" style="54" customWidth="1"/>
    <col min="3913" max="3913" width="7.125" style="54" customWidth="1"/>
    <col min="3914" max="3914" width="7.375" style="54" customWidth="1"/>
    <col min="3915" max="3915" width="5.5" style="54" customWidth="1"/>
    <col min="3916" max="3916" width="9.75" style="54" customWidth="1"/>
    <col min="3917" max="3917" width="12.125" style="54" bestFit="1" customWidth="1"/>
    <col min="3918" max="3918" width="26.625" style="54" customWidth="1"/>
    <col min="3919" max="3919" width="8.25" style="54" customWidth="1"/>
    <col min="3920" max="3920" width="32.125" style="54" customWidth="1"/>
    <col min="3921" max="4166" width="8.75" style="54"/>
    <col min="4167" max="4167" width="9.875" style="54" customWidth="1"/>
    <col min="4168" max="4168" width="8.5" style="54" customWidth="1"/>
    <col min="4169" max="4169" width="7.125" style="54" customWidth="1"/>
    <col min="4170" max="4170" width="7.375" style="54" customWidth="1"/>
    <col min="4171" max="4171" width="5.5" style="54" customWidth="1"/>
    <col min="4172" max="4172" width="9.75" style="54" customWidth="1"/>
    <col min="4173" max="4173" width="12.125" style="54" bestFit="1" customWidth="1"/>
    <col min="4174" max="4174" width="26.625" style="54" customWidth="1"/>
    <col min="4175" max="4175" width="8.25" style="54" customWidth="1"/>
    <col min="4176" max="4176" width="32.125" style="54" customWidth="1"/>
    <col min="4177" max="4422" width="8.75" style="54"/>
    <col min="4423" max="4423" width="9.875" style="54" customWidth="1"/>
    <col min="4424" max="4424" width="8.5" style="54" customWidth="1"/>
    <col min="4425" max="4425" width="7.125" style="54" customWidth="1"/>
    <col min="4426" max="4426" width="7.375" style="54" customWidth="1"/>
    <col min="4427" max="4427" width="5.5" style="54" customWidth="1"/>
    <col min="4428" max="4428" width="9.75" style="54" customWidth="1"/>
    <col min="4429" max="4429" width="12.125" style="54" bestFit="1" customWidth="1"/>
    <col min="4430" max="4430" width="26.625" style="54" customWidth="1"/>
    <col min="4431" max="4431" width="8.25" style="54" customWidth="1"/>
    <col min="4432" max="4432" width="32.125" style="54" customWidth="1"/>
    <col min="4433" max="4678" width="8.75" style="54"/>
    <col min="4679" max="4679" width="9.875" style="54" customWidth="1"/>
    <col min="4680" max="4680" width="8.5" style="54" customWidth="1"/>
    <col min="4681" max="4681" width="7.125" style="54" customWidth="1"/>
    <col min="4682" max="4682" width="7.375" style="54" customWidth="1"/>
    <col min="4683" max="4683" width="5.5" style="54" customWidth="1"/>
    <col min="4684" max="4684" width="9.75" style="54" customWidth="1"/>
    <col min="4685" max="4685" width="12.125" style="54" bestFit="1" customWidth="1"/>
    <col min="4686" max="4686" width="26.625" style="54" customWidth="1"/>
    <col min="4687" max="4687" width="8.25" style="54" customWidth="1"/>
    <col min="4688" max="4688" width="32.125" style="54" customWidth="1"/>
    <col min="4689" max="4934" width="8.75" style="54"/>
    <col min="4935" max="4935" width="9.875" style="54" customWidth="1"/>
    <col min="4936" max="4936" width="8.5" style="54" customWidth="1"/>
    <col min="4937" max="4937" width="7.125" style="54" customWidth="1"/>
    <col min="4938" max="4938" width="7.375" style="54" customWidth="1"/>
    <col min="4939" max="4939" width="5.5" style="54" customWidth="1"/>
    <col min="4940" max="4940" width="9.75" style="54" customWidth="1"/>
    <col min="4941" max="4941" width="12.125" style="54" bestFit="1" customWidth="1"/>
    <col min="4942" max="4942" width="26.625" style="54" customWidth="1"/>
    <col min="4943" max="4943" width="8.25" style="54" customWidth="1"/>
    <col min="4944" max="4944" width="32.125" style="54" customWidth="1"/>
    <col min="4945" max="5190" width="8.75" style="54"/>
    <col min="5191" max="5191" width="9.875" style="54" customWidth="1"/>
    <col min="5192" max="5192" width="8.5" style="54" customWidth="1"/>
    <col min="5193" max="5193" width="7.125" style="54" customWidth="1"/>
    <col min="5194" max="5194" width="7.375" style="54" customWidth="1"/>
    <col min="5195" max="5195" width="5.5" style="54" customWidth="1"/>
    <col min="5196" max="5196" width="9.75" style="54" customWidth="1"/>
    <col min="5197" max="5197" width="12.125" style="54" bestFit="1" customWidth="1"/>
    <col min="5198" max="5198" width="26.625" style="54" customWidth="1"/>
    <col min="5199" max="5199" width="8.25" style="54" customWidth="1"/>
    <col min="5200" max="5200" width="32.125" style="54" customWidth="1"/>
    <col min="5201" max="5446" width="8.75" style="54"/>
    <col min="5447" max="5447" width="9.875" style="54" customWidth="1"/>
    <col min="5448" max="5448" width="8.5" style="54" customWidth="1"/>
    <col min="5449" max="5449" width="7.125" style="54" customWidth="1"/>
    <col min="5450" max="5450" width="7.375" style="54" customWidth="1"/>
    <col min="5451" max="5451" width="5.5" style="54" customWidth="1"/>
    <col min="5452" max="5452" width="9.75" style="54" customWidth="1"/>
    <col min="5453" max="5453" width="12.125" style="54" bestFit="1" customWidth="1"/>
    <col min="5454" max="5454" width="26.625" style="54" customWidth="1"/>
    <col min="5455" max="5455" width="8.25" style="54" customWidth="1"/>
    <col min="5456" max="5456" width="32.125" style="54" customWidth="1"/>
    <col min="5457" max="5702" width="8.75" style="54"/>
    <col min="5703" max="5703" width="9.875" style="54" customWidth="1"/>
    <col min="5704" max="5704" width="8.5" style="54" customWidth="1"/>
    <col min="5705" max="5705" width="7.125" style="54" customWidth="1"/>
    <col min="5706" max="5706" width="7.375" style="54" customWidth="1"/>
    <col min="5707" max="5707" width="5.5" style="54" customWidth="1"/>
    <col min="5708" max="5708" width="9.75" style="54" customWidth="1"/>
    <col min="5709" max="5709" width="12.125" style="54" bestFit="1" customWidth="1"/>
    <col min="5710" max="5710" width="26.625" style="54" customWidth="1"/>
    <col min="5711" max="5711" width="8.25" style="54" customWidth="1"/>
    <col min="5712" max="5712" width="32.125" style="54" customWidth="1"/>
    <col min="5713" max="5958" width="8.75" style="54"/>
    <col min="5959" max="5959" width="9.875" style="54" customWidth="1"/>
    <col min="5960" max="5960" width="8.5" style="54" customWidth="1"/>
    <col min="5961" max="5961" width="7.125" style="54" customWidth="1"/>
    <col min="5962" max="5962" width="7.375" style="54" customWidth="1"/>
    <col min="5963" max="5963" width="5.5" style="54" customWidth="1"/>
    <col min="5964" max="5964" width="9.75" style="54" customWidth="1"/>
    <col min="5965" max="5965" width="12.125" style="54" bestFit="1" customWidth="1"/>
    <col min="5966" max="5966" width="26.625" style="54" customWidth="1"/>
    <col min="5967" max="5967" width="8.25" style="54" customWidth="1"/>
    <col min="5968" max="5968" width="32.125" style="54" customWidth="1"/>
    <col min="5969" max="6214" width="8.75" style="54"/>
    <col min="6215" max="6215" width="9.875" style="54" customWidth="1"/>
    <col min="6216" max="6216" width="8.5" style="54" customWidth="1"/>
    <col min="6217" max="6217" width="7.125" style="54" customWidth="1"/>
    <col min="6218" max="6218" width="7.375" style="54" customWidth="1"/>
    <col min="6219" max="6219" width="5.5" style="54" customWidth="1"/>
    <col min="6220" max="6220" width="9.75" style="54" customWidth="1"/>
    <col min="6221" max="6221" width="12.125" style="54" bestFit="1" customWidth="1"/>
    <col min="6222" max="6222" width="26.625" style="54" customWidth="1"/>
    <col min="6223" max="6223" width="8.25" style="54" customWidth="1"/>
    <col min="6224" max="6224" width="32.125" style="54" customWidth="1"/>
    <col min="6225" max="6470" width="8.75" style="54"/>
    <col min="6471" max="6471" width="9.875" style="54" customWidth="1"/>
    <col min="6472" max="6472" width="8.5" style="54" customWidth="1"/>
    <col min="6473" max="6473" width="7.125" style="54" customWidth="1"/>
    <col min="6474" max="6474" width="7.375" style="54" customWidth="1"/>
    <col min="6475" max="6475" width="5.5" style="54" customWidth="1"/>
    <col min="6476" max="6476" width="9.75" style="54" customWidth="1"/>
    <col min="6477" max="6477" width="12.125" style="54" bestFit="1" customWidth="1"/>
    <col min="6478" max="6478" width="26.625" style="54" customWidth="1"/>
    <col min="6479" max="6479" width="8.25" style="54" customWidth="1"/>
    <col min="6480" max="6480" width="32.125" style="54" customWidth="1"/>
    <col min="6481" max="6726" width="8.75" style="54"/>
    <col min="6727" max="6727" width="9.875" style="54" customWidth="1"/>
    <col min="6728" max="6728" width="8.5" style="54" customWidth="1"/>
    <col min="6729" max="6729" width="7.125" style="54" customWidth="1"/>
    <col min="6730" max="6730" width="7.375" style="54" customWidth="1"/>
    <col min="6731" max="6731" width="5.5" style="54" customWidth="1"/>
    <col min="6732" max="6732" width="9.75" style="54" customWidth="1"/>
    <col min="6733" max="6733" width="12.125" style="54" bestFit="1" customWidth="1"/>
    <col min="6734" max="6734" width="26.625" style="54" customWidth="1"/>
    <col min="6735" max="6735" width="8.25" style="54" customWidth="1"/>
    <col min="6736" max="6736" width="32.125" style="54" customWidth="1"/>
    <col min="6737" max="6982" width="8.75" style="54"/>
    <col min="6983" max="6983" width="9.875" style="54" customWidth="1"/>
    <col min="6984" max="6984" width="8.5" style="54" customWidth="1"/>
    <col min="6985" max="6985" width="7.125" style="54" customWidth="1"/>
    <col min="6986" max="6986" width="7.375" style="54" customWidth="1"/>
    <col min="6987" max="6987" width="5.5" style="54" customWidth="1"/>
    <col min="6988" max="6988" width="9.75" style="54" customWidth="1"/>
    <col min="6989" max="6989" width="12.125" style="54" bestFit="1" customWidth="1"/>
    <col min="6990" max="6990" width="26.625" style="54" customWidth="1"/>
    <col min="6991" max="6991" width="8.25" style="54" customWidth="1"/>
    <col min="6992" max="6992" width="32.125" style="54" customWidth="1"/>
    <col min="6993" max="7238" width="8.75" style="54"/>
    <col min="7239" max="7239" width="9.875" style="54" customWidth="1"/>
    <col min="7240" max="7240" width="8.5" style="54" customWidth="1"/>
    <col min="7241" max="7241" width="7.125" style="54" customWidth="1"/>
    <col min="7242" max="7242" width="7.375" style="54" customWidth="1"/>
    <col min="7243" max="7243" width="5.5" style="54" customWidth="1"/>
    <col min="7244" max="7244" width="9.75" style="54" customWidth="1"/>
    <col min="7245" max="7245" width="12.125" style="54" bestFit="1" customWidth="1"/>
    <col min="7246" max="7246" width="26.625" style="54" customWidth="1"/>
    <col min="7247" max="7247" width="8.25" style="54" customWidth="1"/>
    <col min="7248" max="7248" width="32.125" style="54" customWidth="1"/>
    <col min="7249" max="7494" width="8.75" style="54"/>
    <col min="7495" max="7495" width="9.875" style="54" customWidth="1"/>
    <col min="7496" max="7496" width="8.5" style="54" customWidth="1"/>
    <col min="7497" max="7497" width="7.125" style="54" customWidth="1"/>
    <col min="7498" max="7498" width="7.375" style="54" customWidth="1"/>
    <col min="7499" max="7499" width="5.5" style="54" customWidth="1"/>
    <col min="7500" max="7500" width="9.75" style="54" customWidth="1"/>
    <col min="7501" max="7501" width="12.125" style="54" bestFit="1" customWidth="1"/>
    <col min="7502" max="7502" width="26.625" style="54" customWidth="1"/>
    <col min="7503" max="7503" width="8.25" style="54" customWidth="1"/>
    <col min="7504" max="7504" width="32.125" style="54" customWidth="1"/>
    <col min="7505" max="7750" width="8.75" style="54"/>
    <col min="7751" max="7751" width="9.875" style="54" customWidth="1"/>
    <col min="7752" max="7752" width="8.5" style="54" customWidth="1"/>
    <col min="7753" max="7753" width="7.125" style="54" customWidth="1"/>
    <col min="7754" max="7754" width="7.375" style="54" customWidth="1"/>
    <col min="7755" max="7755" width="5.5" style="54" customWidth="1"/>
    <col min="7756" max="7756" width="9.75" style="54" customWidth="1"/>
    <col min="7757" max="7757" width="12.125" style="54" bestFit="1" customWidth="1"/>
    <col min="7758" max="7758" width="26.625" style="54" customWidth="1"/>
    <col min="7759" max="7759" width="8.25" style="54" customWidth="1"/>
    <col min="7760" max="7760" width="32.125" style="54" customWidth="1"/>
    <col min="7761" max="8006" width="8.75" style="54"/>
    <col min="8007" max="8007" width="9.875" style="54" customWidth="1"/>
    <col min="8008" max="8008" width="8.5" style="54" customWidth="1"/>
    <col min="8009" max="8009" width="7.125" style="54" customWidth="1"/>
    <col min="8010" max="8010" width="7.375" style="54" customWidth="1"/>
    <col min="8011" max="8011" width="5.5" style="54" customWidth="1"/>
    <col min="8012" max="8012" width="9.75" style="54" customWidth="1"/>
    <col min="8013" max="8013" width="12.125" style="54" bestFit="1" customWidth="1"/>
    <col min="8014" max="8014" width="26.625" style="54" customWidth="1"/>
    <col min="8015" max="8015" width="8.25" style="54" customWidth="1"/>
    <col min="8016" max="8016" width="32.125" style="54" customWidth="1"/>
    <col min="8017" max="8262" width="8.75" style="54"/>
    <col min="8263" max="8263" width="9.875" style="54" customWidth="1"/>
    <col min="8264" max="8264" width="8.5" style="54" customWidth="1"/>
    <col min="8265" max="8265" width="7.125" style="54" customWidth="1"/>
    <col min="8266" max="8266" width="7.375" style="54" customWidth="1"/>
    <col min="8267" max="8267" width="5.5" style="54" customWidth="1"/>
    <col min="8268" max="8268" width="9.75" style="54" customWidth="1"/>
    <col min="8269" max="8269" width="12.125" style="54" bestFit="1" customWidth="1"/>
    <col min="8270" max="8270" width="26.625" style="54" customWidth="1"/>
    <col min="8271" max="8271" width="8.25" style="54" customWidth="1"/>
    <col min="8272" max="8272" width="32.125" style="54" customWidth="1"/>
    <col min="8273" max="8518" width="8.75" style="54"/>
    <col min="8519" max="8519" width="9.875" style="54" customWidth="1"/>
    <col min="8520" max="8520" width="8.5" style="54" customWidth="1"/>
    <col min="8521" max="8521" width="7.125" style="54" customWidth="1"/>
    <col min="8522" max="8522" width="7.375" style="54" customWidth="1"/>
    <col min="8523" max="8523" width="5.5" style="54" customWidth="1"/>
    <col min="8524" max="8524" width="9.75" style="54" customWidth="1"/>
    <col min="8525" max="8525" width="12.125" style="54" bestFit="1" customWidth="1"/>
    <col min="8526" max="8526" width="26.625" style="54" customWidth="1"/>
    <col min="8527" max="8527" width="8.25" style="54" customWidth="1"/>
    <col min="8528" max="8528" width="32.125" style="54" customWidth="1"/>
    <col min="8529" max="8774" width="8.75" style="54"/>
    <col min="8775" max="8775" width="9.875" style="54" customWidth="1"/>
    <col min="8776" max="8776" width="8.5" style="54" customWidth="1"/>
    <col min="8777" max="8777" width="7.125" style="54" customWidth="1"/>
    <col min="8778" max="8778" width="7.375" style="54" customWidth="1"/>
    <col min="8779" max="8779" width="5.5" style="54" customWidth="1"/>
    <col min="8780" max="8780" width="9.75" style="54" customWidth="1"/>
    <col min="8781" max="8781" width="12.125" style="54" bestFit="1" customWidth="1"/>
    <col min="8782" max="8782" width="26.625" style="54" customWidth="1"/>
    <col min="8783" max="8783" width="8.25" style="54" customWidth="1"/>
    <col min="8784" max="8784" width="32.125" style="54" customWidth="1"/>
    <col min="8785" max="9030" width="8.75" style="54"/>
    <col min="9031" max="9031" width="9.875" style="54" customWidth="1"/>
    <col min="9032" max="9032" width="8.5" style="54" customWidth="1"/>
    <col min="9033" max="9033" width="7.125" style="54" customWidth="1"/>
    <col min="9034" max="9034" width="7.375" style="54" customWidth="1"/>
    <col min="9035" max="9035" width="5.5" style="54" customWidth="1"/>
    <col min="9036" max="9036" width="9.75" style="54" customWidth="1"/>
    <col min="9037" max="9037" width="12.125" style="54" bestFit="1" customWidth="1"/>
    <col min="9038" max="9038" width="26.625" style="54" customWidth="1"/>
    <col min="9039" max="9039" width="8.25" style="54" customWidth="1"/>
    <col min="9040" max="9040" width="32.125" style="54" customWidth="1"/>
    <col min="9041" max="9286" width="8.75" style="54"/>
    <col min="9287" max="9287" width="9.875" style="54" customWidth="1"/>
    <col min="9288" max="9288" width="8.5" style="54" customWidth="1"/>
    <col min="9289" max="9289" width="7.125" style="54" customWidth="1"/>
    <col min="9290" max="9290" width="7.375" style="54" customWidth="1"/>
    <col min="9291" max="9291" width="5.5" style="54" customWidth="1"/>
    <col min="9292" max="9292" width="9.75" style="54" customWidth="1"/>
    <col min="9293" max="9293" width="12.125" style="54" bestFit="1" customWidth="1"/>
    <col min="9294" max="9294" width="26.625" style="54" customWidth="1"/>
    <col min="9295" max="9295" width="8.25" style="54" customWidth="1"/>
    <col min="9296" max="9296" width="32.125" style="54" customWidth="1"/>
    <col min="9297" max="9542" width="8.75" style="54"/>
    <col min="9543" max="9543" width="9.875" style="54" customWidth="1"/>
    <col min="9544" max="9544" width="8.5" style="54" customWidth="1"/>
    <col min="9545" max="9545" width="7.125" style="54" customWidth="1"/>
    <col min="9546" max="9546" width="7.375" style="54" customWidth="1"/>
    <col min="9547" max="9547" width="5.5" style="54" customWidth="1"/>
    <col min="9548" max="9548" width="9.75" style="54" customWidth="1"/>
    <col min="9549" max="9549" width="12.125" style="54" bestFit="1" customWidth="1"/>
    <col min="9550" max="9550" width="26.625" style="54" customWidth="1"/>
    <col min="9551" max="9551" width="8.25" style="54" customWidth="1"/>
    <col min="9552" max="9552" width="32.125" style="54" customWidth="1"/>
    <col min="9553" max="9798" width="8.75" style="54"/>
    <col min="9799" max="9799" width="9.875" style="54" customWidth="1"/>
    <col min="9800" max="9800" width="8.5" style="54" customWidth="1"/>
    <col min="9801" max="9801" width="7.125" style="54" customWidth="1"/>
    <col min="9802" max="9802" width="7.375" style="54" customWidth="1"/>
    <col min="9803" max="9803" width="5.5" style="54" customWidth="1"/>
    <col min="9804" max="9804" width="9.75" style="54" customWidth="1"/>
    <col min="9805" max="9805" width="12.125" style="54" bestFit="1" customWidth="1"/>
    <col min="9806" max="9806" width="26.625" style="54" customWidth="1"/>
    <col min="9807" max="9807" width="8.25" style="54" customWidth="1"/>
    <col min="9808" max="9808" width="32.125" style="54" customWidth="1"/>
    <col min="9809" max="10054" width="8.75" style="54"/>
    <col min="10055" max="10055" width="9.875" style="54" customWidth="1"/>
    <col min="10056" max="10056" width="8.5" style="54" customWidth="1"/>
    <col min="10057" max="10057" width="7.125" style="54" customWidth="1"/>
    <col min="10058" max="10058" width="7.375" style="54" customWidth="1"/>
    <col min="10059" max="10059" width="5.5" style="54" customWidth="1"/>
    <col min="10060" max="10060" width="9.75" style="54" customWidth="1"/>
    <col min="10061" max="10061" width="12.125" style="54" bestFit="1" customWidth="1"/>
    <col min="10062" max="10062" width="26.625" style="54" customWidth="1"/>
    <col min="10063" max="10063" width="8.25" style="54" customWidth="1"/>
    <col min="10064" max="10064" width="32.125" style="54" customWidth="1"/>
    <col min="10065" max="10310" width="8.75" style="54"/>
    <col min="10311" max="10311" width="9.875" style="54" customWidth="1"/>
    <col min="10312" max="10312" width="8.5" style="54" customWidth="1"/>
    <col min="10313" max="10313" width="7.125" style="54" customWidth="1"/>
    <col min="10314" max="10314" width="7.375" style="54" customWidth="1"/>
    <col min="10315" max="10315" width="5.5" style="54" customWidth="1"/>
    <col min="10316" max="10316" width="9.75" style="54" customWidth="1"/>
    <col min="10317" max="10317" width="12.125" style="54" bestFit="1" customWidth="1"/>
    <col min="10318" max="10318" width="26.625" style="54" customWidth="1"/>
    <col min="10319" max="10319" width="8.25" style="54" customWidth="1"/>
    <col min="10320" max="10320" width="32.125" style="54" customWidth="1"/>
    <col min="10321" max="10566" width="8.75" style="54"/>
    <col min="10567" max="10567" width="9.875" style="54" customWidth="1"/>
    <col min="10568" max="10568" width="8.5" style="54" customWidth="1"/>
    <col min="10569" max="10569" width="7.125" style="54" customWidth="1"/>
    <col min="10570" max="10570" width="7.375" style="54" customWidth="1"/>
    <col min="10571" max="10571" width="5.5" style="54" customWidth="1"/>
    <col min="10572" max="10572" width="9.75" style="54" customWidth="1"/>
    <col min="10573" max="10573" width="12.125" style="54" bestFit="1" customWidth="1"/>
    <col min="10574" max="10574" width="26.625" style="54" customWidth="1"/>
    <col min="10575" max="10575" width="8.25" style="54" customWidth="1"/>
    <col min="10576" max="10576" width="32.125" style="54" customWidth="1"/>
    <col min="10577" max="10822" width="8.75" style="54"/>
    <col min="10823" max="10823" width="9.875" style="54" customWidth="1"/>
    <col min="10824" max="10824" width="8.5" style="54" customWidth="1"/>
    <col min="10825" max="10825" width="7.125" style="54" customWidth="1"/>
    <col min="10826" max="10826" width="7.375" style="54" customWidth="1"/>
    <col min="10827" max="10827" width="5.5" style="54" customWidth="1"/>
    <col min="10828" max="10828" width="9.75" style="54" customWidth="1"/>
    <col min="10829" max="10829" width="12.125" style="54" bestFit="1" customWidth="1"/>
    <col min="10830" max="10830" width="26.625" style="54" customWidth="1"/>
    <col min="10831" max="10831" width="8.25" style="54" customWidth="1"/>
    <col min="10832" max="10832" width="32.125" style="54" customWidth="1"/>
    <col min="10833" max="11078" width="8.75" style="54"/>
    <col min="11079" max="11079" width="9.875" style="54" customWidth="1"/>
    <col min="11080" max="11080" width="8.5" style="54" customWidth="1"/>
    <col min="11081" max="11081" width="7.125" style="54" customWidth="1"/>
    <col min="11082" max="11082" width="7.375" style="54" customWidth="1"/>
    <col min="11083" max="11083" width="5.5" style="54" customWidth="1"/>
    <col min="11084" max="11084" width="9.75" style="54" customWidth="1"/>
    <col min="11085" max="11085" width="12.125" style="54" bestFit="1" customWidth="1"/>
    <col min="11086" max="11086" width="26.625" style="54" customWidth="1"/>
    <col min="11087" max="11087" width="8.25" style="54" customWidth="1"/>
    <col min="11088" max="11088" width="32.125" style="54" customWidth="1"/>
    <col min="11089" max="11334" width="8.75" style="54"/>
    <col min="11335" max="11335" width="9.875" style="54" customWidth="1"/>
    <col min="11336" max="11336" width="8.5" style="54" customWidth="1"/>
    <col min="11337" max="11337" width="7.125" style="54" customWidth="1"/>
    <col min="11338" max="11338" width="7.375" style="54" customWidth="1"/>
    <col min="11339" max="11339" width="5.5" style="54" customWidth="1"/>
    <col min="11340" max="11340" width="9.75" style="54" customWidth="1"/>
    <col min="11341" max="11341" width="12.125" style="54" bestFit="1" customWidth="1"/>
    <col min="11342" max="11342" width="26.625" style="54" customWidth="1"/>
    <col min="11343" max="11343" width="8.25" style="54" customWidth="1"/>
    <col min="11344" max="11344" width="32.125" style="54" customWidth="1"/>
    <col min="11345" max="11590" width="8.75" style="54"/>
    <col min="11591" max="11591" width="9.875" style="54" customWidth="1"/>
    <col min="11592" max="11592" width="8.5" style="54" customWidth="1"/>
    <col min="11593" max="11593" width="7.125" style="54" customWidth="1"/>
    <col min="11594" max="11594" width="7.375" style="54" customWidth="1"/>
    <col min="11595" max="11595" width="5.5" style="54" customWidth="1"/>
    <col min="11596" max="11596" width="9.75" style="54" customWidth="1"/>
    <col min="11597" max="11597" width="12.125" style="54" bestFit="1" customWidth="1"/>
    <col min="11598" max="11598" width="26.625" style="54" customWidth="1"/>
    <col min="11599" max="11599" width="8.25" style="54" customWidth="1"/>
    <col min="11600" max="11600" width="32.125" style="54" customWidth="1"/>
    <col min="11601" max="11846" width="8.75" style="54"/>
    <col min="11847" max="11847" width="9.875" style="54" customWidth="1"/>
    <col min="11848" max="11848" width="8.5" style="54" customWidth="1"/>
    <col min="11849" max="11849" width="7.125" style="54" customWidth="1"/>
    <col min="11850" max="11850" width="7.375" style="54" customWidth="1"/>
    <col min="11851" max="11851" width="5.5" style="54" customWidth="1"/>
    <col min="11852" max="11852" width="9.75" style="54" customWidth="1"/>
    <col min="11853" max="11853" width="12.125" style="54" bestFit="1" customWidth="1"/>
    <col min="11854" max="11854" width="26.625" style="54" customWidth="1"/>
    <col min="11855" max="11855" width="8.25" style="54" customWidth="1"/>
    <col min="11856" max="11856" width="32.125" style="54" customWidth="1"/>
    <col min="11857" max="12102" width="8.75" style="54"/>
    <col min="12103" max="12103" width="9.875" style="54" customWidth="1"/>
    <col min="12104" max="12104" width="8.5" style="54" customWidth="1"/>
    <col min="12105" max="12105" width="7.125" style="54" customWidth="1"/>
    <col min="12106" max="12106" width="7.375" style="54" customWidth="1"/>
    <col min="12107" max="12107" width="5.5" style="54" customWidth="1"/>
    <col min="12108" max="12108" width="9.75" style="54" customWidth="1"/>
    <col min="12109" max="12109" width="12.125" style="54" bestFit="1" customWidth="1"/>
    <col min="12110" max="12110" width="26.625" style="54" customWidth="1"/>
    <col min="12111" max="12111" width="8.25" style="54" customWidth="1"/>
    <col min="12112" max="12112" width="32.125" style="54" customWidth="1"/>
    <col min="12113" max="12358" width="8.75" style="54"/>
    <col min="12359" max="12359" width="9.875" style="54" customWidth="1"/>
    <col min="12360" max="12360" width="8.5" style="54" customWidth="1"/>
    <col min="12361" max="12361" width="7.125" style="54" customWidth="1"/>
    <col min="12362" max="12362" width="7.375" style="54" customWidth="1"/>
    <col min="12363" max="12363" width="5.5" style="54" customWidth="1"/>
    <col min="12364" max="12364" width="9.75" style="54" customWidth="1"/>
    <col min="12365" max="12365" width="12.125" style="54" bestFit="1" customWidth="1"/>
    <col min="12366" max="12366" width="26.625" style="54" customWidth="1"/>
    <col min="12367" max="12367" width="8.25" style="54" customWidth="1"/>
    <col min="12368" max="12368" width="32.125" style="54" customWidth="1"/>
    <col min="12369" max="12614" width="8.75" style="54"/>
    <col min="12615" max="12615" width="9.875" style="54" customWidth="1"/>
    <col min="12616" max="12616" width="8.5" style="54" customWidth="1"/>
    <col min="12617" max="12617" width="7.125" style="54" customWidth="1"/>
    <col min="12618" max="12618" width="7.375" style="54" customWidth="1"/>
    <col min="12619" max="12619" width="5.5" style="54" customWidth="1"/>
    <col min="12620" max="12620" width="9.75" style="54" customWidth="1"/>
    <col min="12621" max="12621" width="12.125" style="54" bestFit="1" customWidth="1"/>
    <col min="12622" max="12622" width="26.625" style="54" customWidth="1"/>
    <col min="12623" max="12623" width="8.25" style="54" customWidth="1"/>
    <col min="12624" max="12624" width="32.125" style="54" customWidth="1"/>
    <col min="12625" max="12870" width="8.75" style="54"/>
    <col min="12871" max="12871" width="9.875" style="54" customWidth="1"/>
    <col min="12872" max="12872" width="8.5" style="54" customWidth="1"/>
    <col min="12873" max="12873" width="7.125" style="54" customWidth="1"/>
    <col min="12874" max="12874" width="7.375" style="54" customWidth="1"/>
    <col min="12875" max="12875" width="5.5" style="54" customWidth="1"/>
    <col min="12876" max="12876" width="9.75" style="54" customWidth="1"/>
    <col min="12877" max="12877" width="12.125" style="54" bestFit="1" customWidth="1"/>
    <col min="12878" max="12878" width="26.625" style="54" customWidth="1"/>
    <col min="12879" max="12879" width="8.25" style="54" customWidth="1"/>
    <col min="12880" max="12880" width="32.125" style="54" customWidth="1"/>
    <col min="12881" max="13126" width="8.75" style="54"/>
    <col min="13127" max="13127" width="9.875" style="54" customWidth="1"/>
    <col min="13128" max="13128" width="8.5" style="54" customWidth="1"/>
    <col min="13129" max="13129" width="7.125" style="54" customWidth="1"/>
    <col min="13130" max="13130" width="7.375" style="54" customWidth="1"/>
    <col min="13131" max="13131" width="5.5" style="54" customWidth="1"/>
    <col min="13132" max="13132" width="9.75" style="54" customWidth="1"/>
    <col min="13133" max="13133" width="12.125" style="54" bestFit="1" customWidth="1"/>
    <col min="13134" max="13134" width="26.625" style="54" customWidth="1"/>
    <col min="13135" max="13135" width="8.25" style="54" customWidth="1"/>
    <col min="13136" max="13136" width="32.125" style="54" customWidth="1"/>
    <col min="13137" max="13382" width="8.75" style="54"/>
    <col min="13383" max="13383" width="9.875" style="54" customWidth="1"/>
    <col min="13384" max="13384" width="8.5" style="54" customWidth="1"/>
    <col min="13385" max="13385" width="7.125" style="54" customWidth="1"/>
    <col min="13386" max="13386" width="7.375" style="54" customWidth="1"/>
    <col min="13387" max="13387" width="5.5" style="54" customWidth="1"/>
    <col min="13388" max="13388" width="9.75" style="54" customWidth="1"/>
    <col min="13389" max="13389" width="12.125" style="54" bestFit="1" customWidth="1"/>
    <col min="13390" max="13390" width="26.625" style="54" customWidth="1"/>
    <col min="13391" max="13391" width="8.25" style="54" customWidth="1"/>
    <col min="13392" max="13392" width="32.125" style="54" customWidth="1"/>
    <col min="13393" max="13638" width="8.75" style="54"/>
    <col min="13639" max="13639" width="9.875" style="54" customWidth="1"/>
    <col min="13640" max="13640" width="8.5" style="54" customWidth="1"/>
    <col min="13641" max="13641" width="7.125" style="54" customWidth="1"/>
    <col min="13642" max="13642" width="7.375" style="54" customWidth="1"/>
    <col min="13643" max="13643" width="5.5" style="54" customWidth="1"/>
    <col min="13644" max="13644" width="9.75" style="54" customWidth="1"/>
    <col min="13645" max="13645" width="12.125" style="54" bestFit="1" customWidth="1"/>
    <col min="13646" max="13646" width="26.625" style="54" customWidth="1"/>
    <col min="13647" max="13647" width="8.25" style="54" customWidth="1"/>
    <col min="13648" max="13648" width="32.125" style="54" customWidth="1"/>
    <col min="13649" max="13894" width="8.75" style="54"/>
    <col min="13895" max="13895" width="9.875" style="54" customWidth="1"/>
    <col min="13896" max="13896" width="8.5" style="54" customWidth="1"/>
    <col min="13897" max="13897" width="7.125" style="54" customWidth="1"/>
    <col min="13898" max="13898" width="7.375" style="54" customWidth="1"/>
    <col min="13899" max="13899" width="5.5" style="54" customWidth="1"/>
    <col min="13900" max="13900" width="9.75" style="54" customWidth="1"/>
    <col min="13901" max="13901" width="12.125" style="54" bestFit="1" customWidth="1"/>
    <col min="13902" max="13902" width="26.625" style="54" customWidth="1"/>
    <col min="13903" max="13903" width="8.25" style="54" customWidth="1"/>
    <col min="13904" max="13904" width="32.125" style="54" customWidth="1"/>
    <col min="13905" max="14150" width="8.75" style="54"/>
    <col min="14151" max="16384" width="8.75" style="54" customWidth="1"/>
  </cols>
  <sheetData>
    <row r="1" spans="1:15" s="33" customFormat="1" ht="12.75" customHeight="1">
      <c r="A1" s="190" t="s">
        <v>11</v>
      </c>
      <c r="B1" s="683"/>
      <c r="C1" s="45"/>
      <c r="D1" s="45"/>
      <c r="E1" s="45"/>
      <c r="F1" s="45"/>
      <c r="G1" s="45"/>
      <c r="H1" s="46"/>
      <c r="I1" s="47"/>
      <c r="J1" s="32"/>
      <c r="K1" s="32"/>
      <c r="L1" s="83"/>
    </row>
    <row r="2" spans="1:15" ht="12.75" customHeight="1">
      <c r="A2" s="55" t="s">
        <v>75</v>
      </c>
      <c r="B2" s="111"/>
      <c r="C2" s="48"/>
      <c r="D2" s="49"/>
      <c r="E2" s="49"/>
      <c r="F2" s="49"/>
      <c r="G2" s="50"/>
      <c r="H2" s="51"/>
      <c r="I2" s="52" t="s">
        <v>76</v>
      </c>
    </row>
    <row r="3" spans="1:15" ht="13.7" customHeight="1">
      <c r="A3" s="55" t="s">
        <v>77</v>
      </c>
      <c r="B3" s="111"/>
      <c r="C3" s="56"/>
      <c r="D3" s="57"/>
      <c r="E3" s="57"/>
      <c r="F3" s="57"/>
      <c r="G3" s="50" t="s">
        <v>38</v>
      </c>
      <c r="H3" s="57"/>
      <c r="I3" s="58"/>
    </row>
    <row r="4" spans="1:15" ht="18" customHeight="1">
      <c r="A4" s="59" t="s">
        <v>78</v>
      </c>
      <c r="B4" s="684"/>
      <c r="C4" s="50"/>
      <c r="E4" s="61"/>
      <c r="F4" s="61"/>
      <c r="G4" s="34" t="s">
        <v>39</v>
      </c>
      <c r="H4" s="35"/>
      <c r="I4" s="36"/>
    </row>
    <row r="5" spans="1:15" ht="12.75" customHeight="1">
      <c r="A5" s="55" t="s">
        <v>544</v>
      </c>
      <c r="B5" s="111"/>
      <c r="C5" s="62"/>
      <c r="D5" s="57"/>
      <c r="E5" s="57"/>
      <c r="F5" s="57"/>
      <c r="G5" s="50"/>
      <c r="H5" s="57"/>
      <c r="I5" s="58"/>
    </row>
    <row r="6" spans="1:15" ht="12.75" customHeight="1">
      <c r="A6" s="55" t="s">
        <v>79</v>
      </c>
      <c r="B6" s="111"/>
      <c r="C6" s="62"/>
      <c r="D6" s="57"/>
      <c r="E6" s="57"/>
      <c r="F6" s="57"/>
      <c r="G6" s="50"/>
      <c r="H6" s="57"/>
      <c r="I6" s="58"/>
    </row>
    <row r="7" spans="1:15" ht="12.75" customHeight="1">
      <c r="A7" s="59"/>
      <c r="B7" s="684"/>
      <c r="C7" s="62"/>
      <c r="D7" s="57"/>
      <c r="E7" s="57"/>
      <c r="F7" s="57"/>
      <c r="G7" s="50"/>
      <c r="H7" s="57"/>
      <c r="I7" s="58"/>
    </row>
    <row r="8" spans="1:15" ht="17.45" customHeight="1" thickBot="1">
      <c r="A8" s="189"/>
      <c r="B8" s="189"/>
      <c r="C8" s="77"/>
      <c r="D8" s="725" t="s">
        <v>41</v>
      </c>
      <c r="E8" s="725"/>
      <c r="F8" s="78"/>
      <c r="G8" s="79"/>
      <c r="H8" s="79"/>
      <c r="I8" s="80"/>
      <c r="J8" s="81"/>
      <c r="K8" s="81"/>
      <c r="L8" s="89"/>
    </row>
    <row r="9" spans="1:15" s="88" customFormat="1" ht="33.75" customHeight="1" thickBot="1">
      <c r="A9" s="93" t="s">
        <v>71</v>
      </c>
      <c r="B9" s="685" t="s">
        <v>548</v>
      </c>
      <c r="C9" s="94" t="s">
        <v>40</v>
      </c>
      <c r="D9" s="94" t="s">
        <v>45</v>
      </c>
      <c r="E9" s="94" t="s">
        <v>46</v>
      </c>
      <c r="F9" s="95" t="s">
        <v>72</v>
      </c>
      <c r="G9" s="95" t="s">
        <v>29</v>
      </c>
      <c r="H9" s="94" t="s">
        <v>42</v>
      </c>
      <c r="I9" s="95" t="s">
        <v>43</v>
      </c>
      <c r="J9" s="96" t="s">
        <v>44</v>
      </c>
      <c r="K9" s="96" t="s">
        <v>117</v>
      </c>
      <c r="L9" s="97" t="s">
        <v>31</v>
      </c>
      <c r="M9" s="94" t="s">
        <v>45</v>
      </c>
      <c r="N9" s="94" t="s">
        <v>46</v>
      </c>
      <c r="O9" s="95" t="s">
        <v>72</v>
      </c>
    </row>
    <row r="10" spans="1:15">
      <c r="A10" s="90">
        <v>42737</v>
      </c>
      <c r="B10" s="90"/>
      <c r="C10" s="91" t="s">
        <v>47</v>
      </c>
      <c r="D10" s="91">
        <v>13</v>
      </c>
      <c r="E10" s="91">
        <v>26</v>
      </c>
      <c r="F10" s="91">
        <f t="shared" ref="F10:F35" si="0">IF(((D10="")*AND(E10="")),"",E10-D10)</f>
        <v>13</v>
      </c>
      <c r="G10" s="92" t="str">
        <f>IF(F10="","",IF(F10&lt;=20,"Pass","Fail"))</f>
        <v>Pass</v>
      </c>
      <c r="H10" s="103">
        <v>1335</v>
      </c>
      <c r="I10" s="75" t="s">
        <v>48</v>
      </c>
      <c r="J10" s="74">
        <v>20</v>
      </c>
      <c r="K10" s="74">
        <v>20</v>
      </c>
      <c r="L10" s="85"/>
      <c r="O10" s="206">
        <f>N10-M10</f>
        <v>0</v>
      </c>
    </row>
    <row r="11" spans="1:15">
      <c r="A11" s="37">
        <v>42737</v>
      </c>
      <c r="B11" s="37"/>
      <c r="C11" s="38" t="s">
        <v>49</v>
      </c>
      <c r="D11" s="38">
        <v>16</v>
      </c>
      <c r="E11" s="38">
        <v>22</v>
      </c>
      <c r="F11" s="38">
        <f t="shared" si="0"/>
        <v>6</v>
      </c>
      <c r="G11" s="39" t="str">
        <f>IF(F11="","",IF(F11&lt;=30,"Pass","Fail"))</f>
        <v>Pass</v>
      </c>
      <c r="H11" s="42">
        <v>1335</v>
      </c>
      <c r="I11" s="64" t="s">
        <v>48</v>
      </c>
      <c r="J11" s="67">
        <v>30</v>
      </c>
      <c r="K11" s="67">
        <v>30</v>
      </c>
      <c r="L11" s="86"/>
      <c r="O11" s="206">
        <f t="shared" ref="O11:O74" si="1">N11-M11</f>
        <v>0</v>
      </c>
    </row>
    <row r="12" spans="1:15">
      <c r="A12" s="37">
        <v>42740</v>
      </c>
      <c r="B12" s="37"/>
      <c r="C12" s="38" t="s">
        <v>47</v>
      </c>
      <c r="D12" s="38">
        <v>17</v>
      </c>
      <c r="E12" s="38">
        <v>33</v>
      </c>
      <c r="F12" s="38">
        <f>IF(((D12="")*AND(E12="")),"",E12-D12)</f>
        <v>16</v>
      </c>
      <c r="G12" s="39" t="str">
        <f>IF(F12="","",IF(F12&lt;=20,"Pass","Fail"))</f>
        <v>Pass</v>
      </c>
      <c r="H12" s="42">
        <v>102</v>
      </c>
      <c r="I12" s="64" t="s">
        <v>48</v>
      </c>
      <c r="J12" s="67">
        <v>20</v>
      </c>
      <c r="K12" s="67">
        <v>20</v>
      </c>
      <c r="L12" s="86"/>
      <c r="O12" s="206">
        <f t="shared" si="1"/>
        <v>0</v>
      </c>
    </row>
    <row r="13" spans="1:15">
      <c r="A13" s="37">
        <v>42740</v>
      </c>
      <c r="B13" s="37"/>
      <c r="C13" s="38" t="s">
        <v>49</v>
      </c>
      <c r="D13" s="38">
        <v>17</v>
      </c>
      <c r="E13" s="38">
        <v>39</v>
      </c>
      <c r="F13" s="38">
        <f>IF(((D13="")*AND(E13="")),"",E13-D13)</f>
        <v>22</v>
      </c>
      <c r="G13" s="39" t="str">
        <f>IF(F13="","",IF(F13&lt;=30,"Pass","Fail"))</f>
        <v>Pass</v>
      </c>
      <c r="H13" s="42">
        <v>102</v>
      </c>
      <c r="I13" s="64" t="s">
        <v>48</v>
      </c>
      <c r="J13" s="67">
        <v>30</v>
      </c>
      <c r="K13" s="67">
        <v>30</v>
      </c>
      <c r="L13" s="86"/>
      <c r="O13" s="206">
        <f t="shared" si="1"/>
        <v>0</v>
      </c>
    </row>
    <row r="14" spans="1:15">
      <c r="A14" s="37">
        <v>42744</v>
      </c>
      <c r="B14" s="37"/>
      <c r="C14" s="38" t="s">
        <v>47</v>
      </c>
      <c r="D14" s="38">
        <v>49</v>
      </c>
      <c r="E14" s="38">
        <v>65</v>
      </c>
      <c r="F14" s="38">
        <f>IF(((D14="")*AND(E14="")),"",E14-D14)</f>
        <v>16</v>
      </c>
      <c r="G14" s="39" t="str">
        <f>IF(F14="","",IF(F14&lt;=20,"Pass","Fail"))</f>
        <v>Pass</v>
      </c>
      <c r="H14" s="42">
        <v>1400</v>
      </c>
      <c r="I14" s="64" t="s">
        <v>48</v>
      </c>
      <c r="J14" s="67">
        <v>20</v>
      </c>
      <c r="K14" s="67">
        <v>20</v>
      </c>
      <c r="L14" s="86"/>
      <c r="O14" s="206">
        <f t="shared" si="1"/>
        <v>0</v>
      </c>
    </row>
    <row r="15" spans="1:15">
      <c r="A15" s="37">
        <v>42744</v>
      </c>
      <c r="B15" s="37"/>
      <c r="C15" s="38" t="s">
        <v>49</v>
      </c>
      <c r="D15" s="38">
        <v>46</v>
      </c>
      <c r="E15" s="38">
        <v>67</v>
      </c>
      <c r="F15" s="38">
        <f>IF(((D15="")*AND(E15="")),"",E15-D15)</f>
        <v>21</v>
      </c>
      <c r="G15" s="39" t="str">
        <f>IF(F15="","",IF(F15&lt;=30,"Pass","Fail"))</f>
        <v>Pass</v>
      </c>
      <c r="H15" s="42">
        <v>102</v>
      </c>
      <c r="I15" s="64" t="s">
        <v>48</v>
      </c>
      <c r="J15" s="67">
        <v>30</v>
      </c>
      <c r="K15" s="67">
        <v>30</v>
      </c>
      <c r="L15" s="86"/>
      <c r="O15" s="206">
        <f t="shared" si="1"/>
        <v>0</v>
      </c>
    </row>
    <row r="16" spans="1:15">
      <c r="A16" s="37">
        <v>42747</v>
      </c>
      <c r="B16" s="37"/>
      <c r="C16" s="38" t="s">
        <v>47</v>
      </c>
      <c r="D16" s="38">
        <v>5</v>
      </c>
      <c r="E16" s="38">
        <v>9</v>
      </c>
      <c r="F16" s="38">
        <f t="shared" si="0"/>
        <v>4</v>
      </c>
      <c r="G16" s="39" t="str">
        <f>IF(F16="","",IF(F16&lt;=20,"Pass","Fail"))</f>
        <v>Pass</v>
      </c>
      <c r="H16" s="42">
        <v>1335</v>
      </c>
      <c r="I16" s="64" t="s">
        <v>48</v>
      </c>
      <c r="J16" s="67">
        <v>20</v>
      </c>
      <c r="K16" s="67">
        <v>20</v>
      </c>
      <c r="L16" s="86"/>
      <c r="O16" s="206">
        <f t="shared" si="1"/>
        <v>0</v>
      </c>
    </row>
    <row r="17" spans="1:15">
      <c r="A17" s="37">
        <v>42747</v>
      </c>
      <c r="B17" s="37"/>
      <c r="C17" s="38" t="s">
        <v>49</v>
      </c>
      <c r="D17" s="38">
        <v>23</v>
      </c>
      <c r="E17" s="38">
        <v>33</v>
      </c>
      <c r="F17" s="38">
        <f t="shared" si="0"/>
        <v>10</v>
      </c>
      <c r="G17" s="39" t="str">
        <f>IF(F17="","",IF(F17&lt;=30,"Pass","Fail"))</f>
        <v>Pass</v>
      </c>
      <c r="H17" s="42">
        <v>1335</v>
      </c>
      <c r="I17" s="64" t="s">
        <v>48</v>
      </c>
      <c r="J17" s="67">
        <v>30</v>
      </c>
      <c r="K17" s="67">
        <v>30</v>
      </c>
      <c r="L17" s="86"/>
      <c r="O17" s="206">
        <f t="shared" si="1"/>
        <v>0</v>
      </c>
    </row>
    <row r="18" spans="1:15">
      <c r="A18" s="37">
        <v>42759</v>
      </c>
      <c r="B18" s="37"/>
      <c r="C18" s="38" t="s">
        <v>47</v>
      </c>
      <c r="D18" s="38">
        <v>5</v>
      </c>
      <c r="E18" s="38">
        <v>20</v>
      </c>
      <c r="F18" s="38">
        <f t="shared" si="0"/>
        <v>15</v>
      </c>
      <c r="G18" s="39" t="str">
        <f>IF(F18="","",IF(F18&lt;=20,"Pass","Fail"))</f>
        <v>Pass</v>
      </c>
      <c r="H18" s="42">
        <v>1335</v>
      </c>
      <c r="I18" s="64" t="s">
        <v>48</v>
      </c>
      <c r="J18" s="67">
        <v>20</v>
      </c>
      <c r="K18" s="67">
        <v>20</v>
      </c>
      <c r="L18" s="180" t="s">
        <v>74</v>
      </c>
      <c r="O18" s="206">
        <f t="shared" si="1"/>
        <v>0</v>
      </c>
    </row>
    <row r="19" spans="1:15">
      <c r="A19" s="37">
        <v>42759</v>
      </c>
      <c r="B19" s="37"/>
      <c r="C19" s="38" t="s">
        <v>49</v>
      </c>
      <c r="D19" s="38">
        <v>9</v>
      </c>
      <c r="E19" s="38">
        <v>19</v>
      </c>
      <c r="F19" s="38">
        <f t="shared" si="0"/>
        <v>10</v>
      </c>
      <c r="G19" s="39" t="str">
        <f>IF(F19="","",IF(F19&lt;=30,"Pass","Fail"))</f>
        <v>Pass</v>
      </c>
      <c r="H19" s="42">
        <v>1335</v>
      </c>
      <c r="I19" s="64" t="s">
        <v>73</v>
      </c>
      <c r="J19" s="67">
        <v>30</v>
      </c>
      <c r="K19" s="67">
        <v>30</v>
      </c>
      <c r="L19" s="86" t="s">
        <v>74</v>
      </c>
      <c r="O19" s="206">
        <f t="shared" si="1"/>
        <v>0</v>
      </c>
    </row>
    <row r="20" spans="1:15">
      <c r="A20" s="37">
        <v>42762</v>
      </c>
      <c r="B20" s="37"/>
      <c r="C20" s="38" t="s">
        <v>47</v>
      </c>
      <c r="D20" s="38">
        <v>23</v>
      </c>
      <c r="E20" s="38">
        <v>35</v>
      </c>
      <c r="F20" s="38">
        <f t="shared" si="0"/>
        <v>12</v>
      </c>
      <c r="G20" s="39" t="str">
        <f>IF(F20="","",IF(F20&lt;=20,"Pass","Fail"))</f>
        <v>Pass</v>
      </c>
      <c r="H20" s="42">
        <v>1400</v>
      </c>
      <c r="I20" s="64" t="s">
        <v>48</v>
      </c>
      <c r="J20" s="67">
        <v>20</v>
      </c>
      <c r="K20" s="67">
        <v>20</v>
      </c>
      <c r="L20" s="86"/>
      <c r="O20" s="206">
        <f t="shared" si="1"/>
        <v>0</v>
      </c>
    </row>
    <row r="21" spans="1:15">
      <c r="A21" s="37">
        <v>42762</v>
      </c>
      <c r="B21" s="37"/>
      <c r="C21" s="38" t="s">
        <v>49</v>
      </c>
      <c r="D21" s="38">
        <v>31</v>
      </c>
      <c r="E21" s="38">
        <v>46</v>
      </c>
      <c r="F21" s="38">
        <f t="shared" si="0"/>
        <v>15</v>
      </c>
      <c r="G21" s="39" t="str">
        <f>IF(F21="","",IF(F21&lt;=30,"Pass","Fail"))</f>
        <v>Pass</v>
      </c>
      <c r="H21" s="42">
        <v>1400</v>
      </c>
      <c r="I21" s="64" t="s">
        <v>48</v>
      </c>
      <c r="J21" s="67">
        <v>30</v>
      </c>
      <c r="K21" s="67">
        <v>30</v>
      </c>
      <c r="L21" s="86"/>
      <c r="O21" s="206">
        <f t="shared" si="1"/>
        <v>0</v>
      </c>
    </row>
    <row r="22" spans="1:15">
      <c r="A22" s="37">
        <v>42765</v>
      </c>
      <c r="B22" s="37"/>
      <c r="C22" s="38" t="s">
        <v>47</v>
      </c>
      <c r="D22" s="38">
        <v>43</v>
      </c>
      <c r="E22" s="38">
        <v>56</v>
      </c>
      <c r="F22" s="38">
        <f t="shared" si="0"/>
        <v>13</v>
      </c>
      <c r="G22" s="39" t="str">
        <f>IF(F22="","",IF(F22&lt;=20,"Pass","Fail"))</f>
        <v>Pass</v>
      </c>
      <c r="H22" s="42">
        <v>1400</v>
      </c>
      <c r="I22" s="64" t="s">
        <v>48</v>
      </c>
      <c r="J22" s="67">
        <v>20</v>
      </c>
      <c r="K22" s="67">
        <v>20</v>
      </c>
      <c r="L22" s="86"/>
      <c r="O22" s="206">
        <f t="shared" si="1"/>
        <v>0</v>
      </c>
    </row>
    <row r="23" spans="1:15">
      <c r="A23" s="37">
        <v>42765</v>
      </c>
      <c r="B23" s="37"/>
      <c r="C23" s="38" t="s">
        <v>49</v>
      </c>
      <c r="D23" s="38">
        <v>27</v>
      </c>
      <c r="E23" s="38">
        <v>48</v>
      </c>
      <c r="F23" s="38">
        <f t="shared" si="0"/>
        <v>21</v>
      </c>
      <c r="G23" s="39" t="str">
        <f>IF(F23="","",IF(F23&lt;=30,"Pass","Fail"))</f>
        <v>Pass</v>
      </c>
      <c r="H23" s="42">
        <v>1400</v>
      </c>
      <c r="I23" s="64" t="s">
        <v>48</v>
      </c>
      <c r="J23" s="67">
        <v>30</v>
      </c>
      <c r="K23" s="67">
        <v>30</v>
      </c>
      <c r="L23" s="86"/>
      <c r="O23" s="206">
        <f t="shared" si="1"/>
        <v>0</v>
      </c>
    </row>
    <row r="24" spans="1:15">
      <c r="A24" s="37">
        <v>42769</v>
      </c>
      <c r="B24" s="37"/>
      <c r="C24" s="38" t="s">
        <v>47</v>
      </c>
      <c r="D24" s="38">
        <v>9</v>
      </c>
      <c r="E24" s="38">
        <v>14</v>
      </c>
      <c r="F24" s="38">
        <f t="shared" si="0"/>
        <v>5</v>
      </c>
      <c r="G24" s="39" t="str">
        <f>IF(F24="","",IF(F24&lt;=20,"Pass","Fail"))</f>
        <v>Pass</v>
      </c>
      <c r="H24" s="42">
        <v>1159</v>
      </c>
      <c r="I24" s="64" t="s">
        <v>48</v>
      </c>
      <c r="J24" s="67">
        <v>20</v>
      </c>
      <c r="K24" s="67">
        <v>20</v>
      </c>
      <c r="L24" s="86"/>
      <c r="O24" s="206">
        <f t="shared" si="1"/>
        <v>0</v>
      </c>
    </row>
    <row r="25" spans="1:15">
      <c r="A25" s="37">
        <v>42769</v>
      </c>
      <c r="B25" s="37"/>
      <c r="C25" s="38" t="s">
        <v>49</v>
      </c>
      <c r="D25" s="38">
        <v>4</v>
      </c>
      <c r="E25" s="38">
        <v>8</v>
      </c>
      <c r="F25" s="38">
        <f t="shared" si="0"/>
        <v>4</v>
      </c>
      <c r="G25" s="39" t="str">
        <f>IF(F25="","",IF(F25&lt;=30,"Pass","Fail"))</f>
        <v>Pass</v>
      </c>
      <c r="H25" s="42">
        <v>1159</v>
      </c>
      <c r="I25" s="64" t="s">
        <v>48</v>
      </c>
      <c r="J25" s="67">
        <v>30</v>
      </c>
      <c r="K25" s="67">
        <v>30</v>
      </c>
      <c r="L25" s="86"/>
      <c r="O25" s="206">
        <f t="shared" si="1"/>
        <v>0</v>
      </c>
    </row>
    <row r="26" spans="1:15">
      <c r="A26" s="37">
        <v>42772</v>
      </c>
      <c r="B26" s="37"/>
      <c r="C26" s="38" t="s">
        <v>47</v>
      </c>
      <c r="D26" s="38">
        <v>14</v>
      </c>
      <c r="E26" s="38">
        <v>16</v>
      </c>
      <c r="F26" s="38">
        <f t="shared" si="0"/>
        <v>2</v>
      </c>
      <c r="G26" s="39" t="str">
        <f>IF(F26="","",IF(F26&lt;=20,"Pass","Fail"))</f>
        <v>Pass</v>
      </c>
      <c r="H26" s="42">
        <v>1400</v>
      </c>
      <c r="I26" s="64" t="s">
        <v>48</v>
      </c>
      <c r="J26" s="67">
        <v>20</v>
      </c>
      <c r="K26" s="67">
        <v>20</v>
      </c>
      <c r="L26" s="86"/>
      <c r="O26" s="206">
        <f t="shared" si="1"/>
        <v>0</v>
      </c>
    </row>
    <row r="27" spans="1:15">
      <c r="A27" s="37">
        <v>42772</v>
      </c>
      <c r="B27" s="37"/>
      <c r="C27" s="38" t="s">
        <v>49</v>
      </c>
      <c r="D27" s="38">
        <v>9</v>
      </c>
      <c r="E27" s="38">
        <v>10</v>
      </c>
      <c r="F27" s="38">
        <f t="shared" si="0"/>
        <v>1</v>
      </c>
      <c r="G27" s="39" t="str">
        <f>IF(F27="","",IF(F27&lt;=30,"Pass","Fail"))</f>
        <v>Pass</v>
      </c>
      <c r="H27" s="42">
        <v>1400</v>
      </c>
      <c r="I27" s="64" t="s">
        <v>48</v>
      </c>
      <c r="J27" s="67">
        <v>30</v>
      </c>
      <c r="K27" s="67">
        <v>30</v>
      </c>
      <c r="L27" s="86"/>
      <c r="O27" s="206">
        <f t="shared" si="1"/>
        <v>0</v>
      </c>
    </row>
    <row r="28" spans="1:15">
      <c r="A28" s="37">
        <v>42775</v>
      </c>
      <c r="B28" s="37"/>
      <c r="C28" s="38" t="s">
        <v>47</v>
      </c>
      <c r="D28" s="38">
        <v>21</v>
      </c>
      <c r="E28" s="38">
        <v>40</v>
      </c>
      <c r="F28" s="38">
        <f t="shared" si="0"/>
        <v>19</v>
      </c>
      <c r="G28" s="39" t="str">
        <f>IF(F28="","",IF(F28&lt;=20,"Pass","Fail"))</f>
        <v>Pass</v>
      </c>
      <c r="H28" s="42">
        <v>1428</v>
      </c>
      <c r="I28" s="64" t="s">
        <v>48</v>
      </c>
      <c r="J28" s="67">
        <v>20</v>
      </c>
      <c r="K28" s="67">
        <v>20</v>
      </c>
      <c r="L28" s="86"/>
      <c r="O28" s="206">
        <f t="shared" si="1"/>
        <v>0</v>
      </c>
    </row>
    <row r="29" spans="1:15">
      <c r="A29" s="37">
        <v>42775</v>
      </c>
      <c r="B29" s="37"/>
      <c r="C29" s="38" t="s">
        <v>49</v>
      </c>
      <c r="D29" s="38">
        <v>16</v>
      </c>
      <c r="E29" s="38">
        <v>35</v>
      </c>
      <c r="F29" s="38">
        <f t="shared" si="0"/>
        <v>19</v>
      </c>
      <c r="G29" s="39" t="str">
        <f>IF(F29="","",IF(F29&lt;=30,"Pass","Fail"))</f>
        <v>Pass</v>
      </c>
      <c r="H29" s="42">
        <v>1428</v>
      </c>
      <c r="I29" s="64" t="s">
        <v>48</v>
      </c>
      <c r="J29" s="67">
        <v>30</v>
      </c>
      <c r="K29" s="67">
        <v>30</v>
      </c>
      <c r="L29" s="86"/>
      <c r="O29" s="206">
        <f t="shared" si="1"/>
        <v>0</v>
      </c>
    </row>
    <row r="30" spans="1:15">
      <c r="A30" s="37">
        <v>42779</v>
      </c>
      <c r="B30" s="37"/>
      <c r="C30" s="38" t="s">
        <v>47</v>
      </c>
      <c r="D30" s="38">
        <v>13</v>
      </c>
      <c r="E30" s="38">
        <v>25</v>
      </c>
      <c r="F30" s="38">
        <f t="shared" si="0"/>
        <v>12</v>
      </c>
      <c r="G30" s="39" t="str">
        <f>IF(F30="","",IF(F30&lt;=20,"Pass","Fail"))</f>
        <v>Pass</v>
      </c>
      <c r="H30" s="42">
        <v>1335</v>
      </c>
      <c r="I30" s="64" t="s">
        <v>48</v>
      </c>
      <c r="J30" s="67">
        <v>20</v>
      </c>
      <c r="K30" s="67">
        <v>20</v>
      </c>
      <c r="L30" s="86"/>
      <c r="O30" s="206">
        <f t="shared" si="1"/>
        <v>0</v>
      </c>
    </row>
    <row r="31" spans="1:15">
      <c r="A31" s="37">
        <v>42779</v>
      </c>
      <c r="B31" s="37"/>
      <c r="C31" s="38" t="s">
        <v>49</v>
      </c>
      <c r="D31" s="38">
        <v>12</v>
      </c>
      <c r="E31" s="38">
        <v>28</v>
      </c>
      <c r="F31" s="38">
        <f t="shared" si="0"/>
        <v>16</v>
      </c>
      <c r="G31" s="39" t="str">
        <f>IF(F31="","",IF(F31&lt;=30,"Pass","Fail"))</f>
        <v>Pass</v>
      </c>
      <c r="H31" s="42">
        <v>1335</v>
      </c>
      <c r="I31" s="64" t="s">
        <v>48</v>
      </c>
      <c r="J31" s="67">
        <v>30</v>
      </c>
      <c r="K31" s="67">
        <v>30</v>
      </c>
      <c r="L31" s="86"/>
      <c r="O31" s="206">
        <f t="shared" si="1"/>
        <v>0</v>
      </c>
    </row>
    <row r="32" spans="1:15">
      <c r="A32" s="37">
        <v>42782</v>
      </c>
      <c r="B32" s="37"/>
      <c r="C32" s="38" t="s">
        <v>47</v>
      </c>
      <c r="D32" s="38">
        <v>13</v>
      </c>
      <c r="E32" s="38">
        <v>20</v>
      </c>
      <c r="F32" s="38">
        <f t="shared" si="0"/>
        <v>7</v>
      </c>
      <c r="G32" s="39" t="str">
        <f>IF(F32="","",IF(F32&lt;=20,"Pass","Fail"))</f>
        <v>Pass</v>
      </c>
      <c r="H32" s="42">
        <v>1335</v>
      </c>
      <c r="I32" s="64" t="s">
        <v>48</v>
      </c>
      <c r="J32" s="67">
        <v>20</v>
      </c>
      <c r="K32" s="67">
        <v>20</v>
      </c>
      <c r="L32" s="86"/>
      <c r="O32" s="206">
        <f t="shared" si="1"/>
        <v>0</v>
      </c>
    </row>
    <row r="33" spans="1:15">
      <c r="A33" s="37">
        <v>42782</v>
      </c>
      <c r="B33" s="37"/>
      <c r="C33" s="38" t="s">
        <v>49</v>
      </c>
      <c r="D33" s="38">
        <v>13</v>
      </c>
      <c r="E33" s="38">
        <v>17</v>
      </c>
      <c r="F33" s="38">
        <f t="shared" si="0"/>
        <v>4</v>
      </c>
      <c r="G33" s="39" t="str">
        <f>IF(F33="","",IF(F33&lt;=30,"Pass","Fail"))</f>
        <v>Pass</v>
      </c>
      <c r="H33" s="42">
        <v>1335</v>
      </c>
      <c r="I33" s="64" t="s">
        <v>48</v>
      </c>
      <c r="J33" s="67">
        <v>30</v>
      </c>
      <c r="K33" s="67">
        <v>30</v>
      </c>
      <c r="L33" s="86"/>
      <c r="O33" s="206">
        <f t="shared" si="1"/>
        <v>0</v>
      </c>
    </row>
    <row r="34" spans="1:15">
      <c r="A34" s="37">
        <v>42786</v>
      </c>
      <c r="B34" s="37"/>
      <c r="C34" s="38" t="s">
        <v>47</v>
      </c>
      <c r="D34" s="38">
        <v>3</v>
      </c>
      <c r="E34" s="38">
        <v>7</v>
      </c>
      <c r="F34" s="38">
        <f t="shared" si="0"/>
        <v>4</v>
      </c>
      <c r="G34" s="39" t="str">
        <f>IF(F34="","",IF(F34&lt;=20,"Pass","Fail"))</f>
        <v>Pass</v>
      </c>
      <c r="H34" s="42">
        <v>1335</v>
      </c>
      <c r="I34" s="64" t="s">
        <v>48</v>
      </c>
      <c r="J34" s="67">
        <v>20</v>
      </c>
      <c r="K34" s="67">
        <v>20</v>
      </c>
      <c r="L34" s="86"/>
      <c r="O34" s="206">
        <f t="shared" si="1"/>
        <v>0</v>
      </c>
    </row>
    <row r="35" spans="1:15">
      <c r="A35" s="37">
        <v>42786</v>
      </c>
      <c r="B35" s="37"/>
      <c r="C35" s="38" t="s">
        <v>49</v>
      </c>
      <c r="D35" s="38">
        <v>10</v>
      </c>
      <c r="E35" s="38">
        <v>23</v>
      </c>
      <c r="F35" s="38">
        <f t="shared" si="0"/>
        <v>13</v>
      </c>
      <c r="G35" s="39" t="str">
        <f>IF(F35="","",IF(F35&lt;=30,"Pass","Fail"))</f>
        <v>Pass</v>
      </c>
      <c r="H35" s="42">
        <v>1335</v>
      </c>
      <c r="I35" s="64" t="s">
        <v>48</v>
      </c>
      <c r="J35" s="67">
        <v>30</v>
      </c>
      <c r="K35" s="67">
        <v>30</v>
      </c>
      <c r="L35" s="86"/>
      <c r="O35" s="206">
        <f t="shared" si="1"/>
        <v>0</v>
      </c>
    </row>
    <row r="36" spans="1:15">
      <c r="A36" s="37">
        <v>42782</v>
      </c>
      <c r="B36" s="37"/>
      <c r="C36" s="38" t="s">
        <v>47</v>
      </c>
      <c r="D36" s="38">
        <v>13</v>
      </c>
      <c r="E36" s="38">
        <v>20</v>
      </c>
      <c r="F36" s="38">
        <v>7</v>
      </c>
      <c r="G36" s="39" t="str">
        <f>IF(F36="","",IF(F36&lt;=20,"Pass","Fail"))</f>
        <v>Pass</v>
      </c>
      <c r="H36" s="42">
        <v>1335</v>
      </c>
      <c r="I36" s="64" t="s">
        <v>48</v>
      </c>
      <c r="J36" s="67">
        <v>20</v>
      </c>
      <c r="K36" s="67">
        <v>20</v>
      </c>
      <c r="L36" s="86"/>
      <c r="O36" s="206">
        <f t="shared" si="1"/>
        <v>0</v>
      </c>
    </row>
    <row r="37" spans="1:15">
      <c r="A37" s="37">
        <v>42786</v>
      </c>
      <c r="B37" s="37"/>
      <c r="C37" s="38" t="s">
        <v>47</v>
      </c>
      <c r="D37" s="38">
        <v>3</v>
      </c>
      <c r="E37" s="38">
        <v>7</v>
      </c>
      <c r="F37" s="38">
        <v>4</v>
      </c>
      <c r="G37" s="39" t="str">
        <f>IF(F37="","",IF(F37&lt;=20,"Pass","Fail"))</f>
        <v>Pass</v>
      </c>
      <c r="H37" s="42">
        <v>1335</v>
      </c>
      <c r="I37" s="64" t="s">
        <v>48</v>
      </c>
      <c r="J37" s="67">
        <v>20</v>
      </c>
      <c r="K37" s="67">
        <v>20</v>
      </c>
      <c r="L37" s="86"/>
      <c r="O37" s="206">
        <f t="shared" si="1"/>
        <v>0</v>
      </c>
    </row>
    <row r="38" spans="1:15">
      <c r="A38" s="37">
        <v>42789</v>
      </c>
      <c r="B38" s="37"/>
      <c r="C38" s="38" t="s">
        <v>47</v>
      </c>
      <c r="D38" s="38">
        <v>21</v>
      </c>
      <c r="E38" s="38">
        <v>29</v>
      </c>
      <c r="F38" s="38">
        <f t="shared" ref="F38:F108" si="2">IF(((D38="")*AND(E38="")),"",E38-D38)</f>
        <v>8</v>
      </c>
      <c r="G38" s="39" t="str">
        <f>IF(F38="","",IF(F38&lt;=20,"Pass","Fail"))</f>
        <v>Pass</v>
      </c>
      <c r="H38" s="42">
        <v>1400</v>
      </c>
      <c r="I38" s="64" t="s">
        <v>48</v>
      </c>
      <c r="J38" s="67">
        <v>20</v>
      </c>
      <c r="K38" s="67">
        <v>20</v>
      </c>
      <c r="L38" s="86"/>
      <c r="O38" s="206">
        <f t="shared" si="1"/>
        <v>0</v>
      </c>
    </row>
    <row r="39" spans="1:15">
      <c r="A39" s="37">
        <v>42789</v>
      </c>
      <c r="B39" s="37"/>
      <c r="C39" s="38" t="s">
        <v>49</v>
      </c>
      <c r="D39" s="38">
        <v>33</v>
      </c>
      <c r="E39" s="38">
        <v>52</v>
      </c>
      <c r="F39" s="38">
        <f t="shared" si="2"/>
        <v>19</v>
      </c>
      <c r="G39" s="39" t="str">
        <f>IF(F39="","",IF(F39&lt;=30,"Pass","Fail"))</f>
        <v>Pass</v>
      </c>
      <c r="H39" s="42">
        <v>1400</v>
      </c>
      <c r="I39" s="64" t="s">
        <v>48</v>
      </c>
      <c r="J39" s="67">
        <v>30</v>
      </c>
      <c r="K39" s="67">
        <v>30</v>
      </c>
      <c r="L39" s="86"/>
      <c r="O39" s="206">
        <f t="shared" si="1"/>
        <v>0</v>
      </c>
    </row>
    <row r="40" spans="1:15">
      <c r="A40" s="37">
        <v>42793</v>
      </c>
      <c r="B40" s="37"/>
      <c r="C40" s="38" t="s">
        <v>47</v>
      </c>
      <c r="D40" s="38">
        <v>40</v>
      </c>
      <c r="E40" s="38">
        <v>47</v>
      </c>
      <c r="F40" s="38">
        <f t="shared" si="2"/>
        <v>7</v>
      </c>
      <c r="G40" s="39" t="str">
        <f>IF(F40="","",IF(F40&lt;=20,"Pass","Fail"))</f>
        <v>Pass</v>
      </c>
      <c r="H40" s="42">
        <v>1400</v>
      </c>
      <c r="I40" s="64" t="s">
        <v>48</v>
      </c>
      <c r="J40" s="67">
        <v>20</v>
      </c>
      <c r="K40" s="67">
        <v>20</v>
      </c>
      <c r="L40" s="86"/>
      <c r="O40" s="206">
        <f t="shared" si="1"/>
        <v>0</v>
      </c>
    </row>
    <row r="41" spans="1:15">
      <c r="A41" s="37">
        <v>42793</v>
      </c>
      <c r="B41" s="37"/>
      <c r="C41" s="38" t="s">
        <v>49</v>
      </c>
      <c r="D41" s="38">
        <v>18</v>
      </c>
      <c r="E41" s="38">
        <v>35</v>
      </c>
      <c r="F41" s="38">
        <f t="shared" si="2"/>
        <v>17</v>
      </c>
      <c r="G41" s="39" t="str">
        <f>IF(F41="","",IF(F41&lt;=30,"Pass","Fail"))</f>
        <v>Pass</v>
      </c>
      <c r="H41" s="42">
        <v>1400</v>
      </c>
      <c r="I41" s="64" t="s">
        <v>48</v>
      </c>
      <c r="J41" s="67">
        <v>30</v>
      </c>
      <c r="K41" s="67">
        <v>30</v>
      </c>
      <c r="L41" s="86"/>
      <c r="O41" s="206">
        <f t="shared" si="1"/>
        <v>0</v>
      </c>
    </row>
    <row r="42" spans="1:15">
      <c r="A42" s="37">
        <v>42796</v>
      </c>
      <c r="B42" s="37"/>
      <c r="C42" s="38" t="s">
        <v>47</v>
      </c>
      <c r="D42" s="38">
        <v>28</v>
      </c>
      <c r="E42" s="38">
        <v>47</v>
      </c>
      <c r="F42" s="38">
        <f>IF(((D42="")*AND(E42="")),"",E42-D42)</f>
        <v>19</v>
      </c>
      <c r="G42" s="39" t="str">
        <f>IF(F42="","",IF(F42&lt;=20,"Pass","Fail"))</f>
        <v>Pass</v>
      </c>
      <c r="H42" s="42">
        <v>1428</v>
      </c>
      <c r="I42" s="64" t="s">
        <v>48</v>
      </c>
      <c r="J42" s="67">
        <v>20</v>
      </c>
      <c r="K42" s="67">
        <v>20</v>
      </c>
      <c r="L42" s="86"/>
      <c r="O42" s="206">
        <f t="shared" si="1"/>
        <v>0</v>
      </c>
    </row>
    <row r="43" spans="1:15">
      <c r="A43" s="37">
        <v>42796</v>
      </c>
      <c r="B43" s="37"/>
      <c r="C43" s="38" t="s">
        <v>49</v>
      </c>
      <c r="D43" s="38">
        <v>34</v>
      </c>
      <c r="E43" s="38">
        <v>62</v>
      </c>
      <c r="F43" s="38">
        <f>IF(((D43="")*AND(E43="")),"",E43-D43)</f>
        <v>28</v>
      </c>
      <c r="G43" s="39" t="str">
        <f>IF(F43="","",IF(F43&lt;=30,"Pass","Fail"))</f>
        <v>Pass</v>
      </c>
      <c r="H43" s="42">
        <v>1428</v>
      </c>
      <c r="I43" s="64" t="s">
        <v>48</v>
      </c>
      <c r="J43" s="67">
        <v>30</v>
      </c>
      <c r="K43" s="67">
        <v>30</v>
      </c>
      <c r="L43" s="86"/>
      <c r="O43" s="206">
        <f t="shared" si="1"/>
        <v>0</v>
      </c>
    </row>
    <row r="44" spans="1:15">
      <c r="A44" s="37">
        <v>42803</v>
      </c>
      <c r="B44" s="37"/>
      <c r="C44" s="38" t="s">
        <v>47</v>
      </c>
      <c r="D44" s="38">
        <v>8</v>
      </c>
      <c r="E44" s="38">
        <v>27</v>
      </c>
      <c r="F44" s="38">
        <f t="shared" si="2"/>
        <v>19</v>
      </c>
      <c r="G44" s="39" t="str">
        <f>IF(F44="","",IF(F44&lt;=20,"Pass","Fail"))</f>
        <v>Pass</v>
      </c>
      <c r="H44" s="42">
        <v>1335</v>
      </c>
      <c r="I44" s="64" t="s">
        <v>48</v>
      </c>
      <c r="J44" s="67">
        <v>20</v>
      </c>
      <c r="K44" s="67">
        <v>20</v>
      </c>
      <c r="L44" s="86"/>
      <c r="O44" s="206">
        <f t="shared" si="1"/>
        <v>0</v>
      </c>
    </row>
    <row r="45" spans="1:15" ht="12.75" customHeight="1">
      <c r="A45" s="37">
        <v>42803</v>
      </c>
      <c r="B45" s="37"/>
      <c r="C45" s="38" t="s">
        <v>49</v>
      </c>
      <c r="D45" s="38">
        <v>2</v>
      </c>
      <c r="E45" s="38">
        <v>13</v>
      </c>
      <c r="F45" s="38">
        <f t="shared" si="2"/>
        <v>11</v>
      </c>
      <c r="G45" s="39" t="str">
        <f>IF(F45="","",IF(F45&lt;=30,"Pass","Fail"))</f>
        <v>Pass</v>
      </c>
      <c r="H45" s="42">
        <v>1335</v>
      </c>
      <c r="I45" s="64" t="s">
        <v>48</v>
      </c>
      <c r="J45" s="67">
        <v>30</v>
      </c>
      <c r="K45" s="67">
        <v>30</v>
      </c>
      <c r="L45" s="86"/>
      <c r="O45" s="206">
        <f t="shared" si="1"/>
        <v>0</v>
      </c>
    </row>
    <row r="46" spans="1:15" ht="12.75" customHeight="1">
      <c r="A46" s="37">
        <v>42808</v>
      </c>
      <c r="B46" s="37"/>
      <c r="C46" s="38" t="s">
        <v>47</v>
      </c>
      <c r="D46" s="38">
        <v>35</v>
      </c>
      <c r="E46" s="38">
        <v>41</v>
      </c>
      <c r="F46" s="38">
        <f t="shared" si="2"/>
        <v>6</v>
      </c>
      <c r="G46" s="39" t="str">
        <f>IF(F46="","",IF(F46&lt;=20,"Pass","Fail"))</f>
        <v>Pass</v>
      </c>
      <c r="H46" s="42">
        <v>1400</v>
      </c>
      <c r="I46" s="64" t="s">
        <v>48</v>
      </c>
      <c r="J46" s="67">
        <v>20</v>
      </c>
      <c r="K46" s="67">
        <v>20</v>
      </c>
      <c r="L46" s="86"/>
      <c r="O46" s="206">
        <f t="shared" si="1"/>
        <v>0</v>
      </c>
    </row>
    <row r="47" spans="1:15">
      <c r="A47" s="37">
        <v>42808</v>
      </c>
      <c r="B47" s="37"/>
      <c r="C47" s="38" t="s">
        <v>49</v>
      </c>
      <c r="D47" s="38">
        <v>15</v>
      </c>
      <c r="E47" s="38">
        <v>28</v>
      </c>
      <c r="F47" s="38">
        <f t="shared" si="2"/>
        <v>13</v>
      </c>
      <c r="G47" s="39" t="str">
        <f>IF(F47="","",IF(F47&lt;=30,"Pass","Fail"))</f>
        <v>Pass</v>
      </c>
      <c r="H47" s="42">
        <v>1400</v>
      </c>
      <c r="I47" s="64" t="s">
        <v>48</v>
      </c>
      <c r="J47" s="67">
        <v>30</v>
      </c>
      <c r="K47" s="67">
        <v>30</v>
      </c>
      <c r="L47" s="86"/>
      <c r="O47" s="206">
        <f t="shared" si="1"/>
        <v>0</v>
      </c>
    </row>
    <row r="48" spans="1:15">
      <c r="A48" s="37">
        <v>42811</v>
      </c>
      <c r="B48" s="37"/>
      <c r="C48" s="38" t="s">
        <v>47</v>
      </c>
      <c r="D48" s="38">
        <v>44</v>
      </c>
      <c r="E48" s="38">
        <v>51</v>
      </c>
      <c r="F48" s="38">
        <f>IF(((D48="")*AND(E48="")),"",E48-D48)</f>
        <v>7</v>
      </c>
      <c r="G48" s="39" t="str">
        <f>IF(F48="","",IF(F48&lt;=20,"Pass","Fail"))</f>
        <v>Pass</v>
      </c>
      <c r="H48" s="42">
        <v>1400</v>
      </c>
      <c r="I48" s="64" t="s">
        <v>48</v>
      </c>
      <c r="J48" s="67">
        <v>20</v>
      </c>
      <c r="K48" s="67">
        <v>20</v>
      </c>
      <c r="L48" s="86"/>
      <c r="O48" s="206">
        <f t="shared" si="1"/>
        <v>0</v>
      </c>
    </row>
    <row r="49" spans="1:15">
      <c r="A49" s="37">
        <v>42811</v>
      </c>
      <c r="B49" s="37"/>
      <c r="C49" s="38" t="s">
        <v>49</v>
      </c>
      <c r="D49" s="38">
        <v>17</v>
      </c>
      <c r="E49" s="38">
        <v>22</v>
      </c>
      <c r="F49" s="38">
        <f>IF(((D49="")*AND(E49="")),"",E49-D49)</f>
        <v>5</v>
      </c>
      <c r="G49" s="39" t="str">
        <f>IF(F49="","",IF(F49&lt;=30,"Pass","Fail"))</f>
        <v>Pass</v>
      </c>
      <c r="H49" s="42">
        <v>1400</v>
      </c>
      <c r="I49" s="64" t="s">
        <v>48</v>
      </c>
      <c r="J49" s="67">
        <v>30</v>
      </c>
      <c r="K49" s="67">
        <v>30</v>
      </c>
      <c r="L49" s="86"/>
      <c r="O49" s="206">
        <f t="shared" si="1"/>
        <v>0</v>
      </c>
    </row>
    <row r="50" spans="1:15">
      <c r="A50" s="37">
        <v>42814</v>
      </c>
      <c r="B50" s="37"/>
      <c r="C50" s="38" t="s">
        <v>47</v>
      </c>
      <c r="D50" s="38">
        <v>42</v>
      </c>
      <c r="E50" s="38">
        <v>57</v>
      </c>
      <c r="F50" s="38">
        <f t="shared" si="2"/>
        <v>15</v>
      </c>
      <c r="G50" s="39" t="str">
        <f>IF(F50="","",IF(F50&lt;=20,"Pass","Fail"))</f>
        <v>Pass</v>
      </c>
      <c r="H50" s="42">
        <v>1428</v>
      </c>
      <c r="I50" s="64" t="s">
        <v>48</v>
      </c>
      <c r="J50" s="67">
        <v>20</v>
      </c>
      <c r="K50" s="67">
        <v>20</v>
      </c>
      <c r="L50" s="86"/>
      <c r="O50" s="206">
        <f t="shared" si="1"/>
        <v>0</v>
      </c>
    </row>
    <row r="51" spans="1:15">
      <c r="A51" s="37">
        <v>42814</v>
      </c>
      <c r="B51" s="37"/>
      <c r="C51" s="38" t="s">
        <v>49</v>
      </c>
      <c r="D51" s="38">
        <v>62</v>
      </c>
      <c r="E51" s="38">
        <v>79</v>
      </c>
      <c r="F51" s="38">
        <f t="shared" si="2"/>
        <v>17</v>
      </c>
      <c r="G51" s="39" t="str">
        <f>IF(F51="","",IF(F51&lt;=30,"Pass","Fail"))</f>
        <v>Pass</v>
      </c>
      <c r="H51" s="42">
        <v>1428</v>
      </c>
      <c r="I51" s="64" t="s">
        <v>48</v>
      </c>
      <c r="J51" s="67">
        <v>30</v>
      </c>
      <c r="K51" s="67">
        <v>30</v>
      </c>
      <c r="L51" s="86"/>
      <c r="O51" s="206">
        <f t="shared" si="1"/>
        <v>0</v>
      </c>
    </row>
    <row r="52" spans="1:15">
      <c r="A52" s="37">
        <v>42817</v>
      </c>
      <c r="B52" s="37"/>
      <c r="C52" s="38" t="s">
        <v>47</v>
      </c>
      <c r="D52" s="38">
        <v>17</v>
      </c>
      <c r="E52" s="38">
        <v>20</v>
      </c>
      <c r="F52" s="38">
        <f t="shared" si="2"/>
        <v>3</v>
      </c>
      <c r="G52" s="39" t="str">
        <f>IF(F52="","",IF(F52&lt;=20,"Pass","Fail"))</f>
        <v>Pass</v>
      </c>
      <c r="H52" s="42">
        <v>1428</v>
      </c>
      <c r="I52" s="64" t="s">
        <v>48</v>
      </c>
      <c r="J52" s="67">
        <v>20</v>
      </c>
      <c r="K52" s="67">
        <v>20</v>
      </c>
      <c r="L52" s="86"/>
      <c r="O52" s="206">
        <f t="shared" si="1"/>
        <v>0</v>
      </c>
    </row>
    <row r="53" spans="1:15">
      <c r="A53" s="37">
        <v>42817</v>
      </c>
      <c r="B53" s="37"/>
      <c r="C53" s="38" t="s">
        <v>49</v>
      </c>
      <c r="D53" s="38">
        <v>22</v>
      </c>
      <c r="E53" s="38">
        <v>37</v>
      </c>
      <c r="F53" s="38">
        <f t="shared" si="2"/>
        <v>15</v>
      </c>
      <c r="G53" s="39" t="str">
        <f>IF(F53="","",IF(F53&lt;=30,"Pass","Fail"))</f>
        <v>Pass</v>
      </c>
      <c r="H53" s="42">
        <v>1428</v>
      </c>
      <c r="I53" s="64" t="s">
        <v>48</v>
      </c>
      <c r="J53" s="67">
        <v>30</v>
      </c>
      <c r="K53" s="67">
        <v>30</v>
      </c>
      <c r="L53" s="86"/>
      <c r="O53" s="206">
        <f t="shared" si="1"/>
        <v>0</v>
      </c>
    </row>
    <row r="54" spans="1:15">
      <c r="A54" s="37">
        <v>42821</v>
      </c>
      <c r="B54" s="37"/>
      <c r="C54" s="38" t="s">
        <v>47</v>
      </c>
      <c r="D54" s="38">
        <v>11</v>
      </c>
      <c r="E54" s="38">
        <v>12</v>
      </c>
      <c r="F54" s="38">
        <f t="shared" si="2"/>
        <v>1</v>
      </c>
      <c r="G54" s="39" t="str">
        <f>IF(F54="","",IF(F54&lt;=20,"Pass","Fail"))</f>
        <v>Pass</v>
      </c>
      <c r="H54" s="42">
        <v>1335</v>
      </c>
      <c r="I54" s="64" t="s">
        <v>48</v>
      </c>
      <c r="J54" s="67">
        <v>20</v>
      </c>
      <c r="K54" s="67">
        <v>20</v>
      </c>
      <c r="L54" s="86"/>
      <c r="O54" s="206">
        <f t="shared" si="1"/>
        <v>0</v>
      </c>
    </row>
    <row r="55" spans="1:15">
      <c r="A55" s="37">
        <v>42821</v>
      </c>
      <c r="B55" s="37"/>
      <c r="C55" s="38" t="s">
        <v>49</v>
      </c>
      <c r="D55" s="38">
        <v>16</v>
      </c>
      <c r="E55" s="38">
        <v>24</v>
      </c>
      <c r="F55" s="38">
        <f t="shared" si="2"/>
        <v>8</v>
      </c>
      <c r="G55" s="39" t="str">
        <f>IF(F55="","",IF(F55&lt;=30,"Pass","Fail"))</f>
        <v>Pass</v>
      </c>
      <c r="H55" s="42">
        <v>1335</v>
      </c>
      <c r="I55" s="64" t="s">
        <v>48</v>
      </c>
      <c r="J55" s="67">
        <v>30</v>
      </c>
      <c r="K55" s="67">
        <v>30</v>
      </c>
      <c r="L55" s="86"/>
      <c r="O55" s="206">
        <f t="shared" si="1"/>
        <v>0</v>
      </c>
    </row>
    <row r="56" spans="1:15">
      <c r="A56" s="37">
        <v>42825</v>
      </c>
      <c r="B56" s="37"/>
      <c r="C56" s="38" t="s">
        <v>47</v>
      </c>
      <c r="D56" s="38">
        <v>13</v>
      </c>
      <c r="E56" s="38">
        <v>25</v>
      </c>
      <c r="F56" s="38">
        <f t="shared" si="2"/>
        <v>12</v>
      </c>
      <c r="G56" s="39" t="str">
        <f>IF(F56="","",IF(F56&lt;=20,"Pass","Fail"))</f>
        <v>Pass</v>
      </c>
      <c r="H56" s="42">
        <v>1159</v>
      </c>
      <c r="I56" s="64" t="s">
        <v>50</v>
      </c>
      <c r="J56" s="67">
        <v>20</v>
      </c>
      <c r="K56" s="67">
        <v>20</v>
      </c>
      <c r="L56" s="86"/>
      <c r="O56" s="206">
        <f t="shared" si="1"/>
        <v>0</v>
      </c>
    </row>
    <row r="57" spans="1:15">
      <c r="A57" s="37">
        <v>42825</v>
      </c>
      <c r="B57" s="37"/>
      <c r="C57" s="38" t="s">
        <v>49</v>
      </c>
      <c r="D57" s="38">
        <v>3</v>
      </c>
      <c r="E57" s="38">
        <v>54</v>
      </c>
      <c r="F57" s="38">
        <f t="shared" si="2"/>
        <v>51</v>
      </c>
      <c r="G57" s="39" t="str">
        <f>IF(F57="","",IF(F57&lt;=30,"Pass","Fail"))</f>
        <v>Fail</v>
      </c>
      <c r="H57" s="42">
        <v>1159</v>
      </c>
      <c r="I57" s="64" t="s">
        <v>50</v>
      </c>
      <c r="J57" s="67">
        <v>30</v>
      </c>
      <c r="K57" s="67">
        <v>30</v>
      </c>
      <c r="L57" s="86"/>
      <c r="O57" s="206">
        <f t="shared" si="1"/>
        <v>0</v>
      </c>
    </row>
    <row r="58" spans="1:15">
      <c r="A58" s="37">
        <v>42825</v>
      </c>
      <c r="B58" s="37"/>
      <c r="C58" s="38" t="s">
        <v>49</v>
      </c>
      <c r="D58" s="38">
        <v>25</v>
      </c>
      <c r="E58" s="38">
        <v>34</v>
      </c>
      <c r="F58" s="38">
        <f t="shared" si="2"/>
        <v>9</v>
      </c>
      <c r="G58" s="39" t="str">
        <f>IF(F58="","",IF(F58&lt;=30,"Pass","Fail"))</f>
        <v>Pass</v>
      </c>
      <c r="H58" s="42">
        <v>1159</v>
      </c>
      <c r="I58" s="64" t="s">
        <v>50</v>
      </c>
      <c r="J58" s="67">
        <v>30</v>
      </c>
      <c r="K58" s="67">
        <v>30</v>
      </c>
      <c r="L58" s="86"/>
      <c r="O58" s="206">
        <f t="shared" si="1"/>
        <v>0</v>
      </c>
    </row>
    <row r="59" spans="1:15">
      <c r="A59" s="37">
        <v>42831</v>
      </c>
      <c r="B59" s="37"/>
      <c r="C59" s="38" t="s">
        <v>49</v>
      </c>
      <c r="D59" s="38">
        <v>4</v>
      </c>
      <c r="E59" s="38">
        <v>33</v>
      </c>
      <c r="F59" s="38">
        <f t="shared" si="2"/>
        <v>29</v>
      </c>
      <c r="G59" s="39" t="str">
        <f>IF(F59="","",IF(F59&lt;=30,"Pass","Fail"))</f>
        <v>Pass</v>
      </c>
      <c r="H59" s="42">
        <v>1428</v>
      </c>
      <c r="I59" s="64" t="s">
        <v>51</v>
      </c>
      <c r="J59" s="67">
        <v>30</v>
      </c>
      <c r="K59" s="67">
        <v>30</v>
      </c>
      <c r="L59" s="86"/>
      <c r="O59" s="206">
        <f t="shared" si="1"/>
        <v>0</v>
      </c>
    </row>
    <row r="60" spans="1:15">
      <c r="A60" s="37">
        <v>42831</v>
      </c>
      <c r="B60" s="37"/>
      <c r="C60" s="38" t="s">
        <v>47</v>
      </c>
      <c r="D60" s="38">
        <v>7</v>
      </c>
      <c r="E60" s="38">
        <v>26</v>
      </c>
      <c r="F60" s="38">
        <f t="shared" si="2"/>
        <v>19</v>
      </c>
      <c r="G60" s="39" t="str">
        <f>IF(F60="","",IF(F60&lt;=20,"Pass","Fail"))</f>
        <v>Pass</v>
      </c>
      <c r="H60" s="42">
        <v>1428</v>
      </c>
      <c r="I60" s="64" t="s">
        <v>51</v>
      </c>
      <c r="J60" s="67">
        <v>20</v>
      </c>
      <c r="K60" s="67">
        <v>20</v>
      </c>
      <c r="L60" s="86"/>
      <c r="O60" s="206">
        <f t="shared" si="1"/>
        <v>0</v>
      </c>
    </row>
    <row r="61" spans="1:15">
      <c r="A61" s="37">
        <v>42835</v>
      </c>
      <c r="B61" s="37"/>
      <c r="C61" s="38" t="s">
        <v>47</v>
      </c>
      <c r="D61" s="38">
        <v>22</v>
      </c>
      <c r="E61" s="38">
        <v>31</v>
      </c>
      <c r="F61" s="38">
        <f t="shared" si="2"/>
        <v>9</v>
      </c>
      <c r="G61" s="39" t="str">
        <f>IF(F61="","",IF(F61&lt;=20,"Pass","Fail"))</f>
        <v>Pass</v>
      </c>
      <c r="H61" s="42">
        <v>1400</v>
      </c>
      <c r="I61" s="64" t="s">
        <v>51</v>
      </c>
      <c r="J61" s="67">
        <v>20</v>
      </c>
      <c r="K61" s="67">
        <v>20</v>
      </c>
      <c r="L61" s="86"/>
      <c r="O61" s="206">
        <f t="shared" si="1"/>
        <v>0</v>
      </c>
    </row>
    <row r="62" spans="1:15">
      <c r="A62" s="37">
        <v>42835</v>
      </c>
      <c r="B62" s="37"/>
      <c r="C62" s="38" t="s">
        <v>49</v>
      </c>
      <c r="D62" s="38">
        <v>26</v>
      </c>
      <c r="E62" s="38">
        <v>43</v>
      </c>
      <c r="F62" s="38">
        <f t="shared" si="2"/>
        <v>17</v>
      </c>
      <c r="G62" s="39" t="str">
        <f>IF(F62="","",IF(F62&lt;=30,"Pass","Fail"))</f>
        <v>Pass</v>
      </c>
      <c r="H62" s="42">
        <v>1400</v>
      </c>
      <c r="I62" s="64" t="s">
        <v>51</v>
      </c>
      <c r="J62" s="67">
        <v>30</v>
      </c>
      <c r="K62" s="67">
        <v>30</v>
      </c>
      <c r="L62" s="86"/>
      <c r="O62" s="206">
        <f t="shared" si="1"/>
        <v>0</v>
      </c>
    </row>
    <row r="63" spans="1:15">
      <c r="A63" s="37">
        <v>42838</v>
      </c>
      <c r="B63" s="37"/>
      <c r="C63" s="38" t="s">
        <v>47</v>
      </c>
      <c r="D63" s="38">
        <v>23</v>
      </c>
      <c r="E63" s="38">
        <v>35</v>
      </c>
      <c r="F63" s="38">
        <f>IF(((D63="")*AND(E63="")),"",E63-D63)</f>
        <v>12</v>
      </c>
      <c r="G63" s="39" t="str">
        <f>IF(F63="","",IF(F63&lt;=20,"Pass","Fail"))</f>
        <v>Pass</v>
      </c>
      <c r="H63" s="42">
        <v>1400</v>
      </c>
      <c r="I63" s="64" t="s">
        <v>51</v>
      </c>
      <c r="J63" s="67">
        <v>20</v>
      </c>
      <c r="K63" s="67">
        <v>20</v>
      </c>
      <c r="L63" s="86"/>
      <c r="O63" s="206">
        <f t="shared" si="1"/>
        <v>0</v>
      </c>
    </row>
    <row r="64" spans="1:15">
      <c r="A64" s="37">
        <v>42838</v>
      </c>
      <c r="B64" s="37"/>
      <c r="C64" s="38" t="s">
        <v>49</v>
      </c>
      <c r="D64" s="38">
        <v>29</v>
      </c>
      <c r="E64" s="38">
        <v>46</v>
      </c>
      <c r="F64" s="38">
        <f>IF(((D64="")*AND(E64="")),"",E64-D64)</f>
        <v>17</v>
      </c>
      <c r="G64" s="39" t="str">
        <f>IF(F64="","",IF(F64&lt;=30,"Pass","Fail"))</f>
        <v>Pass</v>
      </c>
      <c r="H64" s="42">
        <v>1428</v>
      </c>
      <c r="I64" s="64" t="s">
        <v>51</v>
      </c>
      <c r="J64" s="67">
        <v>30</v>
      </c>
      <c r="K64" s="67">
        <v>30</v>
      </c>
      <c r="L64" s="86"/>
      <c r="O64" s="206">
        <f t="shared" si="1"/>
        <v>0</v>
      </c>
    </row>
    <row r="65" spans="1:15">
      <c r="A65" s="37">
        <v>42842</v>
      </c>
      <c r="B65" s="37"/>
      <c r="C65" s="38" t="s">
        <v>47</v>
      </c>
      <c r="D65" s="38">
        <v>36</v>
      </c>
      <c r="E65" s="38">
        <v>35</v>
      </c>
      <c r="F65" s="38">
        <f t="shared" si="2"/>
        <v>-1</v>
      </c>
      <c r="G65" s="39" t="str">
        <f>IF(F65="","",IF(F65&lt;=20,"Pass","Fail"))</f>
        <v>Pass</v>
      </c>
      <c r="H65" s="42">
        <v>1335</v>
      </c>
      <c r="I65" s="64" t="s">
        <v>51</v>
      </c>
      <c r="J65" s="67">
        <v>20</v>
      </c>
      <c r="K65" s="67">
        <v>20</v>
      </c>
      <c r="L65" s="86"/>
      <c r="O65" s="206">
        <f t="shared" si="1"/>
        <v>0</v>
      </c>
    </row>
    <row r="66" spans="1:15">
      <c r="A66" s="37">
        <v>42842</v>
      </c>
      <c r="B66" s="37"/>
      <c r="C66" s="38" t="s">
        <v>49</v>
      </c>
      <c r="D66" s="38">
        <v>11</v>
      </c>
      <c r="E66" s="38">
        <v>84</v>
      </c>
      <c r="F66" s="38">
        <f t="shared" si="2"/>
        <v>73</v>
      </c>
      <c r="G66" s="39" t="str">
        <f>IF(F66="","",IF(F66&lt;=30,"Pass","Fail"))</f>
        <v>Fail</v>
      </c>
      <c r="H66" s="42">
        <v>1335</v>
      </c>
      <c r="I66" s="64" t="s">
        <v>51</v>
      </c>
      <c r="J66" s="67">
        <v>30</v>
      </c>
      <c r="K66" s="67">
        <v>30</v>
      </c>
      <c r="L66" s="86"/>
      <c r="O66" s="206">
        <f t="shared" si="1"/>
        <v>0</v>
      </c>
    </row>
    <row r="67" spans="1:15">
      <c r="A67" s="37">
        <v>42842</v>
      </c>
      <c r="B67" s="37"/>
      <c r="C67" s="38" t="s">
        <v>49</v>
      </c>
      <c r="D67" s="38">
        <v>15</v>
      </c>
      <c r="E67" s="38">
        <v>37</v>
      </c>
      <c r="F67" s="38">
        <f t="shared" si="2"/>
        <v>22</v>
      </c>
      <c r="G67" s="39" t="str">
        <f>IF(F67="","",IF(F67&lt;=30,"Pass","Fail"))</f>
        <v>Pass</v>
      </c>
      <c r="H67" s="42">
        <v>1335</v>
      </c>
      <c r="I67" s="64" t="s">
        <v>51</v>
      </c>
      <c r="J67" s="67">
        <v>30</v>
      </c>
      <c r="K67" s="67">
        <v>30</v>
      </c>
      <c r="L67" s="86"/>
      <c r="O67" s="206">
        <f t="shared" si="1"/>
        <v>0</v>
      </c>
    </row>
    <row r="68" spans="1:15">
      <c r="A68" s="37">
        <v>42845</v>
      </c>
      <c r="B68" s="37"/>
      <c r="C68" s="38" t="s">
        <v>47</v>
      </c>
      <c r="D68" s="38">
        <v>23</v>
      </c>
      <c r="E68" s="38">
        <v>25</v>
      </c>
      <c r="F68" s="38">
        <f t="shared" si="2"/>
        <v>2</v>
      </c>
      <c r="G68" s="39" t="str">
        <f>IF(F68="","",IF(F68&lt;=20,"Pass","Fail"))</f>
        <v>Pass</v>
      </c>
      <c r="H68" s="42">
        <v>1159</v>
      </c>
      <c r="I68" s="64" t="s">
        <v>51</v>
      </c>
      <c r="J68" s="67">
        <v>20</v>
      </c>
      <c r="K68" s="67">
        <v>20</v>
      </c>
      <c r="L68" s="86"/>
      <c r="O68" s="206">
        <f t="shared" si="1"/>
        <v>0</v>
      </c>
    </row>
    <row r="69" spans="1:15">
      <c r="A69" s="37">
        <v>42845</v>
      </c>
      <c r="B69" s="37"/>
      <c r="C69" s="38" t="s">
        <v>49</v>
      </c>
      <c r="D69" s="38">
        <v>16</v>
      </c>
      <c r="E69" s="38">
        <v>17</v>
      </c>
      <c r="F69" s="38">
        <f t="shared" si="2"/>
        <v>1</v>
      </c>
      <c r="G69" s="39" t="str">
        <f>IF(F69="","",IF(F69&lt;=30,"Pass","Fail"))</f>
        <v>Pass</v>
      </c>
      <c r="H69" s="42">
        <v>1159</v>
      </c>
      <c r="I69" s="64" t="s">
        <v>51</v>
      </c>
      <c r="J69" s="67">
        <v>30</v>
      </c>
      <c r="K69" s="67">
        <v>30</v>
      </c>
      <c r="L69" s="86"/>
      <c r="O69" s="206">
        <f t="shared" si="1"/>
        <v>0</v>
      </c>
    </row>
    <row r="70" spans="1:15">
      <c r="A70" s="37">
        <v>42850</v>
      </c>
      <c r="B70" s="37"/>
      <c r="C70" s="38" t="s">
        <v>47</v>
      </c>
      <c r="D70" s="38">
        <v>20</v>
      </c>
      <c r="E70" s="38">
        <v>40</v>
      </c>
      <c r="F70" s="38">
        <f>IF(((D70="")*AND(E70="")),"",E70-D70)</f>
        <v>20</v>
      </c>
      <c r="G70" s="39" t="str">
        <f>IF(F70="","",IF(F70&lt;=20,"Pass","Fail"))</f>
        <v>Pass</v>
      </c>
      <c r="H70" s="42">
        <v>102</v>
      </c>
      <c r="I70" s="64" t="s">
        <v>51</v>
      </c>
      <c r="J70" s="67">
        <v>20</v>
      </c>
      <c r="K70" s="67">
        <v>20</v>
      </c>
      <c r="L70" s="86"/>
      <c r="O70" s="206">
        <f t="shared" si="1"/>
        <v>0</v>
      </c>
    </row>
    <row r="71" spans="1:15">
      <c r="A71" s="37">
        <v>42850</v>
      </c>
      <c r="B71" s="37"/>
      <c r="C71" s="38" t="s">
        <v>49</v>
      </c>
      <c r="D71" s="38">
        <v>25</v>
      </c>
      <c r="E71" s="38">
        <v>49</v>
      </c>
      <c r="F71" s="38">
        <f>IF(((D71="")*AND(E71="")),"",E71-D71)</f>
        <v>24</v>
      </c>
      <c r="G71" s="39" t="str">
        <f>IF(F71="","",IF(F71&lt;=30,"Pass","Fail"))</f>
        <v>Pass</v>
      </c>
      <c r="H71" s="42">
        <v>102</v>
      </c>
      <c r="I71" s="64" t="s">
        <v>51</v>
      </c>
      <c r="J71" s="67">
        <v>30</v>
      </c>
      <c r="K71" s="67">
        <v>30</v>
      </c>
      <c r="L71" s="86"/>
      <c r="O71" s="206">
        <f t="shared" si="1"/>
        <v>0</v>
      </c>
    </row>
    <row r="72" spans="1:15">
      <c r="A72" s="37">
        <v>42856</v>
      </c>
      <c r="B72" s="37"/>
      <c r="C72" s="38" t="s">
        <v>47</v>
      </c>
      <c r="D72" s="38">
        <v>18</v>
      </c>
      <c r="E72" s="38">
        <v>37</v>
      </c>
      <c r="F72" s="38">
        <f t="shared" si="2"/>
        <v>19</v>
      </c>
      <c r="G72" s="39" t="str">
        <f>IF(F72="","",IF(F72&lt;=20,"Pass","Fail"))</f>
        <v>Pass</v>
      </c>
      <c r="H72" s="42">
        <v>1335</v>
      </c>
      <c r="I72" s="64" t="s">
        <v>51</v>
      </c>
      <c r="J72" s="67">
        <v>20</v>
      </c>
      <c r="K72" s="67">
        <v>20</v>
      </c>
      <c r="L72" s="86"/>
      <c r="O72" s="206">
        <f t="shared" si="1"/>
        <v>0</v>
      </c>
    </row>
    <row r="73" spans="1:15" ht="12.75" customHeight="1">
      <c r="A73" s="37">
        <v>42856</v>
      </c>
      <c r="B73" s="37"/>
      <c r="C73" s="38" t="s">
        <v>49</v>
      </c>
      <c r="D73" s="38">
        <v>21</v>
      </c>
      <c r="E73" s="38">
        <v>47</v>
      </c>
      <c r="F73" s="38">
        <f t="shared" si="2"/>
        <v>26</v>
      </c>
      <c r="G73" s="39" t="str">
        <f>IF(F73="","",IF(F73&lt;=30,"Pass","Fail"))</f>
        <v>Pass</v>
      </c>
      <c r="H73" s="42">
        <v>1335</v>
      </c>
      <c r="I73" s="64" t="s">
        <v>51</v>
      </c>
      <c r="J73" s="67">
        <v>30</v>
      </c>
      <c r="K73" s="67">
        <v>30</v>
      </c>
      <c r="L73" s="86"/>
      <c r="O73" s="206">
        <f t="shared" si="1"/>
        <v>0</v>
      </c>
    </row>
    <row r="74" spans="1:15" ht="12.75" customHeight="1">
      <c r="A74" s="37">
        <v>42859</v>
      </c>
      <c r="B74" s="37"/>
      <c r="C74" s="38" t="s">
        <v>47</v>
      </c>
      <c r="D74" s="38">
        <v>28</v>
      </c>
      <c r="E74" s="38">
        <v>45</v>
      </c>
      <c r="F74" s="38">
        <f t="shared" si="2"/>
        <v>17</v>
      </c>
      <c r="G74" s="39" t="str">
        <f>IF(F74="","",IF(F74&lt;=20,"Pass","Fail"))</f>
        <v>Pass</v>
      </c>
      <c r="H74" s="42">
        <v>1335</v>
      </c>
      <c r="I74" s="64" t="s">
        <v>51</v>
      </c>
      <c r="J74" s="67">
        <v>20</v>
      </c>
      <c r="K74" s="67">
        <v>20</v>
      </c>
      <c r="L74" s="86"/>
      <c r="O74" s="206">
        <f t="shared" si="1"/>
        <v>0</v>
      </c>
    </row>
    <row r="75" spans="1:15" ht="12.75" customHeight="1">
      <c r="A75" s="37">
        <v>42859</v>
      </c>
      <c r="B75" s="37"/>
      <c r="C75" s="38" t="s">
        <v>49</v>
      </c>
      <c r="D75" s="38">
        <v>29</v>
      </c>
      <c r="E75" s="38">
        <v>42</v>
      </c>
      <c r="F75" s="38">
        <f t="shared" si="2"/>
        <v>13</v>
      </c>
      <c r="G75" s="39" t="str">
        <f>IF(F75="","",IF(F75&lt;=30,"Pass","Fail"))</f>
        <v>Pass</v>
      </c>
      <c r="H75" s="42">
        <v>1335</v>
      </c>
      <c r="I75" s="64" t="s">
        <v>51</v>
      </c>
      <c r="J75" s="67">
        <v>30</v>
      </c>
      <c r="K75" s="67">
        <v>30</v>
      </c>
      <c r="L75" s="86"/>
      <c r="O75" s="206">
        <f t="shared" ref="O75:O138" si="3">N75-M75</f>
        <v>0</v>
      </c>
    </row>
    <row r="76" spans="1:15" ht="12.75" customHeight="1">
      <c r="A76" s="37">
        <v>42862</v>
      </c>
      <c r="B76" s="37"/>
      <c r="C76" s="38" t="s">
        <v>47</v>
      </c>
      <c r="D76" s="38">
        <v>14</v>
      </c>
      <c r="E76" s="38">
        <v>25</v>
      </c>
      <c r="F76" s="38">
        <f t="shared" si="2"/>
        <v>11</v>
      </c>
      <c r="G76" s="39" t="str">
        <f>IF(F76="","",IF(F76&lt;=20,"Pass","Fail"))</f>
        <v>Pass</v>
      </c>
      <c r="H76" s="42">
        <v>1428</v>
      </c>
      <c r="I76" s="64" t="s">
        <v>52</v>
      </c>
      <c r="J76" s="67">
        <v>20</v>
      </c>
      <c r="K76" s="67">
        <v>20</v>
      </c>
      <c r="L76" s="86"/>
      <c r="O76" s="206">
        <f t="shared" si="3"/>
        <v>0</v>
      </c>
    </row>
    <row r="77" spans="1:15" ht="12.75" customHeight="1">
      <c r="A77" s="37">
        <v>42862</v>
      </c>
      <c r="B77" s="37"/>
      <c r="C77" s="38" t="s">
        <v>49</v>
      </c>
      <c r="D77" s="38">
        <v>9</v>
      </c>
      <c r="E77" s="38">
        <v>18</v>
      </c>
      <c r="F77" s="38">
        <f t="shared" si="2"/>
        <v>9</v>
      </c>
      <c r="G77" s="39" t="str">
        <f>IF(F77="","",IF(F77&lt;=30,"Pass","Fail"))</f>
        <v>Pass</v>
      </c>
      <c r="H77" s="42">
        <v>1428</v>
      </c>
      <c r="I77" s="64" t="s">
        <v>52</v>
      </c>
      <c r="J77" s="67">
        <v>30</v>
      </c>
      <c r="K77" s="67">
        <v>30</v>
      </c>
      <c r="L77" s="86"/>
      <c r="O77" s="206">
        <f t="shared" si="3"/>
        <v>0</v>
      </c>
    </row>
    <row r="78" spans="1:15" ht="12.75" customHeight="1">
      <c r="A78" s="37">
        <v>42866</v>
      </c>
      <c r="B78" s="37"/>
      <c r="C78" s="38" t="s">
        <v>47</v>
      </c>
      <c r="D78" s="38">
        <v>16</v>
      </c>
      <c r="E78" s="38">
        <v>21</v>
      </c>
      <c r="F78" s="38">
        <f t="shared" si="2"/>
        <v>5</v>
      </c>
      <c r="G78" s="39" t="str">
        <f>IF(F78="","",IF(F78&lt;=20,"Pass","Fail"))</f>
        <v>Pass</v>
      </c>
      <c r="H78" s="42">
        <v>1428</v>
      </c>
      <c r="I78" s="64" t="s">
        <v>52</v>
      </c>
      <c r="J78" s="67">
        <v>20</v>
      </c>
      <c r="K78" s="67">
        <v>20</v>
      </c>
      <c r="L78" s="86"/>
      <c r="O78" s="206">
        <f t="shared" si="3"/>
        <v>0</v>
      </c>
    </row>
    <row r="79" spans="1:15" ht="12.75" customHeight="1">
      <c r="A79" s="37">
        <v>42866</v>
      </c>
      <c r="B79" s="37"/>
      <c r="C79" s="38" t="s">
        <v>49</v>
      </c>
      <c r="D79" s="38">
        <v>21</v>
      </c>
      <c r="E79" s="38">
        <v>35</v>
      </c>
      <c r="F79" s="38">
        <f t="shared" si="2"/>
        <v>14</v>
      </c>
      <c r="G79" s="39" t="str">
        <f>IF(F79="","",IF(F79&lt;=30,"Pass","Fail"))</f>
        <v>Pass</v>
      </c>
      <c r="H79" s="42">
        <v>1428</v>
      </c>
      <c r="I79" s="64" t="s">
        <v>52</v>
      </c>
      <c r="J79" s="67">
        <v>30</v>
      </c>
      <c r="K79" s="67">
        <v>30</v>
      </c>
      <c r="L79" s="86"/>
      <c r="O79" s="206">
        <f t="shared" si="3"/>
        <v>0</v>
      </c>
    </row>
    <row r="80" spans="1:15" ht="12.75" customHeight="1">
      <c r="A80" s="37">
        <v>42870</v>
      </c>
      <c r="B80" s="37"/>
      <c r="C80" s="38" t="s">
        <v>47</v>
      </c>
      <c r="D80" s="38">
        <v>84</v>
      </c>
      <c r="E80" s="38">
        <v>83</v>
      </c>
      <c r="F80" s="38">
        <f t="shared" si="2"/>
        <v>-1</v>
      </c>
      <c r="G80" s="39" t="str">
        <f>IF(F80="","",IF(F80&lt;=20,"Pass","Fail"))</f>
        <v>Pass</v>
      </c>
      <c r="H80" s="42">
        <v>1428</v>
      </c>
      <c r="I80" s="64" t="s">
        <v>53</v>
      </c>
      <c r="J80" s="67">
        <v>20</v>
      </c>
      <c r="K80" s="67">
        <v>20</v>
      </c>
      <c r="L80" s="86"/>
      <c r="O80" s="206">
        <f t="shared" si="3"/>
        <v>0</v>
      </c>
    </row>
    <row r="81" spans="1:15" ht="12.75" customHeight="1">
      <c r="A81" s="37">
        <v>42870</v>
      </c>
      <c r="B81" s="37"/>
      <c r="C81" s="38" t="s">
        <v>49</v>
      </c>
      <c r="D81" s="38">
        <v>87</v>
      </c>
      <c r="E81" s="38">
        <v>97</v>
      </c>
      <c r="F81" s="38">
        <f t="shared" si="2"/>
        <v>10</v>
      </c>
      <c r="G81" s="39" t="str">
        <f>IF(F81="","",IF(F81&lt;=30,"Pass","Fail"))</f>
        <v>Pass</v>
      </c>
      <c r="H81" s="42">
        <v>1428</v>
      </c>
      <c r="I81" s="64" t="s">
        <v>53</v>
      </c>
      <c r="J81" s="67">
        <v>30</v>
      </c>
      <c r="K81" s="67">
        <v>30</v>
      </c>
      <c r="L81" s="86"/>
      <c r="O81" s="206">
        <f t="shared" si="3"/>
        <v>0</v>
      </c>
    </row>
    <row r="82" spans="1:15" ht="12.75" customHeight="1">
      <c r="A82" s="37">
        <v>42874</v>
      </c>
      <c r="B82" s="37"/>
      <c r="C82" s="38" t="s">
        <v>47</v>
      </c>
      <c r="D82" s="38">
        <v>12</v>
      </c>
      <c r="E82" s="38">
        <v>12</v>
      </c>
      <c r="F82" s="38">
        <f>IF(((D82="")*AND(E82="")),"",E82-D82)</f>
        <v>0</v>
      </c>
      <c r="G82" s="39" t="str">
        <f>IF(F82="","",IF(F82&lt;=20,"Pass","Fail"))</f>
        <v>Pass</v>
      </c>
      <c r="H82" s="42">
        <v>1159</v>
      </c>
      <c r="I82" s="64" t="s">
        <v>54</v>
      </c>
      <c r="J82" s="67">
        <v>20</v>
      </c>
      <c r="K82" s="67">
        <v>20</v>
      </c>
      <c r="L82" s="82"/>
      <c r="M82" s="69"/>
      <c r="O82" s="206">
        <f t="shared" si="3"/>
        <v>0</v>
      </c>
    </row>
    <row r="83" spans="1:15" ht="12.75" customHeight="1">
      <c r="A83" s="37">
        <v>42874</v>
      </c>
      <c r="B83" s="37"/>
      <c r="C83" s="38" t="s">
        <v>49</v>
      </c>
      <c r="D83" s="38">
        <v>12</v>
      </c>
      <c r="E83" s="38">
        <v>19</v>
      </c>
      <c r="F83" s="38">
        <f>IF(((D83="")*AND(E83="")),"",E83-D83)</f>
        <v>7</v>
      </c>
      <c r="G83" s="39" t="str">
        <f>IF(F83="","",IF(F83&lt;=30,"Pass","Fail"))</f>
        <v>Pass</v>
      </c>
      <c r="H83" s="42">
        <v>1159</v>
      </c>
      <c r="I83" s="64" t="s">
        <v>54</v>
      </c>
      <c r="J83" s="67">
        <v>30</v>
      </c>
      <c r="K83" s="67">
        <v>30</v>
      </c>
      <c r="L83" s="82"/>
      <c r="M83" s="69"/>
      <c r="O83" s="206">
        <f t="shared" si="3"/>
        <v>0</v>
      </c>
    </row>
    <row r="84" spans="1:15" ht="12.75" customHeight="1">
      <c r="A84" s="37">
        <v>42877</v>
      </c>
      <c r="B84" s="37"/>
      <c r="C84" s="38" t="s">
        <v>47</v>
      </c>
      <c r="D84" s="38">
        <v>18</v>
      </c>
      <c r="E84" s="38">
        <v>17</v>
      </c>
      <c r="F84" s="38">
        <f t="shared" si="2"/>
        <v>-1</v>
      </c>
      <c r="G84" s="39" t="str">
        <f>IF(F84="","",IF(F84&lt;=20,"Pass","Fail"))</f>
        <v>Pass</v>
      </c>
      <c r="H84" s="42">
        <v>1428</v>
      </c>
      <c r="I84" s="64" t="s">
        <v>52</v>
      </c>
      <c r="J84" s="67">
        <v>20</v>
      </c>
      <c r="K84" s="67">
        <v>20</v>
      </c>
      <c r="L84" s="86"/>
      <c r="O84" s="206">
        <f t="shared" si="3"/>
        <v>0</v>
      </c>
    </row>
    <row r="85" spans="1:15" ht="12.75" customHeight="1">
      <c r="A85" s="37">
        <v>42877</v>
      </c>
      <c r="B85" s="37"/>
      <c r="C85" s="38" t="s">
        <v>49</v>
      </c>
      <c r="D85" s="38">
        <v>25</v>
      </c>
      <c r="E85" s="38">
        <v>43</v>
      </c>
      <c r="F85" s="38">
        <f t="shared" si="2"/>
        <v>18</v>
      </c>
      <c r="G85" s="39" t="str">
        <f>IF(F85="","",IF(F85&lt;=30,"Pass","Fail"))</f>
        <v>Pass</v>
      </c>
      <c r="H85" s="42">
        <v>1428</v>
      </c>
      <c r="I85" s="64" t="s">
        <v>52</v>
      </c>
      <c r="J85" s="67">
        <v>30</v>
      </c>
      <c r="K85" s="67">
        <v>30</v>
      </c>
      <c r="L85" s="86"/>
      <c r="O85" s="206">
        <f t="shared" si="3"/>
        <v>0</v>
      </c>
    </row>
    <row r="86" spans="1:15" ht="12.75" customHeight="1">
      <c r="A86" s="37">
        <v>42881</v>
      </c>
      <c r="B86" s="37"/>
      <c r="C86" s="38" t="s">
        <v>47</v>
      </c>
      <c r="D86" s="38">
        <v>17</v>
      </c>
      <c r="E86" s="38">
        <v>21</v>
      </c>
      <c r="F86" s="38">
        <f t="shared" si="2"/>
        <v>4</v>
      </c>
      <c r="G86" s="39" t="str">
        <f>IF(F86="","",IF(F86&lt;=20,"Pass","Fail"))</f>
        <v>Pass</v>
      </c>
      <c r="H86" s="42">
        <v>1428</v>
      </c>
      <c r="I86" s="64" t="s">
        <v>55</v>
      </c>
      <c r="J86" s="67">
        <v>20</v>
      </c>
      <c r="K86" s="67">
        <v>20</v>
      </c>
      <c r="L86" s="86"/>
      <c r="O86" s="206">
        <f t="shared" si="3"/>
        <v>0</v>
      </c>
    </row>
    <row r="87" spans="1:15" ht="12.75" customHeight="1">
      <c r="A87" s="37">
        <v>42881</v>
      </c>
      <c r="B87" s="37"/>
      <c r="C87" s="38" t="s">
        <v>49</v>
      </c>
      <c r="D87" s="38">
        <v>42</v>
      </c>
      <c r="E87" s="38">
        <v>72</v>
      </c>
      <c r="F87" s="38">
        <f t="shared" si="2"/>
        <v>30</v>
      </c>
      <c r="G87" s="39" t="str">
        <f>IF(F87="","",IF(F87&lt;=30,"Pass","Fail"))</f>
        <v>Pass</v>
      </c>
      <c r="H87" s="42">
        <v>1428</v>
      </c>
      <c r="I87" s="64" t="s">
        <v>55</v>
      </c>
      <c r="J87" s="67">
        <v>30</v>
      </c>
      <c r="K87" s="67">
        <v>30</v>
      </c>
      <c r="L87" s="86"/>
      <c r="O87" s="206">
        <f t="shared" si="3"/>
        <v>0</v>
      </c>
    </row>
    <row r="88" spans="1:15" ht="12.75" customHeight="1">
      <c r="A88" s="37">
        <v>42885</v>
      </c>
      <c r="B88" s="37"/>
      <c r="C88" s="38" t="s">
        <v>47</v>
      </c>
      <c r="D88" s="38">
        <v>5</v>
      </c>
      <c r="E88" s="38">
        <v>10</v>
      </c>
      <c r="F88" s="38">
        <f t="shared" si="2"/>
        <v>5</v>
      </c>
      <c r="G88" s="39" t="str">
        <f>IF(F88="","",IF(F88&lt;=20,"Pass","Fail"))</f>
        <v>Pass</v>
      </c>
      <c r="H88" s="42">
        <v>121</v>
      </c>
      <c r="I88" s="64" t="s">
        <v>54</v>
      </c>
      <c r="J88" s="67">
        <v>20</v>
      </c>
      <c r="K88" s="67">
        <v>20</v>
      </c>
      <c r="L88" s="86"/>
      <c r="O88" s="206">
        <f t="shared" si="3"/>
        <v>0</v>
      </c>
    </row>
    <row r="89" spans="1:15" ht="12.75" customHeight="1">
      <c r="A89" s="37">
        <v>42885</v>
      </c>
      <c r="B89" s="37"/>
      <c r="C89" s="38" t="s">
        <v>49</v>
      </c>
      <c r="D89" s="38">
        <v>31</v>
      </c>
      <c r="E89" s="38">
        <v>36</v>
      </c>
      <c r="F89" s="38">
        <f t="shared" si="2"/>
        <v>5</v>
      </c>
      <c r="G89" s="39" t="str">
        <f>IF(F89="","",IF(F89&lt;=30,"Pass","Fail"))</f>
        <v>Pass</v>
      </c>
      <c r="H89" s="42">
        <v>121</v>
      </c>
      <c r="I89" s="64" t="s">
        <v>54</v>
      </c>
      <c r="J89" s="67">
        <v>30</v>
      </c>
      <c r="K89" s="67">
        <v>30</v>
      </c>
      <c r="L89" s="86"/>
      <c r="O89" s="206">
        <f t="shared" si="3"/>
        <v>0</v>
      </c>
    </row>
    <row r="90" spans="1:15" ht="12.75" customHeight="1">
      <c r="A90" s="37">
        <v>42891</v>
      </c>
      <c r="B90" s="37"/>
      <c r="C90" s="38" t="s">
        <v>47</v>
      </c>
      <c r="D90" s="38">
        <v>20</v>
      </c>
      <c r="E90" s="38">
        <v>31</v>
      </c>
      <c r="F90" s="38">
        <f t="shared" si="2"/>
        <v>11</v>
      </c>
      <c r="G90" s="39" t="str">
        <f>IF(F90="","",IF(F90&lt;=20,"Pass","Fail"))</f>
        <v>Pass</v>
      </c>
      <c r="H90" s="42">
        <v>1335</v>
      </c>
      <c r="I90" s="64" t="s">
        <v>55</v>
      </c>
      <c r="J90" s="67">
        <v>20</v>
      </c>
      <c r="K90" s="67">
        <v>20</v>
      </c>
      <c r="L90" s="86"/>
      <c r="O90" s="206">
        <f t="shared" si="3"/>
        <v>0</v>
      </c>
    </row>
    <row r="91" spans="1:15" ht="12.75" customHeight="1">
      <c r="A91" s="37">
        <v>42891</v>
      </c>
      <c r="B91" s="37"/>
      <c r="C91" s="38" t="s">
        <v>49</v>
      </c>
      <c r="D91" s="38">
        <v>26</v>
      </c>
      <c r="E91" s="38">
        <v>44</v>
      </c>
      <c r="F91" s="38">
        <f t="shared" si="2"/>
        <v>18</v>
      </c>
      <c r="G91" s="39" t="str">
        <f>IF(F91="","",IF(F91&lt;=30,"Pass","Fail"))</f>
        <v>Pass</v>
      </c>
      <c r="H91" s="42">
        <v>1335</v>
      </c>
      <c r="I91" s="64" t="s">
        <v>55</v>
      </c>
      <c r="J91" s="67">
        <v>30</v>
      </c>
      <c r="K91" s="67">
        <v>30</v>
      </c>
      <c r="L91" s="86"/>
      <c r="O91" s="206">
        <f t="shared" si="3"/>
        <v>0</v>
      </c>
    </row>
    <row r="92" spans="1:15" ht="12.75" customHeight="1">
      <c r="A92" s="37">
        <v>42894</v>
      </c>
      <c r="B92" s="37"/>
      <c r="C92" s="38" t="s">
        <v>47</v>
      </c>
      <c r="D92" s="38">
        <v>14</v>
      </c>
      <c r="E92" s="38">
        <v>14</v>
      </c>
      <c r="F92" s="38">
        <f t="shared" si="2"/>
        <v>0</v>
      </c>
      <c r="G92" s="39" t="str">
        <f>IF(F92="","",IF(F92&lt;=20,"Pass","Fail"))</f>
        <v>Pass</v>
      </c>
      <c r="H92" s="42">
        <v>121</v>
      </c>
      <c r="I92" s="64" t="s">
        <v>55</v>
      </c>
      <c r="J92" s="67">
        <v>20</v>
      </c>
      <c r="K92" s="67">
        <v>20</v>
      </c>
      <c r="L92" s="86"/>
      <c r="O92" s="206">
        <f t="shared" si="3"/>
        <v>0</v>
      </c>
    </row>
    <row r="93" spans="1:15" ht="12.75" customHeight="1">
      <c r="A93" s="37">
        <v>42894</v>
      </c>
      <c r="B93" s="37"/>
      <c r="C93" s="38" t="s">
        <v>49</v>
      </c>
      <c r="D93" s="38">
        <v>31</v>
      </c>
      <c r="E93" s="38">
        <v>81</v>
      </c>
      <c r="F93" s="38">
        <f t="shared" si="2"/>
        <v>50</v>
      </c>
      <c r="G93" s="39" t="str">
        <f>IF(F93="","",IF(F93&lt;=30,"Pass","Fail"))</f>
        <v>Fail</v>
      </c>
      <c r="H93" s="42">
        <v>121</v>
      </c>
      <c r="I93" s="64" t="s">
        <v>55</v>
      </c>
      <c r="J93" s="67">
        <v>30</v>
      </c>
      <c r="K93" s="67">
        <v>30</v>
      </c>
      <c r="L93" s="86"/>
      <c r="O93" s="206">
        <f t="shared" si="3"/>
        <v>0</v>
      </c>
    </row>
    <row r="94" spans="1:15" ht="12.75" customHeight="1">
      <c r="A94" s="37">
        <v>42894</v>
      </c>
      <c r="B94" s="37"/>
      <c r="C94" s="38" t="s">
        <v>49</v>
      </c>
      <c r="D94" s="38">
        <v>14</v>
      </c>
      <c r="E94" s="38">
        <v>21</v>
      </c>
      <c r="F94" s="38">
        <f>IF(((D94="")*AND(E94="")),"",E94-D94)</f>
        <v>7</v>
      </c>
      <c r="G94" s="39" t="str">
        <f>IF(F94="","",IF(F94&lt;=30,"Pass","Fail"))</f>
        <v>Pass</v>
      </c>
      <c r="H94" s="42">
        <v>121</v>
      </c>
      <c r="I94" s="64" t="s">
        <v>55</v>
      </c>
      <c r="J94" s="67">
        <v>30</v>
      </c>
      <c r="K94" s="67">
        <v>30</v>
      </c>
      <c r="L94" s="86"/>
      <c r="O94" s="206">
        <f t="shared" si="3"/>
        <v>0</v>
      </c>
    </row>
    <row r="95" spans="1:15" ht="12.75" customHeight="1">
      <c r="A95" s="37">
        <v>42899</v>
      </c>
      <c r="B95" s="37"/>
      <c r="C95" s="38" t="s">
        <v>47</v>
      </c>
      <c r="D95" s="38">
        <v>29</v>
      </c>
      <c r="E95" s="38">
        <v>43</v>
      </c>
      <c r="F95" s="38">
        <f t="shared" si="2"/>
        <v>14</v>
      </c>
      <c r="G95" s="39" t="str">
        <f>IF(F95="","",IF(F95&lt;=20,"Pass","Fail"))</f>
        <v>Pass</v>
      </c>
      <c r="H95" s="42">
        <v>1428</v>
      </c>
      <c r="I95" s="64"/>
      <c r="J95" s="67">
        <v>20</v>
      </c>
      <c r="K95" s="67">
        <v>20</v>
      </c>
      <c r="L95" s="86"/>
      <c r="O95" s="206">
        <f t="shared" si="3"/>
        <v>0</v>
      </c>
    </row>
    <row r="96" spans="1:15" ht="12.75" customHeight="1">
      <c r="A96" s="37">
        <v>42899</v>
      </c>
      <c r="B96" s="37"/>
      <c r="C96" s="38" t="s">
        <v>49</v>
      </c>
      <c r="D96" s="38">
        <v>49</v>
      </c>
      <c r="E96" s="38">
        <v>77</v>
      </c>
      <c r="F96" s="38">
        <f t="shared" si="2"/>
        <v>28</v>
      </c>
      <c r="G96" s="39" t="str">
        <f>IF(F96="","",IF(F96&lt;=30,"Pass","Fail"))</f>
        <v>Pass</v>
      </c>
      <c r="H96" s="42">
        <v>1428</v>
      </c>
      <c r="I96" s="64"/>
      <c r="J96" s="67">
        <v>30</v>
      </c>
      <c r="K96" s="67">
        <v>30</v>
      </c>
      <c r="L96" s="86"/>
      <c r="O96" s="206">
        <f t="shared" si="3"/>
        <v>0</v>
      </c>
    </row>
    <row r="97" spans="1:15" ht="12.75" customHeight="1">
      <c r="A97" s="37">
        <v>42901</v>
      </c>
      <c r="B97" s="37"/>
      <c r="C97" s="38" t="s">
        <v>47</v>
      </c>
      <c r="D97" s="38">
        <v>44</v>
      </c>
      <c r="E97" s="38">
        <v>57</v>
      </c>
      <c r="F97" s="38">
        <f t="shared" si="2"/>
        <v>13</v>
      </c>
      <c r="G97" s="39" t="str">
        <f>IF(F97="","",IF(F97&lt;=20,"Pass","Fail"))</f>
        <v>Pass</v>
      </c>
      <c r="H97" s="42">
        <v>1428</v>
      </c>
      <c r="I97" s="64"/>
      <c r="J97" s="67">
        <v>20</v>
      </c>
      <c r="K97" s="67">
        <v>20</v>
      </c>
      <c r="L97" s="86"/>
      <c r="O97" s="206">
        <f t="shared" si="3"/>
        <v>0</v>
      </c>
    </row>
    <row r="98" spans="1:15" ht="12.75" customHeight="1">
      <c r="A98" s="37">
        <v>42901</v>
      </c>
      <c r="B98" s="37"/>
      <c r="C98" s="38" t="s">
        <v>49</v>
      </c>
      <c r="D98" s="38">
        <v>57</v>
      </c>
      <c r="E98" s="38">
        <v>79</v>
      </c>
      <c r="F98" s="38">
        <f t="shared" si="2"/>
        <v>22</v>
      </c>
      <c r="G98" s="39" t="str">
        <f>IF(F98="","",IF(F98&lt;=30,"Pass","Fail"))</f>
        <v>Pass</v>
      </c>
      <c r="H98" s="42">
        <v>1428</v>
      </c>
      <c r="I98" s="64"/>
      <c r="J98" s="67">
        <v>30</v>
      </c>
      <c r="K98" s="67">
        <v>30</v>
      </c>
      <c r="L98" s="86"/>
      <c r="O98" s="206">
        <f t="shared" si="3"/>
        <v>0</v>
      </c>
    </row>
    <row r="99" spans="1:15" ht="12.75" customHeight="1">
      <c r="A99" s="37">
        <v>42905</v>
      </c>
      <c r="B99" s="37"/>
      <c r="C99" s="38" t="s">
        <v>47</v>
      </c>
      <c r="D99" s="38">
        <v>23</v>
      </c>
      <c r="E99" s="38">
        <v>42</v>
      </c>
      <c r="F99" s="38">
        <f t="shared" si="2"/>
        <v>19</v>
      </c>
      <c r="G99" s="39" t="str">
        <f>IF(F99="","",IF(F99&lt;=20,"Pass","Fail"))</f>
        <v>Pass</v>
      </c>
      <c r="H99" s="42">
        <v>1159</v>
      </c>
      <c r="I99" s="64" t="s">
        <v>53</v>
      </c>
      <c r="J99" s="67">
        <v>20</v>
      </c>
      <c r="K99" s="67">
        <v>20</v>
      </c>
      <c r="L99" s="86"/>
      <c r="O99" s="206">
        <f t="shared" si="3"/>
        <v>0</v>
      </c>
    </row>
    <row r="100" spans="1:15" ht="12.75" customHeight="1">
      <c r="A100" s="37">
        <v>42905</v>
      </c>
      <c r="B100" s="37"/>
      <c r="C100" s="38" t="s">
        <v>49</v>
      </c>
      <c r="D100" s="38">
        <v>45</v>
      </c>
      <c r="E100" s="38">
        <v>51</v>
      </c>
      <c r="F100" s="38">
        <f t="shared" si="2"/>
        <v>6</v>
      </c>
      <c r="G100" s="39" t="str">
        <f>IF(F100="","",IF(F100&lt;=30,"Pass","Fail"))</f>
        <v>Pass</v>
      </c>
      <c r="H100" s="42">
        <v>1159</v>
      </c>
      <c r="I100" s="64" t="s">
        <v>53</v>
      </c>
      <c r="J100" s="67">
        <v>30</v>
      </c>
      <c r="K100" s="67">
        <v>30</v>
      </c>
      <c r="L100" s="86"/>
      <c r="O100" s="206">
        <f t="shared" si="3"/>
        <v>0</v>
      </c>
    </row>
    <row r="101" spans="1:15" ht="12.75" customHeight="1">
      <c r="A101" s="37">
        <v>42908</v>
      </c>
      <c r="B101" s="37"/>
      <c r="C101" s="38" t="s">
        <v>47</v>
      </c>
      <c r="D101" s="38">
        <v>21</v>
      </c>
      <c r="E101" s="38">
        <v>49</v>
      </c>
      <c r="F101" s="38">
        <f t="shared" si="2"/>
        <v>28</v>
      </c>
      <c r="G101" s="39" t="str">
        <f>IF(F101="","",IF(F101&lt;=20,"Pass","Fail"))</f>
        <v>Fail</v>
      </c>
      <c r="H101" s="42">
        <v>1159</v>
      </c>
      <c r="I101" s="64" t="s">
        <v>55</v>
      </c>
      <c r="J101" s="67">
        <v>20</v>
      </c>
      <c r="K101" s="67">
        <v>20</v>
      </c>
      <c r="L101" s="86"/>
      <c r="O101" s="206">
        <f t="shared" si="3"/>
        <v>0</v>
      </c>
    </row>
    <row r="102" spans="1:15" ht="12.75" customHeight="1">
      <c r="A102" s="37">
        <v>42908</v>
      </c>
      <c r="B102" s="37"/>
      <c r="C102" s="38" t="s">
        <v>49</v>
      </c>
      <c r="D102" s="38">
        <v>36</v>
      </c>
      <c r="E102" s="38">
        <v>63</v>
      </c>
      <c r="F102" s="38">
        <f t="shared" si="2"/>
        <v>27</v>
      </c>
      <c r="G102" s="39" t="str">
        <f>IF(F102="","",IF(F102&lt;=30,"Pass","Fail"))</f>
        <v>Pass</v>
      </c>
      <c r="H102" s="42">
        <v>1159</v>
      </c>
      <c r="I102" s="64" t="s">
        <v>55</v>
      </c>
      <c r="J102" s="67">
        <v>30</v>
      </c>
      <c r="K102" s="67">
        <v>30</v>
      </c>
      <c r="L102" s="86"/>
      <c r="O102" s="206">
        <f t="shared" si="3"/>
        <v>0</v>
      </c>
    </row>
    <row r="103" spans="1:15" ht="12.75" customHeight="1">
      <c r="A103" s="37">
        <v>42908</v>
      </c>
      <c r="B103" s="37"/>
      <c r="C103" s="38" t="s">
        <v>47</v>
      </c>
      <c r="D103" s="38">
        <v>5</v>
      </c>
      <c r="E103" s="38">
        <v>8</v>
      </c>
      <c r="F103" s="38">
        <f t="shared" si="2"/>
        <v>3</v>
      </c>
      <c r="G103" s="39" t="str">
        <f>IF(F103="","",IF(F103&lt;=20,"Pass","Fail"))</f>
        <v>Pass</v>
      </c>
      <c r="H103" s="42">
        <v>1159</v>
      </c>
      <c r="I103" s="64" t="s">
        <v>55</v>
      </c>
      <c r="J103" s="67">
        <v>20</v>
      </c>
      <c r="K103" s="67">
        <v>20</v>
      </c>
      <c r="L103" s="86"/>
      <c r="O103" s="206">
        <f t="shared" si="3"/>
        <v>0</v>
      </c>
    </row>
    <row r="104" spans="1:15" ht="12.75" customHeight="1">
      <c r="A104" s="37">
        <v>42912</v>
      </c>
      <c r="B104" s="37"/>
      <c r="C104" s="38" t="s">
        <v>47</v>
      </c>
      <c r="D104" s="38">
        <v>13</v>
      </c>
      <c r="E104" s="38">
        <v>12</v>
      </c>
      <c r="F104" s="38">
        <f t="shared" si="2"/>
        <v>-1</v>
      </c>
      <c r="G104" s="39" t="str">
        <f>IF(F104="","",IF(F104&lt;=20,"Pass","Fail"))</f>
        <v>Pass</v>
      </c>
      <c r="H104" s="42">
        <v>1159</v>
      </c>
      <c r="I104" s="64" t="s">
        <v>55</v>
      </c>
      <c r="J104" s="67">
        <v>20</v>
      </c>
      <c r="K104" s="67">
        <v>20</v>
      </c>
      <c r="L104" s="86"/>
      <c r="O104" s="206">
        <f t="shared" si="3"/>
        <v>0</v>
      </c>
    </row>
    <row r="105" spans="1:15" ht="12.75" customHeight="1">
      <c r="A105" s="37">
        <v>42912</v>
      </c>
      <c r="B105" s="37"/>
      <c r="C105" s="38" t="s">
        <v>49</v>
      </c>
      <c r="D105" s="38">
        <v>11</v>
      </c>
      <c r="E105" s="38">
        <v>25</v>
      </c>
      <c r="F105" s="38">
        <f t="shared" si="2"/>
        <v>14</v>
      </c>
      <c r="G105" s="39" t="str">
        <f>IF(F105="","",IF(F105&lt;=30,"Pass","Fail"))</f>
        <v>Pass</v>
      </c>
      <c r="H105" s="42">
        <v>1159</v>
      </c>
      <c r="I105" s="64" t="s">
        <v>55</v>
      </c>
      <c r="J105" s="67">
        <v>30</v>
      </c>
      <c r="K105" s="67">
        <v>30</v>
      </c>
      <c r="L105" s="86"/>
      <c r="O105" s="206">
        <f t="shared" si="3"/>
        <v>0</v>
      </c>
    </row>
    <row r="106" spans="1:15" ht="12.75" customHeight="1">
      <c r="A106" s="37">
        <v>42915</v>
      </c>
      <c r="B106" s="37"/>
      <c r="C106" s="38" t="s">
        <v>47</v>
      </c>
      <c r="D106" s="38">
        <v>25</v>
      </c>
      <c r="E106" s="38">
        <v>29</v>
      </c>
      <c r="F106" s="38">
        <f t="shared" si="2"/>
        <v>4</v>
      </c>
      <c r="G106" s="39" t="str">
        <f>IF(F106="","",IF(F106&lt;=20,"Pass","Fail"))</f>
        <v>Pass</v>
      </c>
      <c r="H106" s="42">
        <v>102</v>
      </c>
      <c r="I106" s="64" t="s">
        <v>55</v>
      </c>
      <c r="J106" s="67">
        <v>20</v>
      </c>
      <c r="K106" s="67">
        <v>20</v>
      </c>
      <c r="L106" s="86"/>
      <c r="O106" s="206">
        <f t="shared" si="3"/>
        <v>0</v>
      </c>
    </row>
    <row r="107" spans="1:15" ht="12.75" customHeight="1">
      <c r="A107" s="37">
        <v>42915</v>
      </c>
      <c r="B107" s="37"/>
      <c r="C107" s="38" t="s">
        <v>49</v>
      </c>
      <c r="D107" s="38">
        <v>10</v>
      </c>
      <c r="E107" s="38">
        <v>30</v>
      </c>
      <c r="F107" s="38">
        <f t="shared" si="2"/>
        <v>20</v>
      </c>
      <c r="G107" s="39" t="str">
        <f>IF(F107="","",IF(F107&lt;=30,"Pass","Fail"))</f>
        <v>Pass</v>
      </c>
      <c r="H107" s="42">
        <v>102</v>
      </c>
      <c r="I107" s="64" t="s">
        <v>55</v>
      </c>
      <c r="J107" s="67">
        <v>30</v>
      </c>
      <c r="K107" s="67">
        <v>30</v>
      </c>
      <c r="L107" s="86"/>
      <c r="O107" s="206">
        <f t="shared" si="3"/>
        <v>0</v>
      </c>
    </row>
    <row r="108" spans="1:15" ht="12.75" customHeight="1">
      <c r="A108" s="37">
        <v>42921</v>
      </c>
      <c r="B108" s="37"/>
      <c r="C108" s="38" t="s">
        <v>47</v>
      </c>
      <c r="D108" s="38">
        <v>36</v>
      </c>
      <c r="E108" s="38">
        <v>33</v>
      </c>
      <c r="F108" s="38">
        <f t="shared" si="2"/>
        <v>-3</v>
      </c>
      <c r="G108" s="39" t="str">
        <f>IF(F108="","",IF(F108&lt;=20,"Pass","Fail"))</f>
        <v>Pass</v>
      </c>
      <c r="H108" s="42">
        <v>121</v>
      </c>
      <c r="I108" s="64" t="s">
        <v>56</v>
      </c>
      <c r="J108" s="67">
        <v>20</v>
      </c>
      <c r="K108" s="67">
        <v>20</v>
      </c>
      <c r="L108" s="86"/>
      <c r="O108" s="206">
        <f t="shared" si="3"/>
        <v>0</v>
      </c>
    </row>
    <row r="109" spans="1:15" ht="12.75" customHeight="1">
      <c r="A109" s="37">
        <v>42921</v>
      </c>
      <c r="B109" s="37"/>
      <c r="C109" s="38" t="s">
        <v>49</v>
      </c>
      <c r="D109" s="38">
        <v>34</v>
      </c>
      <c r="E109" s="38">
        <v>51</v>
      </c>
      <c r="F109" s="38">
        <f t="shared" ref="F109:F171" si="4">IF(((D109="")*AND(E109="")),"",E109-D109)</f>
        <v>17</v>
      </c>
      <c r="G109" s="39" t="str">
        <f>IF(F109="","",IF(F109&lt;=30,"Pass","Fail"))</f>
        <v>Pass</v>
      </c>
      <c r="H109" s="42">
        <v>121</v>
      </c>
      <c r="I109" s="64" t="s">
        <v>56</v>
      </c>
      <c r="J109" s="67">
        <v>30</v>
      </c>
      <c r="K109" s="67">
        <v>30</v>
      </c>
      <c r="L109" s="86"/>
      <c r="O109" s="206">
        <f t="shared" si="3"/>
        <v>0</v>
      </c>
    </row>
    <row r="110" spans="1:15" ht="12.75" customHeight="1">
      <c r="A110" s="37">
        <v>42926</v>
      </c>
      <c r="B110" s="37"/>
      <c r="C110" s="38" t="s">
        <v>47</v>
      </c>
      <c r="D110" s="38">
        <v>13</v>
      </c>
      <c r="E110" s="38">
        <v>15</v>
      </c>
      <c r="F110" s="38">
        <f t="shared" si="4"/>
        <v>2</v>
      </c>
      <c r="G110" s="39" t="str">
        <f>IF(F110="","",IF(F110&lt;=20,"Pass","Fail"))</f>
        <v>Pass</v>
      </c>
      <c r="H110" s="42">
        <v>1159</v>
      </c>
      <c r="I110" s="64" t="s">
        <v>54</v>
      </c>
      <c r="J110" s="67">
        <v>20</v>
      </c>
      <c r="K110" s="67">
        <v>20</v>
      </c>
      <c r="L110" s="86"/>
      <c r="O110" s="206">
        <f t="shared" si="3"/>
        <v>0</v>
      </c>
    </row>
    <row r="111" spans="1:15" ht="12.75" customHeight="1">
      <c r="A111" s="37">
        <v>42926</v>
      </c>
      <c r="B111" s="37"/>
      <c r="C111" s="38" t="s">
        <v>49</v>
      </c>
      <c r="D111" s="38">
        <v>9</v>
      </c>
      <c r="E111" s="38">
        <v>25</v>
      </c>
      <c r="F111" s="38">
        <f t="shared" si="4"/>
        <v>16</v>
      </c>
      <c r="G111" s="39" t="str">
        <f>IF(F111="","",IF(F111&lt;=30,"Pass","Fail"))</f>
        <v>Pass</v>
      </c>
      <c r="H111" s="42">
        <v>1159</v>
      </c>
      <c r="I111" s="64" t="s">
        <v>54</v>
      </c>
      <c r="J111" s="67">
        <v>30</v>
      </c>
      <c r="K111" s="67">
        <v>30</v>
      </c>
      <c r="L111" s="86"/>
      <c r="O111" s="206">
        <f t="shared" si="3"/>
        <v>0</v>
      </c>
    </row>
    <row r="112" spans="1:15" ht="12.75" customHeight="1">
      <c r="A112" s="37">
        <v>42929</v>
      </c>
      <c r="B112" s="37"/>
      <c r="C112" s="38" t="s">
        <v>47</v>
      </c>
      <c r="D112" s="38">
        <v>21</v>
      </c>
      <c r="E112" s="38">
        <v>21</v>
      </c>
      <c r="F112" s="38">
        <f t="shared" si="4"/>
        <v>0</v>
      </c>
      <c r="G112" s="39" t="str">
        <f>IF(F112="","",IF(F112&lt;=20,"Pass","Fail"))</f>
        <v>Pass</v>
      </c>
      <c r="H112" s="42">
        <v>1159</v>
      </c>
      <c r="I112" s="64" t="s">
        <v>55</v>
      </c>
      <c r="J112" s="67">
        <v>20</v>
      </c>
      <c r="K112" s="67">
        <v>20</v>
      </c>
      <c r="L112" s="86"/>
      <c r="O112" s="206">
        <f t="shared" si="3"/>
        <v>0</v>
      </c>
    </row>
    <row r="113" spans="1:15" ht="12.75" customHeight="1">
      <c r="A113" s="37">
        <v>42929</v>
      </c>
      <c r="B113" s="37"/>
      <c r="C113" s="38" t="s">
        <v>49</v>
      </c>
      <c r="D113" s="38">
        <v>19</v>
      </c>
      <c r="E113" s="38">
        <v>40</v>
      </c>
      <c r="F113" s="38">
        <f t="shared" si="4"/>
        <v>21</v>
      </c>
      <c r="G113" s="39" t="str">
        <f>IF(F113="","",IF(F113&lt;=30,"Pass","Fail"))</f>
        <v>Pass</v>
      </c>
      <c r="H113" s="42">
        <v>1159</v>
      </c>
      <c r="I113" s="64" t="s">
        <v>55</v>
      </c>
      <c r="J113" s="67">
        <v>30</v>
      </c>
      <c r="K113" s="67">
        <v>30</v>
      </c>
      <c r="L113" s="86"/>
      <c r="O113" s="206">
        <f t="shared" si="3"/>
        <v>0</v>
      </c>
    </row>
    <row r="114" spans="1:15" ht="12.75" customHeight="1">
      <c r="A114" s="37">
        <v>42933</v>
      </c>
      <c r="B114" s="37"/>
      <c r="C114" s="38" t="s">
        <v>47</v>
      </c>
      <c r="D114" s="38">
        <v>43</v>
      </c>
      <c r="E114" s="38">
        <v>45</v>
      </c>
      <c r="F114" s="38">
        <f t="shared" si="4"/>
        <v>2</v>
      </c>
      <c r="G114" s="39" t="str">
        <f>IF(F114="","",IF(F114&lt;=20,"Pass","Fail"))</f>
        <v>Pass</v>
      </c>
      <c r="H114" s="42">
        <v>1428</v>
      </c>
      <c r="I114" s="64" t="s">
        <v>55</v>
      </c>
      <c r="J114" s="67">
        <v>20</v>
      </c>
      <c r="K114" s="67">
        <v>20</v>
      </c>
      <c r="L114" s="86"/>
      <c r="O114" s="206">
        <f t="shared" si="3"/>
        <v>0</v>
      </c>
    </row>
    <row r="115" spans="1:15" ht="12.75" customHeight="1">
      <c r="A115" s="37">
        <v>42933</v>
      </c>
      <c r="B115" s="37"/>
      <c r="C115" s="38" t="s">
        <v>49</v>
      </c>
      <c r="D115" s="38">
        <v>66</v>
      </c>
      <c r="E115" s="38">
        <v>82</v>
      </c>
      <c r="F115" s="38">
        <f t="shared" si="4"/>
        <v>16</v>
      </c>
      <c r="G115" s="39" t="str">
        <f>IF(F115="","",IF(F115&lt;=30,"Pass","Fail"))</f>
        <v>Pass</v>
      </c>
      <c r="H115" s="42">
        <v>1428</v>
      </c>
      <c r="I115" s="64" t="s">
        <v>55</v>
      </c>
      <c r="J115" s="67">
        <v>30</v>
      </c>
      <c r="K115" s="67">
        <v>30</v>
      </c>
      <c r="L115" s="86"/>
      <c r="O115" s="206">
        <f t="shared" si="3"/>
        <v>0</v>
      </c>
    </row>
    <row r="116" spans="1:15" ht="12.75" customHeight="1">
      <c r="A116" s="37">
        <v>42937</v>
      </c>
      <c r="B116" s="37"/>
      <c r="C116" s="38" t="s">
        <v>47</v>
      </c>
      <c r="D116" s="38">
        <v>34</v>
      </c>
      <c r="E116" s="38">
        <v>54</v>
      </c>
      <c r="F116" s="38">
        <f t="shared" si="4"/>
        <v>20</v>
      </c>
      <c r="G116" s="39" t="str">
        <f>IF(F116="","",IF(F116&lt;=20,"Pass","Fail"))</f>
        <v>Pass</v>
      </c>
      <c r="H116" s="42">
        <v>1335</v>
      </c>
      <c r="I116" s="64" t="s">
        <v>55</v>
      </c>
      <c r="J116" s="67">
        <v>20</v>
      </c>
      <c r="K116" s="67">
        <v>20</v>
      </c>
      <c r="L116" s="86"/>
      <c r="O116" s="206">
        <f t="shared" si="3"/>
        <v>0</v>
      </c>
    </row>
    <row r="117" spans="1:15" ht="12.75" customHeight="1">
      <c r="A117" s="37">
        <v>42937</v>
      </c>
      <c r="B117" s="37"/>
      <c r="C117" s="38" t="s">
        <v>49</v>
      </c>
      <c r="D117" s="38">
        <v>50</v>
      </c>
      <c r="E117" s="38">
        <v>72</v>
      </c>
      <c r="F117" s="38">
        <f t="shared" si="4"/>
        <v>22</v>
      </c>
      <c r="G117" s="39" t="str">
        <f>IF(F117="","",IF(F117&lt;=30,"Pass","Fail"))</f>
        <v>Pass</v>
      </c>
      <c r="H117" s="42">
        <v>1335</v>
      </c>
      <c r="I117" s="64" t="s">
        <v>55</v>
      </c>
      <c r="J117" s="67">
        <v>30</v>
      </c>
      <c r="K117" s="67">
        <v>30</v>
      </c>
      <c r="L117" s="86"/>
      <c r="O117" s="206">
        <f t="shared" si="3"/>
        <v>0</v>
      </c>
    </row>
    <row r="118" spans="1:15" ht="12.75" customHeight="1">
      <c r="A118" s="37">
        <v>42944</v>
      </c>
      <c r="B118" s="37"/>
      <c r="C118" s="38" t="s">
        <v>47</v>
      </c>
      <c r="D118" s="38">
        <v>22</v>
      </c>
      <c r="E118" s="38">
        <v>37</v>
      </c>
      <c r="F118" s="38">
        <f t="shared" si="4"/>
        <v>15</v>
      </c>
      <c r="G118" s="39" t="str">
        <f>IF(F118="","",IF(F118&lt;=20,"Pass","Fail"))</f>
        <v>Pass</v>
      </c>
      <c r="H118" s="42">
        <v>121</v>
      </c>
      <c r="I118" s="64" t="s">
        <v>55</v>
      </c>
      <c r="J118" s="67">
        <v>20</v>
      </c>
      <c r="K118" s="67">
        <v>20</v>
      </c>
      <c r="L118" s="86"/>
      <c r="O118" s="206">
        <f t="shared" si="3"/>
        <v>0</v>
      </c>
    </row>
    <row r="119" spans="1:15" ht="12.75" customHeight="1">
      <c r="A119" s="37">
        <v>42944</v>
      </c>
      <c r="B119" s="37"/>
      <c r="C119" s="38" t="s">
        <v>49</v>
      </c>
      <c r="D119" s="38">
        <v>7</v>
      </c>
      <c r="E119" s="38">
        <v>30</v>
      </c>
      <c r="F119" s="38">
        <f t="shared" si="4"/>
        <v>23</v>
      </c>
      <c r="G119" s="39" t="str">
        <f>IF(F119="","",IF(F119&lt;=30,"Pass","Fail"))</f>
        <v>Pass</v>
      </c>
      <c r="H119" s="42">
        <v>121</v>
      </c>
      <c r="I119" s="64" t="s">
        <v>55</v>
      </c>
      <c r="J119" s="67">
        <v>30</v>
      </c>
      <c r="K119" s="67">
        <v>30</v>
      </c>
      <c r="L119" s="86"/>
      <c r="O119" s="206">
        <f t="shared" si="3"/>
        <v>0</v>
      </c>
    </row>
    <row r="120" spans="1:15" ht="12.75" customHeight="1">
      <c r="A120" s="37">
        <v>42947</v>
      </c>
      <c r="B120" s="37"/>
      <c r="C120" s="38" t="s">
        <v>47</v>
      </c>
      <c r="D120" s="38">
        <v>12</v>
      </c>
      <c r="E120" s="38">
        <v>29</v>
      </c>
      <c r="F120" s="38">
        <f t="shared" si="4"/>
        <v>17</v>
      </c>
      <c r="G120" s="39" t="str">
        <f>IF(F120="","",IF(F120&lt;=20,"Pass","Fail"))</f>
        <v>Pass</v>
      </c>
      <c r="H120" s="42">
        <v>1335</v>
      </c>
      <c r="I120" s="64" t="s">
        <v>55</v>
      </c>
      <c r="J120" s="67">
        <v>20</v>
      </c>
      <c r="K120" s="67">
        <v>20</v>
      </c>
      <c r="L120" s="86"/>
      <c r="O120" s="206">
        <f t="shared" si="3"/>
        <v>0</v>
      </c>
    </row>
    <row r="121" spans="1:15" ht="12.75" customHeight="1">
      <c r="A121" s="37">
        <v>42944</v>
      </c>
      <c r="B121" s="37"/>
      <c r="C121" s="38" t="s">
        <v>49</v>
      </c>
      <c r="D121" s="38">
        <v>12</v>
      </c>
      <c r="E121" s="38">
        <v>30</v>
      </c>
      <c r="F121" s="38">
        <f t="shared" si="4"/>
        <v>18</v>
      </c>
      <c r="G121" s="39" t="str">
        <f>IF(F121="","",IF(F121&lt;=30,"Pass","Fail"))</f>
        <v>Pass</v>
      </c>
      <c r="H121" s="42">
        <v>1335</v>
      </c>
      <c r="I121" s="64" t="s">
        <v>55</v>
      </c>
      <c r="J121" s="67">
        <v>30</v>
      </c>
      <c r="K121" s="67">
        <v>30</v>
      </c>
      <c r="L121" s="86"/>
      <c r="O121" s="206">
        <f t="shared" si="3"/>
        <v>0</v>
      </c>
    </row>
    <row r="122" spans="1:15" ht="12.75" customHeight="1">
      <c r="A122" s="37">
        <v>42951</v>
      </c>
      <c r="B122" s="37"/>
      <c r="C122" s="38" t="s">
        <v>49</v>
      </c>
      <c r="D122" s="38">
        <v>10</v>
      </c>
      <c r="E122" s="38">
        <v>20</v>
      </c>
      <c r="F122" s="38">
        <f t="shared" si="4"/>
        <v>10</v>
      </c>
      <c r="G122" s="39" t="str">
        <f>IF(F122="","",IF(F122&lt;=30,"Pass","Fail"))</f>
        <v>Pass</v>
      </c>
      <c r="H122" s="42">
        <v>1335</v>
      </c>
      <c r="I122" s="64" t="s">
        <v>55</v>
      </c>
      <c r="J122" s="67">
        <v>30</v>
      </c>
      <c r="K122" s="67">
        <v>30</v>
      </c>
      <c r="L122" s="86"/>
      <c r="O122" s="206">
        <f t="shared" si="3"/>
        <v>0</v>
      </c>
    </row>
    <row r="123" spans="1:15" ht="12.75" customHeight="1">
      <c r="A123" s="37">
        <v>42951</v>
      </c>
      <c r="B123" s="37"/>
      <c r="C123" s="38" t="s">
        <v>47</v>
      </c>
      <c r="D123" s="38">
        <v>7</v>
      </c>
      <c r="E123" s="38">
        <v>26</v>
      </c>
      <c r="F123" s="38">
        <f t="shared" si="4"/>
        <v>19</v>
      </c>
      <c r="G123" s="39" t="str">
        <f>IF(F123="","",IF(F123&lt;=20,"Pass","Fail"))</f>
        <v>Pass</v>
      </c>
      <c r="H123" s="42">
        <v>1335</v>
      </c>
      <c r="I123" s="64" t="s">
        <v>55</v>
      </c>
      <c r="J123" s="67">
        <v>20</v>
      </c>
      <c r="K123" s="67">
        <v>20</v>
      </c>
      <c r="L123" s="86"/>
      <c r="O123" s="206">
        <f t="shared" si="3"/>
        <v>0</v>
      </c>
    </row>
    <row r="124" spans="1:15" ht="12.75" customHeight="1">
      <c r="A124" s="37">
        <v>42954</v>
      </c>
      <c r="B124" s="37"/>
      <c r="C124" s="38" t="s">
        <v>49</v>
      </c>
      <c r="D124" s="38">
        <v>62</v>
      </c>
      <c r="E124" s="38">
        <v>87</v>
      </c>
      <c r="F124" s="38">
        <f t="shared" si="4"/>
        <v>25</v>
      </c>
      <c r="G124" s="39" t="str">
        <f>IF(F124="","",IF(F124&lt;=30,"Pass","Fail"))</f>
        <v>Pass</v>
      </c>
      <c r="H124" s="42">
        <v>1428</v>
      </c>
      <c r="I124" s="64" t="s">
        <v>55</v>
      </c>
      <c r="J124" s="67">
        <v>30</v>
      </c>
      <c r="K124" s="67">
        <v>30</v>
      </c>
      <c r="L124" s="86"/>
      <c r="O124" s="206">
        <f t="shared" si="3"/>
        <v>0</v>
      </c>
    </row>
    <row r="125" spans="1:15" ht="12.75" customHeight="1">
      <c r="A125" s="37">
        <v>42954</v>
      </c>
      <c r="B125" s="37"/>
      <c r="C125" s="38" t="s">
        <v>47</v>
      </c>
      <c r="D125" s="38">
        <v>46</v>
      </c>
      <c r="E125" s="38">
        <v>59</v>
      </c>
      <c r="F125" s="38">
        <f t="shared" si="4"/>
        <v>13</v>
      </c>
      <c r="G125" s="39" t="str">
        <f>IF(F125="","",IF(F125&lt;=20,"Pass","Fail"))</f>
        <v>Pass</v>
      </c>
      <c r="H125" s="42">
        <v>1428</v>
      </c>
      <c r="I125" s="64" t="s">
        <v>55</v>
      </c>
      <c r="J125" s="67">
        <v>20</v>
      </c>
      <c r="K125" s="67">
        <v>20</v>
      </c>
      <c r="L125" s="86"/>
      <c r="O125" s="206">
        <f t="shared" si="3"/>
        <v>0</v>
      </c>
    </row>
    <row r="126" spans="1:15" ht="12.75" customHeight="1">
      <c r="A126" s="37">
        <v>42957</v>
      </c>
      <c r="B126" s="37"/>
      <c r="C126" s="38" t="s">
        <v>49</v>
      </c>
      <c r="D126" s="38">
        <v>15</v>
      </c>
      <c r="E126" s="38">
        <v>19</v>
      </c>
      <c r="F126" s="38">
        <f t="shared" si="4"/>
        <v>4</v>
      </c>
      <c r="G126" s="39" t="str">
        <f>IF(F126="","",IF(F126&lt;=30,"Pass","Fail"))</f>
        <v>Pass</v>
      </c>
      <c r="H126" s="42">
        <v>1428</v>
      </c>
      <c r="I126" s="64" t="s">
        <v>55</v>
      </c>
      <c r="J126" s="67">
        <v>30</v>
      </c>
      <c r="K126" s="67">
        <v>30</v>
      </c>
      <c r="L126" s="86"/>
      <c r="O126" s="206">
        <f t="shared" si="3"/>
        <v>0</v>
      </c>
    </row>
    <row r="127" spans="1:15" ht="12.75" customHeight="1">
      <c r="A127" s="37">
        <v>42957</v>
      </c>
      <c r="B127" s="37"/>
      <c r="C127" s="38" t="s">
        <v>47</v>
      </c>
      <c r="D127" s="38">
        <v>14</v>
      </c>
      <c r="E127" s="38">
        <v>24</v>
      </c>
      <c r="F127" s="38">
        <f t="shared" si="4"/>
        <v>10</v>
      </c>
      <c r="G127" s="39" t="str">
        <f>IF(F127="","",IF(F127&lt;=20,"Pass","Fail"))</f>
        <v>Pass</v>
      </c>
      <c r="H127" s="42">
        <v>1428</v>
      </c>
      <c r="I127" s="64" t="s">
        <v>55</v>
      </c>
      <c r="J127" s="67">
        <v>20</v>
      </c>
      <c r="K127" s="67">
        <v>20</v>
      </c>
      <c r="L127" s="86"/>
      <c r="O127" s="206">
        <f t="shared" si="3"/>
        <v>0</v>
      </c>
    </row>
    <row r="128" spans="1:15" ht="12.75" customHeight="1">
      <c r="A128" s="37">
        <v>42960</v>
      </c>
      <c r="B128" s="37"/>
      <c r="C128" s="38" t="s">
        <v>47</v>
      </c>
      <c r="D128" s="38">
        <v>17</v>
      </c>
      <c r="E128" s="38">
        <v>24</v>
      </c>
      <c r="F128" s="38">
        <f>IF(((D128="")*AND(E128="")),"",E128-D128)</f>
        <v>7</v>
      </c>
      <c r="G128" s="39" t="str">
        <f>IF(F128="","",IF(F128&lt;=20,"Pass","Fail"))</f>
        <v>Pass</v>
      </c>
      <c r="H128" s="42">
        <v>1159</v>
      </c>
      <c r="I128" s="64" t="s">
        <v>55</v>
      </c>
      <c r="J128" s="67">
        <v>20</v>
      </c>
      <c r="K128" s="67">
        <v>20</v>
      </c>
      <c r="L128" s="86"/>
      <c r="O128" s="206">
        <f t="shared" si="3"/>
        <v>0</v>
      </c>
    </row>
    <row r="129" spans="1:15" ht="12.75" customHeight="1">
      <c r="A129" s="37">
        <v>42960</v>
      </c>
      <c r="B129" s="37"/>
      <c r="C129" s="38" t="s">
        <v>49</v>
      </c>
      <c r="D129" s="38">
        <v>22</v>
      </c>
      <c r="E129" s="38">
        <v>56</v>
      </c>
      <c r="F129" s="38">
        <f>IF(((D129="")*AND(E129="")),"",E129-D129)</f>
        <v>34</v>
      </c>
      <c r="G129" s="39" t="str">
        <f>IF(F129="","",IF(F129&lt;=30,"Pass","Fail"))</f>
        <v>Fail</v>
      </c>
      <c r="H129" s="42">
        <v>1159</v>
      </c>
      <c r="I129" s="64" t="s">
        <v>55</v>
      </c>
      <c r="J129" s="67">
        <v>30</v>
      </c>
      <c r="K129" s="67">
        <v>30</v>
      </c>
      <c r="L129" s="86"/>
      <c r="O129" s="206">
        <f t="shared" si="3"/>
        <v>0</v>
      </c>
    </row>
    <row r="130" spans="1:15" ht="12.75" customHeight="1">
      <c r="A130" s="37">
        <v>42960</v>
      </c>
      <c r="B130" s="37"/>
      <c r="C130" s="38" t="s">
        <v>49</v>
      </c>
      <c r="D130" s="38">
        <v>24</v>
      </c>
      <c r="E130" s="38">
        <v>33</v>
      </c>
      <c r="F130" s="38">
        <f t="shared" si="4"/>
        <v>9</v>
      </c>
      <c r="G130" s="39" t="str">
        <f>IF(F130="","",IF(F130&lt;=30,"Pass","Fail"))</f>
        <v>Pass</v>
      </c>
      <c r="H130" s="42">
        <v>1159</v>
      </c>
      <c r="I130" s="64" t="s">
        <v>55</v>
      </c>
      <c r="J130" s="67">
        <v>30</v>
      </c>
      <c r="K130" s="67">
        <v>30</v>
      </c>
      <c r="L130" s="86"/>
      <c r="O130" s="206">
        <f t="shared" si="3"/>
        <v>0</v>
      </c>
    </row>
    <row r="131" spans="1:15" ht="12.75" customHeight="1">
      <c r="A131" s="37">
        <v>42963</v>
      </c>
      <c r="B131" s="37"/>
      <c r="C131" s="38" t="s">
        <v>47</v>
      </c>
      <c r="D131" s="38">
        <v>18</v>
      </c>
      <c r="E131" s="38">
        <v>50</v>
      </c>
      <c r="F131" s="38">
        <f t="shared" si="4"/>
        <v>32</v>
      </c>
      <c r="G131" s="39" t="str">
        <f>IF(F131="","",IF(F131&lt;=20,"Pass","Fail"))</f>
        <v>Fail</v>
      </c>
      <c r="H131" s="42">
        <v>121</v>
      </c>
      <c r="I131" s="64" t="s">
        <v>55</v>
      </c>
      <c r="J131" s="67">
        <v>20</v>
      </c>
      <c r="K131" s="67">
        <v>20</v>
      </c>
      <c r="L131" s="86"/>
      <c r="O131" s="206">
        <f t="shared" si="3"/>
        <v>0</v>
      </c>
    </row>
    <row r="132" spans="1:15" ht="12.75" customHeight="1">
      <c r="A132" s="37">
        <v>42963</v>
      </c>
      <c r="B132" s="37"/>
      <c r="C132" s="38" t="s">
        <v>49</v>
      </c>
      <c r="D132" s="38">
        <v>25</v>
      </c>
      <c r="E132" s="38">
        <v>36</v>
      </c>
      <c r="F132" s="38">
        <f t="shared" si="4"/>
        <v>11</v>
      </c>
      <c r="G132" s="39" t="str">
        <f>IF(F132="","",IF(F132&lt;=30,"Pass","Fail"))</f>
        <v>Pass</v>
      </c>
      <c r="H132" s="42">
        <v>121</v>
      </c>
      <c r="I132" s="64" t="s">
        <v>55</v>
      </c>
      <c r="J132" s="67">
        <v>30</v>
      </c>
      <c r="K132" s="67">
        <v>30</v>
      </c>
      <c r="L132" s="86"/>
      <c r="O132" s="206">
        <f t="shared" si="3"/>
        <v>0</v>
      </c>
    </row>
    <row r="133" spans="1:15" ht="12.75" customHeight="1">
      <c r="A133" s="37">
        <v>42963</v>
      </c>
      <c r="B133" s="37"/>
      <c r="C133" s="38" t="s">
        <v>47</v>
      </c>
      <c r="D133" s="38">
        <v>49</v>
      </c>
      <c r="E133" s="38">
        <v>54</v>
      </c>
      <c r="F133" s="38">
        <f t="shared" si="4"/>
        <v>5</v>
      </c>
      <c r="G133" s="39" t="str">
        <f>IF(F133="","",IF(F133&lt;=20,"Pass","Fail"))</f>
        <v>Pass</v>
      </c>
      <c r="H133" s="42">
        <v>121</v>
      </c>
      <c r="I133" s="64" t="s">
        <v>55</v>
      </c>
      <c r="J133" s="67">
        <v>20</v>
      </c>
      <c r="K133" s="67">
        <v>20</v>
      </c>
      <c r="L133" s="86"/>
      <c r="O133" s="206">
        <f t="shared" si="3"/>
        <v>0</v>
      </c>
    </row>
    <row r="134" spans="1:15" ht="12.75" customHeight="1">
      <c r="A134" s="37">
        <v>42966</v>
      </c>
      <c r="B134" s="37"/>
      <c r="C134" s="38" t="s">
        <v>49</v>
      </c>
      <c r="D134" s="38">
        <v>23</v>
      </c>
      <c r="E134" s="38">
        <v>24</v>
      </c>
      <c r="F134" s="38">
        <f t="shared" si="4"/>
        <v>1</v>
      </c>
      <c r="G134" s="39" t="str">
        <f>IF(F134="","",IF(F134&lt;=30,"Pass","Fail"))</f>
        <v>Pass</v>
      </c>
      <c r="H134" s="42">
        <v>121</v>
      </c>
      <c r="I134" s="64" t="s">
        <v>55</v>
      </c>
      <c r="J134" s="67">
        <v>30</v>
      </c>
      <c r="K134" s="67">
        <v>30</v>
      </c>
      <c r="L134" s="86"/>
      <c r="O134" s="206">
        <f t="shared" si="3"/>
        <v>0</v>
      </c>
    </row>
    <row r="135" spans="1:15" ht="12.75" customHeight="1">
      <c r="A135" s="37">
        <v>42966</v>
      </c>
      <c r="B135" s="37"/>
      <c r="C135" s="38" t="s">
        <v>47</v>
      </c>
      <c r="D135" s="38">
        <v>27</v>
      </c>
      <c r="E135" s="38">
        <v>47</v>
      </c>
      <c r="F135" s="38">
        <f t="shared" si="4"/>
        <v>20</v>
      </c>
      <c r="G135" s="39" t="str">
        <f>IF(F135="","",IF(F135&lt;=20,"Pass","Fail"))</f>
        <v>Pass</v>
      </c>
      <c r="H135" s="42">
        <v>121</v>
      </c>
      <c r="I135" s="64" t="s">
        <v>55</v>
      </c>
      <c r="J135" s="67">
        <v>20</v>
      </c>
      <c r="K135" s="67">
        <v>20</v>
      </c>
      <c r="L135" s="86"/>
      <c r="O135" s="206">
        <f t="shared" si="3"/>
        <v>0</v>
      </c>
    </row>
    <row r="136" spans="1:15" ht="12.75" customHeight="1">
      <c r="A136" s="37">
        <v>42969</v>
      </c>
      <c r="B136" s="37"/>
      <c r="C136" s="38" t="s">
        <v>49</v>
      </c>
      <c r="D136" s="38">
        <v>52</v>
      </c>
      <c r="E136" s="38">
        <v>135</v>
      </c>
      <c r="F136" s="38">
        <f t="shared" si="4"/>
        <v>83</v>
      </c>
      <c r="G136" s="39" t="str">
        <f>IF(F136="","",IF(F136&lt;=30,"Pass","Fail"))</f>
        <v>Fail</v>
      </c>
      <c r="H136" s="42">
        <v>1428</v>
      </c>
      <c r="I136" s="64" t="s">
        <v>55</v>
      </c>
      <c r="J136" s="67">
        <v>30</v>
      </c>
      <c r="K136" s="67">
        <v>30</v>
      </c>
      <c r="L136" s="86"/>
      <c r="O136" s="206">
        <f t="shared" si="3"/>
        <v>0</v>
      </c>
    </row>
    <row r="137" spans="1:15" ht="12.75" customHeight="1">
      <c r="A137" s="37">
        <v>42969</v>
      </c>
      <c r="B137" s="37"/>
      <c r="C137" s="38" t="s">
        <v>47</v>
      </c>
      <c r="D137" s="38">
        <v>38</v>
      </c>
      <c r="E137" s="38">
        <v>59</v>
      </c>
      <c r="F137" s="38">
        <f t="shared" si="4"/>
        <v>21</v>
      </c>
      <c r="G137" s="39" t="str">
        <f>IF(F137="","",IF(F137&lt;=20,"Pass","Fail"))</f>
        <v>Fail</v>
      </c>
      <c r="H137" s="42">
        <v>1428</v>
      </c>
      <c r="I137" s="64" t="s">
        <v>55</v>
      </c>
      <c r="J137" s="67">
        <v>20</v>
      </c>
      <c r="K137" s="67">
        <v>20</v>
      </c>
      <c r="L137" s="86"/>
      <c r="O137" s="206">
        <f t="shared" si="3"/>
        <v>0</v>
      </c>
    </row>
    <row r="138" spans="1:15" ht="12.75" customHeight="1">
      <c r="A138" s="37">
        <v>42969</v>
      </c>
      <c r="B138" s="37"/>
      <c r="C138" s="38" t="s">
        <v>49</v>
      </c>
      <c r="D138" s="38">
        <v>16</v>
      </c>
      <c r="E138" s="38">
        <v>24</v>
      </c>
      <c r="F138" s="38">
        <f t="shared" si="4"/>
        <v>8</v>
      </c>
      <c r="G138" s="39" t="str">
        <f>IF(F138="","",IF(F138&lt;=30,"Pass","Fail"))</f>
        <v>Pass</v>
      </c>
      <c r="H138" s="42">
        <v>1428</v>
      </c>
      <c r="I138" s="64" t="s">
        <v>55</v>
      </c>
      <c r="J138" s="67">
        <v>30</v>
      </c>
      <c r="K138" s="67">
        <v>30</v>
      </c>
      <c r="L138" s="86"/>
      <c r="O138" s="206">
        <f t="shared" si="3"/>
        <v>0</v>
      </c>
    </row>
    <row r="139" spans="1:15" ht="12.75" customHeight="1">
      <c r="A139" s="37">
        <v>42969</v>
      </c>
      <c r="B139" s="37"/>
      <c r="C139" s="38" t="s">
        <v>47</v>
      </c>
      <c r="D139" s="38">
        <v>9</v>
      </c>
      <c r="E139" s="38">
        <v>11</v>
      </c>
      <c r="F139" s="38">
        <f t="shared" si="4"/>
        <v>2</v>
      </c>
      <c r="G139" s="39" t="str">
        <f>IF(F139="","",IF(F139&lt;=20,"Pass","Fail"))</f>
        <v>Pass</v>
      </c>
      <c r="H139" s="42">
        <v>1428</v>
      </c>
      <c r="I139" s="64" t="s">
        <v>55</v>
      </c>
      <c r="J139" s="67">
        <v>20</v>
      </c>
      <c r="K139" s="67">
        <v>20</v>
      </c>
      <c r="L139" s="86"/>
      <c r="O139" s="206">
        <f t="shared" ref="O139:O202" si="5">N139-M139</f>
        <v>0</v>
      </c>
    </row>
    <row r="140" spans="1:15" ht="12.75" customHeight="1">
      <c r="A140" s="37">
        <v>42974</v>
      </c>
      <c r="B140" s="37"/>
      <c r="C140" s="38" t="s">
        <v>49</v>
      </c>
      <c r="D140" s="38">
        <v>13</v>
      </c>
      <c r="E140" s="38">
        <v>54</v>
      </c>
      <c r="F140" s="38">
        <f t="shared" si="4"/>
        <v>41</v>
      </c>
      <c r="G140" s="39" t="str">
        <f>IF(F140="","",IF(F140&lt;=30,"Pass","Fail"))</f>
        <v>Fail</v>
      </c>
      <c r="H140" s="42">
        <v>121</v>
      </c>
      <c r="I140" s="64" t="s">
        <v>55</v>
      </c>
      <c r="J140" s="67">
        <v>30</v>
      </c>
      <c r="K140" s="67">
        <v>30</v>
      </c>
      <c r="L140" s="86"/>
      <c r="O140" s="206">
        <f t="shared" si="5"/>
        <v>0</v>
      </c>
    </row>
    <row r="141" spans="1:15" ht="12.75" customHeight="1">
      <c r="A141" s="37">
        <v>42974</v>
      </c>
      <c r="B141" s="37"/>
      <c r="C141" s="38" t="s">
        <v>47</v>
      </c>
      <c r="D141" s="38">
        <v>26</v>
      </c>
      <c r="E141" s="38">
        <v>31</v>
      </c>
      <c r="F141" s="38">
        <f t="shared" si="4"/>
        <v>5</v>
      </c>
      <c r="G141" s="39" t="str">
        <f>IF(F141="","",IF(F141&lt;=20,"Pass","Fail"))</f>
        <v>Pass</v>
      </c>
      <c r="H141" s="42">
        <v>121</v>
      </c>
      <c r="I141" s="64" t="s">
        <v>55</v>
      </c>
      <c r="J141" s="67">
        <v>20</v>
      </c>
      <c r="K141" s="67">
        <v>20</v>
      </c>
      <c r="L141" s="86"/>
      <c r="O141" s="206">
        <f t="shared" si="5"/>
        <v>0</v>
      </c>
    </row>
    <row r="142" spans="1:15" ht="12.75" customHeight="1">
      <c r="A142" s="37">
        <v>42974</v>
      </c>
      <c r="B142" s="37"/>
      <c r="C142" s="38" t="s">
        <v>49</v>
      </c>
      <c r="D142" s="38">
        <v>13</v>
      </c>
      <c r="E142" s="38">
        <v>27</v>
      </c>
      <c r="F142" s="38">
        <f t="shared" si="4"/>
        <v>14</v>
      </c>
      <c r="G142" s="39" t="str">
        <f>IF(F142="","",IF(F142&lt;=30,"Pass","Fail"))</f>
        <v>Pass</v>
      </c>
      <c r="H142" s="42">
        <v>121</v>
      </c>
      <c r="I142" s="64" t="s">
        <v>55</v>
      </c>
      <c r="J142" s="67">
        <v>30</v>
      </c>
      <c r="K142" s="67">
        <v>30</v>
      </c>
      <c r="L142" s="86"/>
      <c r="O142" s="206">
        <f t="shared" si="5"/>
        <v>0</v>
      </c>
    </row>
    <row r="143" spans="1:15" ht="12.75" customHeight="1">
      <c r="A143" s="37">
        <v>42977</v>
      </c>
      <c r="B143" s="37"/>
      <c r="C143" s="38" t="s">
        <v>47</v>
      </c>
      <c r="D143" s="38">
        <v>47</v>
      </c>
      <c r="E143" s="38">
        <v>54</v>
      </c>
      <c r="F143" s="38">
        <f t="shared" si="4"/>
        <v>7</v>
      </c>
      <c r="G143" s="39" t="str">
        <f>IF(F143="","",IF(F143&lt;=20,"Pass","Fail"))</f>
        <v>Pass</v>
      </c>
      <c r="H143" s="42">
        <v>1428</v>
      </c>
      <c r="I143" s="64" t="s">
        <v>55</v>
      </c>
      <c r="J143" s="67">
        <v>20</v>
      </c>
      <c r="K143" s="67">
        <v>20</v>
      </c>
      <c r="L143" s="86"/>
      <c r="O143" s="206">
        <f t="shared" si="5"/>
        <v>0</v>
      </c>
    </row>
    <row r="144" spans="1:15" ht="12.75" customHeight="1">
      <c r="A144" s="37">
        <v>42977</v>
      </c>
      <c r="B144" s="37"/>
      <c r="C144" s="38" t="s">
        <v>49</v>
      </c>
      <c r="D144" s="38">
        <v>80</v>
      </c>
      <c r="E144" s="38">
        <v>105</v>
      </c>
      <c r="F144" s="38">
        <f t="shared" si="4"/>
        <v>25</v>
      </c>
      <c r="G144" s="39" t="str">
        <f>IF(F144="","",IF(F144&lt;=30,"Pass","Fail"))</f>
        <v>Pass</v>
      </c>
      <c r="H144" s="42">
        <v>1428</v>
      </c>
      <c r="I144" s="64" t="s">
        <v>55</v>
      </c>
      <c r="J144" s="67">
        <v>30</v>
      </c>
      <c r="K144" s="67">
        <v>30</v>
      </c>
      <c r="L144" s="86"/>
      <c r="O144" s="206">
        <f t="shared" si="5"/>
        <v>0</v>
      </c>
    </row>
    <row r="145" spans="1:15" ht="12.75" customHeight="1">
      <c r="A145" s="37">
        <v>42981</v>
      </c>
      <c r="B145" s="37"/>
      <c r="C145" s="38" t="s">
        <v>47</v>
      </c>
      <c r="D145" s="38">
        <v>28</v>
      </c>
      <c r="E145" s="38">
        <v>48</v>
      </c>
      <c r="F145" s="38">
        <f t="shared" si="4"/>
        <v>20</v>
      </c>
      <c r="G145" s="39" t="str">
        <f>IF(F145="","",IF(F145&lt;=20,"Pass","Fail"))</f>
        <v>Pass</v>
      </c>
      <c r="H145" s="42">
        <v>1335</v>
      </c>
      <c r="I145" s="64" t="s">
        <v>55</v>
      </c>
      <c r="J145" s="67">
        <v>20</v>
      </c>
      <c r="K145" s="67">
        <v>20</v>
      </c>
      <c r="L145" s="86"/>
      <c r="O145" s="206">
        <f t="shared" si="5"/>
        <v>0</v>
      </c>
    </row>
    <row r="146" spans="1:15" ht="12.75" customHeight="1">
      <c r="A146" s="37">
        <v>42981</v>
      </c>
      <c r="B146" s="37"/>
      <c r="C146" s="38" t="s">
        <v>49</v>
      </c>
      <c r="D146" s="38">
        <v>15</v>
      </c>
      <c r="E146" s="38">
        <v>24</v>
      </c>
      <c r="F146" s="38">
        <f t="shared" si="4"/>
        <v>9</v>
      </c>
      <c r="G146" s="39" t="str">
        <f>IF(F146="","",IF(F146&lt;=30,"Pass","Fail"))</f>
        <v>Pass</v>
      </c>
      <c r="H146" s="42">
        <v>1335</v>
      </c>
      <c r="I146" s="64" t="s">
        <v>55</v>
      </c>
      <c r="J146" s="67">
        <v>30</v>
      </c>
      <c r="K146" s="67">
        <v>30</v>
      </c>
      <c r="L146" s="86"/>
      <c r="O146" s="206">
        <f t="shared" si="5"/>
        <v>0</v>
      </c>
    </row>
    <row r="147" spans="1:15" ht="12.75" customHeight="1">
      <c r="A147" s="37">
        <v>42989</v>
      </c>
      <c r="B147" s="37"/>
      <c r="C147" s="38" t="s">
        <v>47</v>
      </c>
      <c r="D147" s="38">
        <v>47</v>
      </c>
      <c r="E147" s="38">
        <v>65</v>
      </c>
      <c r="F147" s="38">
        <f t="shared" si="4"/>
        <v>18</v>
      </c>
      <c r="G147" s="39" t="str">
        <f>IF(F147="","",IF(F147&lt;=20,"Pass","Fail"))</f>
        <v>Pass</v>
      </c>
      <c r="H147" s="42">
        <v>1534</v>
      </c>
      <c r="I147" s="64" t="s">
        <v>55</v>
      </c>
      <c r="J147" s="67">
        <v>20</v>
      </c>
      <c r="K147" s="67">
        <v>20</v>
      </c>
      <c r="L147" s="86"/>
      <c r="O147" s="206">
        <f t="shared" si="5"/>
        <v>0</v>
      </c>
    </row>
    <row r="148" spans="1:15" ht="12.75" customHeight="1">
      <c r="A148" s="37">
        <v>42989</v>
      </c>
      <c r="B148" s="37"/>
      <c r="C148" s="38" t="s">
        <v>49</v>
      </c>
      <c r="D148" s="38">
        <v>47</v>
      </c>
      <c r="E148" s="38">
        <v>62</v>
      </c>
      <c r="F148" s="38">
        <f t="shared" si="4"/>
        <v>15</v>
      </c>
      <c r="G148" s="39" t="str">
        <f>IF(F148="","",IF(F148&lt;=30,"Pass","Fail"))</f>
        <v>Pass</v>
      </c>
      <c r="H148" s="42">
        <v>1534</v>
      </c>
      <c r="I148" s="64" t="s">
        <v>55</v>
      </c>
      <c r="J148" s="67">
        <v>30</v>
      </c>
      <c r="K148" s="67">
        <v>30</v>
      </c>
      <c r="L148" s="86"/>
      <c r="O148" s="206">
        <f t="shared" si="5"/>
        <v>0</v>
      </c>
    </row>
    <row r="149" spans="1:15" ht="12.75" customHeight="1">
      <c r="A149" s="37">
        <v>42994</v>
      </c>
      <c r="B149" s="37"/>
      <c r="C149" s="38" t="s">
        <v>47</v>
      </c>
      <c r="D149" s="38">
        <v>9</v>
      </c>
      <c r="E149" s="38">
        <v>20</v>
      </c>
      <c r="F149" s="38">
        <f t="shared" si="4"/>
        <v>11</v>
      </c>
      <c r="G149" s="39" t="str">
        <f t="shared" ref="G149:G157" si="6">IF(F149="","",IF(F149&lt;=20,"Pass","Fail"))</f>
        <v>Pass</v>
      </c>
      <c r="H149" s="42">
        <v>1159</v>
      </c>
      <c r="I149" s="64" t="s">
        <v>55</v>
      </c>
      <c r="J149" s="67">
        <v>20</v>
      </c>
      <c r="K149" s="67">
        <v>20</v>
      </c>
      <c r="L149" s="86"/>
      <c r="O149" s="206">
        <f t="shared" si="5"/>
        <v>0</v>
      </c>
    </row>
    <row r="150" spans="1:15" ht="12.75" customHeight="1">
      <c r="A150" s="37">
        <v>42994</v>
      </c>
      <c r="B150" s="37"/>
      <c r="C150" s="38" t="s">
        <v>49</v>
      </c>
      <c r="D150" s="38">
        <v>14</v>
      </c>
      <c r="E150" s="38">
        <v>17</v>
      </c>
      <c r="F150" s="38">
        <f t="shared" si="4"/>
        <v>3</v>
      </c>
      <c r="G150" s="39" t="str">
        <f>IF(F150="","",IF(F150&lt;=30,"Pass","Fail"))</f>
        <v>Pass</v>
      </c>
      <c r="H150" s="42">
        <v>1159</v>
      </c>
      <c r="I150" s="64" t="s">
        <v>55</v>
      </c>
      <c r="J150" s="67">
        <v>30</v>
      </c>
      <c r="K150" s="67">
        <v>30</v>
      </c>
      <c r="L150" s="86"/>
      <c r="O150" s="206">
        <f t="shared" si="5"/>
        <v>0</v>
      </c>
    </row>
    <row r="151" spans="1:15" ht="12.75" customHeight="1">
      <c r="A151" s="37">
        <v>42997</v>
      </c>
      <c r="B151" s="37"/>
      <c r="C151" s="38" t="s">
        <v>47</v>
      </c>
      <c r="D151" s="38">
        <v>32</v>
      </c>
      <c r="E151" s="38">
        <v>46</v>
      </c>
      <c r="F151" s="38">
        <f t="shared" si="4"/>
        <v>14</v>
      </c>
      <c r="G151" s="39" t="str">
        <f t="shared" si="6"/>
        <v>Pass</v>
      </c>
      <c r="H151" s="42">
        <v>1428</v>
      </c>
      <c r="I151" s="64" t="s">
        <v>55</v>
      </c>
      <c r="J151" s="67">
        <v>20</v>
      </c>
      <c r="K151" s="67">
        <v>20</v>
      </c>
      <c r="L151" s="86"/>
      <c r="O151" s="206">
        <f t="shared" si="5"/>
        <v>0</v>
      </c>
    </row>
    <row r="152" spans="1:15" ht="12.75" customHeight="1">
      <c r="A152" s="37">
        <v>42997</v>
      </c>
      <c r="B152" s="37"/>
      <c r="C152" s="38" t="s">
        <v>49</v>
      </c>
      <c r="D152" s="38">
        <v>32</v>
      </c>
      <c r="E152" s="38">
        <v>43</v>
      </c>
      <c r="F152" s="38">
        <f t="shared" si="4"/>
        <v>11</v>
      </c>
      <c r="G152" s="39" t="str">
        <f>IF(F152="","",IF(F152&lt;=30,"Pass","Fail"))</f>
        <v>Pass</v>
      </c>
      <c r="H152" s="42">
        <v>1428</v>
      </c>
      <c r="I152" s="64" t="s">
        <v>55</v>
      </c>
      <c r="J152" s="67">
        <v>30</v>
      </c>
      <c r="K152" s="67">
        <v>30</v>
      </c>
      <c r="L152" s="86"/>
      <c r="O152" s="206">
        <f t="shared" si="5"/>
        <v>0</v>
      </c>
    </row>
    <row r="153" spans="1:15" ht="12.75" customHeight="1">
      <c r="A153" s="37">
        <v>43000</v>
      </c>
      <c r="B153" s="37"/>
      <c r="C153" s="38" t="s">
        <v>47</v>
      </c>
      <c r="D153" s="38">
        <v>32</v>
      </c>
      <c r="E153" s="38">
        <v>51</v>
      </c>
      <c r="F153" s="38">
        <f t="shared" si="4"/>
        <v>19</v>
      </c>
      <c r="G153" s="39" t="str">
        <f t="shared" si="6"/>
        <v>Pass</v>
      </c>
      <c r="H153" s="42">
        <v>1428</v>
      </c>
      <c r="I153" s="64" t="s">
        <v>55</v>
      </c>
      <c r="J153" s="67">
        <v>20</v>
      </c>
      <c r="K153" s="67">
        <v>20</v>
      </c>
      <c r="L153" s="86"/>
      <c r="O153" s="206">
        <f t="shared" si="5"/>
        <v>0</v>
      </c>
    </row>
    <row r="154" spans="1:15" ht="12.75" customHeight="1">
      <c r="A154" s="37">
        <v>43000</v>
      </c>
      <c r="B154" s="37"/>
      <c r="C154" s="38" t="s">
        <v>49</v>
      </c>
      <c r="D154" s="38">
        <v>31</v>
      </c>
      <c r="E154" s="38">
        <v>43</v>
      </c>
      <c r="F154" s="38">
        <f t="shared" si="4"/>
        <v>12</v>
      </c>
      <c r="G154" s="39" t="str">
        <f>IF(F154="","",IF(F154&lt;=30,"Pass","Fail"))</f>
        <v>Pass</v>
      </c>
      <c r="H154" s="42">
        <v>1428</v>
      </c>
      <c r="I154" s="64" t="s">
        <v>55</v>
      </c>
      <c r="J154" s="67">
        <v>30</v>
      </c>
      <c r="K154" s="67">
        <v>30</v>
      </c>
      <c r="L154" s="86"/>
      <c r="O154" s="206">
        <f t="shared" si="5"/>
        <v>0</v>
      </c>
    </row>
    <row r="155" spans="1:15" ht="12.75" customHeight="1">
      <c r="A155" s="37">
        <v>43003</v>
      </c>
      <c r="B155" s="37"/>
      <c r="C155" s="38" t="s">
        <v>47</v>
      </c>
      <c r="D155" s="38">
        <v>39</v>
      </c>
      <c r="E155" s="38">
        <v>43</v>
      </c>
      <c r="F155" s="38">
        <f t="shared" si="4"/>
        <v>4</v>
      </c>
      <c r="G155" s="39" t="str">
        <f t="shared" si="6"/>
        <v>Pass</v>
      </c>
      <c r="H155" s="42">
        <v>1159</v>
      </c>
      <c r="I155" s="64" t="s">
        <v>51</v>
      </c>
      <c r="J155" s="67">
        <v>20</v>
      </c>
      <c r="K155" s="67">
        <v>20</v>
      </c>
      <c r="L155" s="86"/>
      <c r="O155" s="206">
        <f t="shared" si="5"/>
        <v>0</v>
      </c>
    </row>
    <row r="156" spans="1:15" ht="12.75" customHeight="1">
      <c r="A156" s="37">
        <v>43003</v>
      </c>
      <c r="B156" s="37"/>
      <c r="C156" s="38" t="s">
        <v>49</v>
      </c>
      <c r="D156" s="38">
        <v>24</v>
      </c>
      <c r="E156" s="38">
        <v>28</v>
      </c>
      <c r="F156" s="38">
        <f t="shared" si="4"/>
        <v>4</v>
      </c>
      <c r="G156" s="39" t="str">
        <f>IF(F156="","",IF(F156&lt;=30,"Pass","Fail"))</f>
        <v>Pass</v>
      </c>
      <c r="H156" s="42">
        <v>1159</v>
      </c>
      <c r="I156" s="64" t="s">
        <v>51</v>
      </c>
      <c r="J156" s="67">
        <v>30</v>
      </c>
      <c r="K156" s="67">
        <v>30</v>
      </c>
      <c r="L156" s="86"/>
      <c r="O156" s="206">
        <f t="shared" si="5"/>
        <v>0</v>
      </c>
    </row>
    <row r="157" spans="1:15" ht="12.75" customHeight="1">
      <c r="A157" s="37">
        <v>43007</v>
      </c>
      <c r="B157" s="37"/>
      <c r="C157" s="38" t="s">
        <v>47</v>
      </c>
      <c r="D157" s="38">
        <v>10</v>
      </c>
      <c r="E157" s="38">
        <v>28</v>
      </c>
      <c r="F157" s="38">
        <f t="shared" si="4"/>
        <v>18</v>
      </c>
      <c r="G157" s="39" t="str">
        <f t="shared" si="6"/>
        <v>Pass</v>
      </c>
      <c r="H157" s="42">
        <v>1428</v>
      </c>
      <c r="I157" s="64" t="s">
        <v>51</v>
      </c>
      <c r="J157" s="67">
        <v>20</v>
      </c>
      <c r="K157" s="67">
        <v>20</v>
      </c>
      <c r="L157" s="86"/>
      <c r="O157" s="206">
        <f t="shared" si="5"/>
        <v>0</v>
      </c>
    </row>
    <row r="158" spans="1:15" ht="12.75" customHeight="1">
      <c r="A158" s="37">
        <v>43007</v>
      </c>
      <c r="B158" s="37"/>
      <c r="C158" s="38" t="s">
        <v>49</v>
      </c>
      <c r="D158" s="38">
        <v>13</v>
      </c>
      <c r="E158" s="38">
        <v>90</v>
      </c>
      <c r="F158" s="38">
        <f t="shared" si="4"/>
        <v>77</v>
      </c>
      <c r="G158" s="39" t="str">
        <f>IF(F158="","",IF(F158&lt;=30,"Pass","Fail"))</f>
        <v>Fail</v>
      </c>
      <c r="H158" s="42">
        <v>1428</v>
      </c>
      <c r="I158" s="64" t="s">
        <v>51</v>
      </c>
      <c r="J158" s="67">
        <v>30</v>
      </c>
      <c r="K158" s="67">
        <v>30</v>
      </c>
      <c r="L158" s="86"/>
      <c r="O158" s="206">
        <f t="shared" si="5"/>
        <v>0</v>
      </c>
    </row>
    <row r="159" spans="1:15" ht="12.75" customHeight="1">
      <c r="A159" s="37">
        <v>43007</v>
      </c>
      <c r="B159" s="37"/>
      <c r="C159" s="38" t="s">
        <v>49</v>
      </c>
      <c r="D159" s="38">
        <v>28</v>
      </c>
      <c r="E159" s="38">
        <v>33</v>
      </c>
      <c r="F159" s="38">
        <f t="shared" si="4"/>
        <v>5</v>
      </c>
      <c r="G159" s="39" t="str">
        <f>IF(F159="","",IF(F159&lt;=30,"Pass","Fail"))</f>
        <v>Pass</v>
      </c>
      <c r="H159" s="42">
        <v>1428</v>
      </c>
      <c r="I159" s="64" t="s">
        <v>51</v>
      </c>
      <c r="J159" s="67">
        <v>30</v>
      </c>
      <c r="K159" s="67">
        <v>30</v>
      </c>
      <c r="L159" s="86"/>
      <c r="O159" s="206">
        <f t="shared" si="5"/>
        <v>0</v>
      </c>
    </row>
    <row r="160" spans="1:15" ht="12.75" customHeight="1">
      <c r="A160" s="37">
        <v>43011</v>
      </c>
      <c r="B160" s="37"/>
      <c r="C160" s="38" t="s">
        <v>47</v>
      </c>
      <c r="D160" s="38">
        <v>11</v>
      </c>
      <c r="E160" s="38">
        <v>64</v>
      </c>
      <c r="F160" s="38">
        <f t="shared" si="4"/>
        <v>53</v>
      </c>
      <c r="G160" s="39" t="str">
        <f>IF(F160="","",IF(F160&lt;=20,"Pass","Fail"))</f>
        <v>Fail</v>
      </c>
      <c r="H160" s="42">
        <v>1159</v>
      </c>
      <c r="I160" s="64" t="s">
        <v>51</v>
      </c>
      <c r="J160" s="67">
        <v>20</v>
      </c>
      <c r="K160" s="67">
        <v>20</v>
      </c>
      <c r="L160" s="86"/>
      <c r="O160" s="206">
        <f t="shared" si="5"/>
        <v>0</v>
      </c>
    </row>
    <row r="161" spans="1:15" ht="12.75" customHeight="1">
      <c r="A161" s="37">
        <v>43011</v>
      </c>
      <c r="B161" s="37"/>
      <c r="C161" s="38" t="s">
        <v>49</v>
      </c>
      <c r="D161" s="38">
        <v>17</v>
      </c>
      <c r="E161" s="38">
        <v>25</v>
      </c>
      <c r="F161" s="38">
        <f t="shared" si="4"/>
        <v>8</v>
      </c>
      <c r="G161" s="39" t="str">
        <f>IF(F161="","",IF(F161&lt;=30,"Pass","Fail"))</f>
        <v>Pass</v>
      </c>
      <c r="H161" s="42">
        <v>1159</v>
      </c>
      <c r="I161" s="64" t="s">
        <v>51</v>
      </c>
      <c r="J161" s="67">
        <v>30</v>
      </c>
      <c r="K161" s="67">
        <v>30</v>
      </c>
      <c r="L161" s="86"/>
      <c r="O161" s="206">
        <f t="shared" si="5"/>
        <v>0</v>
      </c>
    </row>
    <row r="162" spans="1:15" ht="12.75" customHeight="1">
      <c r="A162" s="37">
        <v>43011</v>
      </c>
      <c r="B162" s="37"/>
      <c r="C162" s="38" t="s">
        <v>47</v>
      </c>
      <c r="D162" s="38">
        <v>17</v>
      </c>
      <c r="E162" s="38">
        <v>14</v>
      </c>
      <c r="F162" s="38">
        <f t="shared" si="4"/>
        <v>-3</v>
      </c>
      <c r="G162" s="39" t="str">
        <f>IF(F162="","",IF(F162&lt;=20,"Pass","Fail"))</f>
        <v>Pass</v>
      </c>
      <c r="H162" s="42">
        <v>1159</v>
      </c>
      <c r="I162" s="64" t="s">
        <v>51</v>
      </c>
      <c r="J162" s="67">
        <v>20</v>
      </c>
      <c r="K162" s="67">
        <v>20</v>
      </c>
      <c r="L162" s="86"/>
      <c r="O162" s="206">
        <f t="shared" si="5"/>
        <v>0</v>
      </c>
    </row>
    <row r="163" spans="1:15" ht="12.75" customHeight="1">
      <c r="A163" s="154">
        <v>43017</v>
      </c>
      <c r="B163" s="154"/>
      <c r="C163" s="38" t="s">
        <v>49</v>
      </c>
      <c r="D163" s="70">
        <v>36</v>
      </c>
      <c r="E163" s="70">
        <v>52</v>
      </c>
      <c r="F163" s="70">
        <f t="shared" si="4"/>
        <v>16</v>
      </c>
      <c r="G163" s="39" t="str">
        <f>IF(F163="","",IF(F163&lt;=30,"Pass","Fail"))</f>
        <v>Pass</v>
      </c>
      <c r="H163" s="43">
        <v>1428</v>
      </c>
      <c r="I163" s="64" t="s">
        <v>51</v>
      </c>
      <c r="J163" s="67">
        <v>30</v>
      </c>
      <c r="K163" s="67">
        <v>30</v>
      </c>
      <c r="L163" s="86"/>
      <c r="O163" s="206">
        <f t="shared" si="5"/>
        <v>0</v>
      </c>
    </row>
    <row r="164" spans="1:15" ht="12.75" customHeight="1">
      <c r="A164" s="154">
        <v>43017</v>
      </c>
      <c r="B164" s="154"/>
      <c r="C164" s="38" t="s">
        <v>47</v>
      </c>
      <c r="D164" s="70">
        <v>27</v>
      </c>
      <c r="E164" s="70">
        <v>33</v>
      </c>
      <c r="F164" s="70">
        <f t="shared" si="4"/>
        <v>6</v>
      </c>
      <c r="G164" s="39" t="str">
        <f>IF(F164="","",IF(F164&lt;=20,"Pass","Fail"))</f>
        <v>Pass</v>
      </c>
      <c r="H164" s="43">
        <v>1428</v>
      </c>
      <c r="I164" s="64" t="s">
        <v>51</v>
      </c>
      <c r="J164" s="67">
        <v>20</v>
      </c>
      <c r="K164" s="67">
        <v>20</v>
      </c>
      <c r="L164" s="86"/>
      <c r="O164" s="206">
        <f t="shared" si="5"/>
        <v>0</v>
      </c>
    </row>
    <row r="165" spans="1:15" ht="12.75" customHeight="1">
      <c r="A165" s="154">
        <v>43020</v>
      </c>
      <c r="B165" s="154"/>
      <c r="C165" s="40" t="s">
        <v>49</v>
      </c>
      <c r="D165" s="70">
        <v>57</v>
      </c>
      <c r="E165" s="70">
        <v>78</v>
      </c>
      <c r="F165" s="70">
        <f t="shared" si="4"/>
        <v>21</v>
      </c>
      <c r="G165" s="39" t="str">
        <f>IF(F165="","",IF(F165&lt;=30,"Pass","Fail"))</f>
        <v>Pass</v>
      </c>
      <c r="H165" s="43">
        <v>1428</v>
      </c>
      <c r="I165" s="64" t="s">
        <v>51</v>
      </c>
      <c r="J165" s="67">
        <v>30</v>
      </c>
      <c r="K165" s="67">
        <v>30</v>
      </c>
      <c r="L165" s="86"/>
      <c r="O165" s="206">
        <f t="shared" si="5"/>
        <v>0</v>
      </c>
    </row>
    <row r="166" spans="1:15" ht="12.75" customHeight="1">
      <c r="A166" s="154">
        <v>43020</v>
      </c>
      <c r="B166" s="154"/>
      <c r="C166" s="40" t="s">
        <v>47</v>
      </c>
      <c r="D166" s="70">
        <v>34</v>
      </c>
      <c r="E166" s="70">
        <v>47</v>
      </c>
      <c r="F166" s="70">
        <f t="shared" si="4"/>
        <v>13</v>
      </c>
      <c r="G166" s="39" t="str">
        <f>IF(F166="","",IF(F166&lt;=20,"Pass","Fail"))</f>
        <v>Pass</v>
      </c>
      <c r="H166" s="43">
        <v>1428</v>
      </c>
      <c r="I166" s="64" t="s">
        <v>51</v>
      </c>
      <c r="J166" s="67">
        <v>20</v>
      </c>
      <c r="K166" s="67">
        <v>20</v>
      </c>
      <c r="L166" s="86"/>
      <c r="O166" s="206">
        <f t="shared" si="5"/>
        <v>0</v>
      </c>
    </row>
    <row r="167" spans="1:15" ht="12.75" customHeight="1">
      <c r="A167" s="154">
        <v>43024</v>
      </c>
      <c r="B167" s="154"/>
      <c r="C167" s="40" t="s">
        <v>49</v>
      </c>
      <c r="D167" s="70">
        <v>7</v>
      </c>
      <c r="E167" s="70">
        <v>88</v>
      </c>
      <c r="F167" s="70">
        <f t="shared" si="4"/>
        <v>81</v>
      </c>
      <c r="G167" s="39" t="str">
        <f>IF(F167="","",IF(F167&lt;=30,"Pass","Fail"))</f>
        <v>Fail</v>
      </c>
      <c r="H167" s="43">
        <v>1335</v>
      </c>
      <c r="I167" s="64" t="s">
        <v>51</v>
      </c>
      <c r="J167" s="67">
        <v>30</v>
      </c>
      <c r="K167" s="67">
        <v>30</v>
      </c>
      <c r="L167" s="86"/>
      <c r="O167" s="206">
        <f t="shared" si="5"/>
        <v>0</v>
      </c>
    </row>
    <row r="168" spans="1:15" ht="12.75" customHeight="1">
      <c r="A168" s="154">
        <v>43024</v>
      </c>
      <c r="B168" s="154"/>
      <c r="C168" s="40" t="s">
        <v>47</v>
      </c>
      <c r="D168" s="70">
        <v>8</v>
      </c>
      <c r="E168" s="70">
        <v>12</v>
      </c>
      <c r="F168" s="70">
        <f t="shared" si="4"/>
        <v>4</v>
      </c>
      <c r="G168" s="39" t="str">
        <f>IF(F168="","",IF(F168&lt;=20,"Pass","Fail"))</f>
        <v>Pass</v>
      </c>
      <c r="H168" s="43">
        <v>1335</v>
      </c>
      <c r="I168" s="64" t="s">
        <v>51</v>
      </c>
      <c r="J168" s="67">
        <v>20</v>
      </c>
      <c r="K168" s="67">
        <v>20</v>
      </c>
      <c r="L168" s="86"/>
      <c r="O168" s="206">
        <f t="shared" si="5"/>
        <v>0</v>
      </c>
    </row>
    <row r="169" spans="1:15" ht="12.75" customHeight="1">
      <c r="A169" s="154">
        <v>43024</v>
      </c>
      <c r="B169" s="154"/>
      <c r="C169" s="40" t="s">
        <v>49</v>
      </c>
      <c r="D169" s="70">
        <v>8</v>
      </c>
      <c r="E169" s="70">
        <v>28</v>
      </c>
      <c r="F169" s="70">
        <f t="shared" si="4"/>
        <v>20</v>
      </c>
      <c r="G169" s="39" t="str">
        <f>IF(F169="","",IF(F169&lt;=30,"Pass","Fail"))</f>
        <v>Pass</v>
      </c>
      <c r="H169" s="43">
        <v>1335</v>
      </c>
      <c r="I169" s="64" t="s">
        <v>51</v>
      </c>
      <c r="J169" s="67">
        <v>30</v>
      </c>
      <c r="K169" s="67">
        <v>30</v>
      </c>
      <c r="L169" s="86"/>
      <c r="O169" s="206">
        <f t="shared" si="5"/>
        <v>0</v>
      </c>
    </row>
    <row r="170" spans="1:15" ht="12.75" customHeight="1">
      <c r="A170" s="154">
        <v>43028</v>
      </c>
      <c r="B170" s="154"/>
      <c r="C170" s="40" t="s">
        <v>47</v>
      </c>
      <c r="D170" s="70">
        <v>8</v>
      </c>
      <c r="E170" s="70">
        <v>12</v>
      </c>
      <c r="F170" s="70">
        <f t="shared" si="4"/>
        <v>4</v>
      </c>
      <c r="G170" s="41" t="str">
        <f>IF(F170="","",IF(F170&lt;=20,"Pass","Fail"))</f>
        <v>Pass</v>
      </c>
      <c r="H170" s="43">
        <v>1335</v>
      </c>
      <c r="I170" s="64" t="s">
        <v>51</v>
      </c>
      <c r="J170" s="67">
        <v>20</v>
      </c>
      <c r="K170" s="67">
        <v>20</v>
      </c>
      <c r="L170" s="86"/>
      <c r="O170" s="206">
        <f t="shared" si="5"/>
        <v>0</v>
      </c>
    </row>
    <row r="171" spans="1:15" ht="12.75" customHeight="1">
      <c r="A171" s="154">
        <v>43028</v>
      </c>
      <c r="B171" s="154"/>
      <c r="C171" s="40" t="s">
        <v>49</v>
      </c>
      <c r="D171" s="70">
        <v>7</v>
      </c>
      <c r="E171" s="70">
        <v>23</v>
      </c>
      <c r="F171" s="70">
        <f t="shared" si="4"/>
        <v>16</v>
      </c>
      <c r="G171" s="39" t="str">
        <f>IF(F171="","",IF(F171&lt;=30,"Pass","Fail"))</f>
        <v>Pass</v>
      </c>
      <c r="H171" s="43">
        <v>1335</v>
      </c>
      <c r="I171" s="64" t="s">
        <v>51</v>
      </c>
      <c r="J171" s="67">
        <v>30</v>
      </c>
      <c r="K171" s="67">
        <v>30</v>
      </c>
      <c r="L171" s="86"/>
      <c r="O171" s="206">
        <f t="shared" si="5"/>
        <v>0</v>
      </c>
    </row>
    <row r="172" spans="1:15" ht="12.75" customHeight="1">
      <c r="A172" s="37">
        <v>43032</v>
      </c>
      <c r="B172" s="37"/>
      <c r="C172" s="38" t="s">
        <v>47</v>
      </c>
      <c r="D172" s="38">
        <v>12</v>
      </c>
      <c r="E172" s="38">
        <v>130</v>
      </c>
      <c r="F172" s="70">
        <f t="shared" ref="F172:F174" si="7">IF(((D172="")*AND(E172="")),"",E172-D172)</f>
        <v>118</v>
      </c>
      <c r="G172" s="41" t="str">
        <f>IF(F172="","",IF(F172&lt;=20,"Pass","Fail"))</f>
        <v>Fail</v>
      </c>
      <c r="H172" s="42">
        <v>1159</v>
      </c>
      <c r="I172" s="64" t="s">
        <v>51</v>
      </c>
      <c r="J172" s="67">
        <v>20</v>
      </c>
      <c r="K172" s="67">
        <v>20</v>
      </c>
      <c r="L172" s="86"/>
      <c r="O172" s="206">
        <f t="shared" si="5"/>
        <v>0</v>
      </c>
    </row>
    <row r="173" spans="1:15" ht="12.75" customHeight="1">
      <c r="A173" s="37">
        <v>43032</v>
      </c>
      <c r="B173" s="37"/>
      <c r="C173" s="38" t="s">
        <v>47</v>
      </c>
      <c r="D173" s="38">
        <v>4</v>
      </c>
      <c r="E173" s="38">
        <v>23</v>
      </c>
      <c r="F173" s="70">
        <f t="shared" si="7"/>
        <v>19</v>
      </c>
      <c r="G173" s="41" t="str">
        <f>IF(F173="","",IF(F173&lt;=20,"Pass","Fail"))</f>
        <v>Pass</v>
      </c>
      <c r="H173" s="42">
        <v>1159</v>
      </c>
      <c r="I173" s="64" t="s">
        <v>51</v>
      </c>
      <c r="J173" s="67">
        <v>20</v>
      </c>
      <c r="K173" s="67">
        <v>20</v>
      </c>
      <c r="L173" s="86"/>
      <c r="O173" s="206">
        <f t="shared" si="5"/>
        <v>0</v>
      </c>
    </row>
    <row r="174" spans="1:15" ht="12.75" customHeight="1">
      <c r="A174" s="37">
        <v>43032</v>
      </c>
      <c r="B174" s="37"/>
      <c r="C174" s="38" t="s">
        <v>49</v>
      </c>
      <c r="D174" s="38">
        <v>23</v>
      </c>
      <c r="E174" s="38">
        <v>33</v>
      </c>
      <c r="F174" s="70">
        <f t="shared" si="7"/>
        <v>10</v>
      </c>
      <c r="G174" s="39" t="str">
        <f>IF(F174="","",IF(F174&lt;=30,"Pass","Fail"))</f>
        <v>Pass</v>
      </c>
      <c r="H174" s="42">
        <v>1159</v>
      </c>
      <c r="I174" s="64" t="s">
        <v>51</v>
      </c>
      <c r="J174" s="67">
        <v>30</v>
      </c>
      <c r="K174" s="67">
        <v>30</v>
      </c>
      <c r="L174" s="86"/>
      <c r="O174" s="206">
        <f t="shared" si="5"/>
        <v>0</v>
      </c>
    </row>
    <row r="175" spans="1:15" ht="12.75" customHeight="1">
      <c r="A175" s="37">
        <v>43035</v>
      </c>
      <c r="B175" s="37"/>
      <c r="C175" s="38" t="s">
        <v>47</v>
      </c>
      <c r="D175" s="38">
        <v>8</v>
      </c>
      <c r="E175" s="38">
        <v>94</v>
      </c>
      <c r="F175" s="70">
        <f>IF(((D175="")*AND(E175="")),"",E175-D175)</f>
        <v>86</v>
      </c>
      <c r="G175" s="41" t="str">
        <f>IF(F175="","",IF(F175&lt;=20,"Pass","Fail"))</f>
        <v>Fail</v>
      </c>
      <c r="H175" s="42">
        <v>102</v>
      </c>
      <c r="I175" s="64" t="s">
        <v>51</v>
      </c>
      <c r="J175" s="67">
        <v>20</v>
      </c>
      <c r="K175" s="67">
        <v>20</v>
      </c>
      <c r="L175" s="86"/>
      <c r="O175" s="206">
        <f t="shared" si="5"/>
        <v>0</v>
      </c>
    </row>
    <row r="176" spans="1:15" ht="12.75" customHeight="1">
      <c r="A176" s="37">
        <v>43035</v>
      </c>
      <c r="B176" s="37"/>
      <c r="C176" s="38" t="s">
        <v>49</v>
      </c>
      <c r="D176" s="38">
        <v>13</v>
      </c>
      <c r="E176" s="38">
        <v>82</v>
      </c>
      <c r="F176" s="70">
        <f>IF(((D176="")*AND(E176="")),"",E176-D176)</f>
        <v>69</v>
      </c>
      <c r="G176" s="39" t="str">
        <f>IF(F176="","",IF(F176&lt;=30,"Pass","Fail"))</f>
        <v>Fail</v>
      </c>
      <c r="H176" s="42">
        <v>102</v>
      </c>
      <c r="I176" s="64" t="s">
        <v>51</v>
      </c>
      <c r="J176" s="67">
        <v>30</v>
      </c>
      <c r="K176" s="67">
        <v>30</v>
      </c>
      <c r="L176" s="86"/>
      <c r="O176" s="206">
        <f t="shared" si="5"/>
        <v>0</v>
      </c>
    </row>
    <row r="177" spans="1:15" ht="12.75" customHeight="1">
      <c r="A177" s="37">
        <v>43035</v>
      </c>
      <c r="B177" s="37"/>
      <c r="C177" s="38" t="s">
        <v>47</v>
      </c>
      <c r="D177" s="38">
        <v>21</v>
      </c>
      <c r="E177" s="38">
        <v>60</v>
      </c>
      <c r="F177" s="70">
        <f>IF(((D177="")*AND(E177="")),"",E177-D177)</f>
        <v>39</v>
      </c>
      <c r="G177" s="41" t="str">
        <f>IF(F177="","",IF(F177&lt;=20,"Pass","Fail"))</f>
        <v>Fail</v>
      </c>
      <c r="H177" s="42">
        <v>102</v>
      </c>
      <c r="I177" s="64" t="s">
        <v>51</v>
      </c>
      <c r="J177" s="67">
        <v>20</v>
      </c>
      <c r="K177" s="67">
        <v>20</v>
      </c>
      <c r="L177" s="86" t="s">
        <v>57</v>
      </c>
      <c r="O177" s="206">
        <f t="shared" si="5"/>
        <v>0</v>
      </c>
    </row>
    <row r="178" spans="1:15" ht="12.75" customHeight="1">
      <c r="A178" s="37">
        <v>43035</v>
      </c>
      <c r="B178" s="37"/>
      <c r="C178" s="38" t="s">
        <v>49</v>
      </c>
      <c r="D178" s="38">
        <v>17</v>
      </c>
      <c r="E178" s="38">
        <v>28</v>
      </c>
      <c r="F178" s="70">
        <f>IF(((D178="")*AND(E178="")),"",E178-D178)</f>
        <v>11</v>
      </c>
      <c r="G178" s="39" t="str">
        <f>IF(F178="","",IF(F178&lt;=30,"Pass","Fail"))</f>
        <v>Pass</v>
      </c>
      <c r="H178" s="42">
        <v>102</v>
      </c>
      <c r="I178" s="64" t="s">
        <v>51</v>
      </c>
      <c r="J178" s="67">
        <v>30</v>
      </c>
      <c r="K178" s="67">
        <v>30</v>
      </c>
      <c r="L178" s="86" t="s">
        <v>57</v>
      </c>
      <c r="O178" s="206">
        <f t="shared" si="5"/>
        <v>0</v>
      </c>
    </row>
    <row r="179" spans="1:15" ht="12.75" customHeight="1">
      <c r="A179" s="37">
        <v>43035</v>
      </c>
      <c r="B179" s="37"/>
      <c r="C179" s="38" t="s">
        <v>47</v>
      </c>
      <c r="D179" s="38">
        <v>14</v>
      </c>
      <c r="E179" s="38">
        <v>22</v>
      </c>
      <c r="F179" s="70">
        <f t="shared" ref="F179:F206" si="8">IF(((D179="")*AND(E179="")),"",E179-D179)</f>
        <v>8</v>
      </c>
      <c r="G179" s="41" t="str">
        <f t="shared" ref="G179:G190" si="9">IF(F179="","",IF(F179&lt;=20,"Pass","Fail"))</f>
        <v>Pass</v>
      </c>
      <c r="H179" s="42">
        <v>102</v>
      </c>
      <c r="I179" s="64" t="s">
        <v>51</v>
      </c>
      <c r="J179" s="67">
        <v>20</v>
      </c>
      <c r="K179" s="67">
        <v>20</v>
      </c>
      <c r="L179" s="86" t="s">
        <v>58</v>
      </c>
      <c r="O179" s="206">
        <f t="shared" si="5"/>
        <v>0</v>
      </c>
    </row>
    <row r="180" spans="1:15" ht="12.75" customHeight="1">
      <c r="A180" s="37">
        <v>43038</v>
      </c>
      <c r="B180" s="37"/>
      <c r="C180" s="38" t="s">
        <v>47</v>
      </c>
      <c r="D180" s="38">
        <v>10</v>
      </c>
      <c r="E180" s="38">
        <v>14</v>
      </c>
      <c r="F180" s="70">
        <f t="shared" si="8"/>
        <v>4</v>
      </c>
      <c r="G180" s="41" t="str">
        <f t="shared" si="9"/>
        <v>Pass</v>
      </c>
      <c r="H180" s="42">
        <v>102</v>
      </c>
      <c r="I180" s="64" t="s">
        <v>51</v>
      </c>
      <c r="J180" s="67">
        <v>20</v>
      </c>
      <c r="K180" s="67">
        <v>20</v>
      </c>
      <c r="L180" s="86"/>
      <c r="O180" s="206">
        <f t="shared" si="5"/>
        <v>0</v>
      </c>
    </row>
    <row r="181" spans="1:15" ht="12.75" customHeight="1">
      <c r="A181" s="37">
        <v>43038</v>
      </c>
      <c r="B181" s="37"/>
      <c r="C181" s="38" t="s">
        <v>49</v>
      </c>
      <c r="D181" s="38">
        <v>14</v>
      </c>
      <c r="E181" s="38">
        <v>16</v>
      </c>
      <c r="F181" s="70">
        <f t="shared" si="8"/>
        <v>2</v>
      </c>
      <c r="G181" s="39" t="str">
        <f>IF(F181="","",IF(F181&lt;=30,"Pass","Fail"))</f>
        <v>Pass</v>
      </c>
      <c r="H181" s="42">
        <v>102</v>
      </c>
      <c r="I181" s="64" t="s">
        <v>51</v>
      </c>
      <c r="J181" s="67">
        <v>30</v>
      </c>
      <c r="K181" s="67">
        <v>30</v>
      </c>
      <c r="L181" s="86"/>
      <c r="O181" s="206">
        <f t="shared" si="5"/>
        <v>0</v>
      </c>
    </row>
    <row r="182" spans="1:15" ht="12.75" customHeight="1">
      <c r="A182" s="37">
        <v>43041</v>
      </c>
      <c r="B182" s="37"/>
      <c r="C182" s="38" t="s">
        <v>47</v>
      </c>
      <c r="D182" s="38">
        <v>12</v>
      </c>
      <c r="E182" s="38">
        <v>17</v>
      </c>
      <c r="F182" s="70">
        <f t="shared" si="8"/>
        <v>5</v>
      </c>
      <c r="G182" s="41" t="str">
        <f t="shared" si="9"/>
        <v>Pass</v>
      </c>
      <c r="H182" s="42">
        <v>1428</v>
      </c>
      <c r="I182" s="64" t="s">
        <v>51</v>
      </c>
      <c r="J182" s="67">
        <v>20</v>
      </c>
      <c r="K182" s="67">
        <v>20</v>
      </c>
      <c r="L182" s="86"/>
      <c r="O182" s="206">
        <f t="shared" si="5"/>
        <v>0</v>
      </c>
    </row>
    <row r="183" spans="1:15" ht="12.75" customHeight="1">
      <c r="A183" s="37">
        <v>43041</v>
      </c>
      <c r="B183" s="37"/>
      <c r="C183" s="38" t="s">
        <v>49</v>
      </c>
      <c r="D183" s="38">
        <v>5</v>
      </c>
      <c r="E183" s="38">
        <v>24</v>
      </c>
      <c r="F183" s="70">
        <f t="shared" si="8"/>
        <v>19</v>
      </c>
      <c r="G183" s="39" t="str">
        <f>IF(F183="","",IF(F183&lt;=30,"Pass","Fail"))</f>
        <v>Pass</v>
      </c>
      <c r="H183" s="42">
        <v>1428</v>
      </c>
      <c r="I183" s="64" t="s">
        <v>51</v>
      </c>
      <c r="J183" s="67">
        <v>30</v>
      </c>
      <c r="K183" s="67">
        <v>30</v>
      </c>
      <c r="L183" s="86"/>
      <c r="O183" s="206">
        <f t="shared" si="5"/>
        <v>0</v>
      </c>
    </row>
    <row r="184" spans="1:15" ht="12.75" customHeight="1">
      <c r="A184" s="37">
        <v>43045</v>
      </c>
      <c r="B184" s="37"/>
      <c r="C184" s="38" t="s">
        <v>47</v>
      </c>
      <c r="D184" s="38">
        <v>13</v>
      </c>
      <c r="E184" s="38">
        <v>12</v>
      </c>
      <c r="F184" s="70">
        <f t="shared" si="8"/>
        <v>-1</v>
      </c>
      <c r="G184" s="41" t="str">
        <f t="shared" si="9"/>
        <v>Pass</v>
      </c>
      <c r="H184" s="42">
        <v>102</v>
      </c>
      <c r="I184" s="64" t="s">
        <v>51</v>
      </c>
      <c r="J184" s="67">
        <v>20</v>
      </c>
      <c r="K184" s="67">
        <v>20</v>
      </c>
      <c r="L184" s="86"/>
      <c r="O184" s="206">
        <f t="shared" si="5"/>
        <v>0</v>
      </c>
    </row>
    <row r="185" spans="1:15" ht="12.75" customHeight="1">
      <c r="A185" s="37">
        <v>43045</v>
      </c>
      <c r="B185" s="37"/>
      <c r="C185" s="38" t="s">
        <v>49</v>
      </c>
      <c r="D185" s="38">
        <v>24</v>
      </c>
      <c r="E185" s="38">
        <v>39</v>
      </c>
      <c r="F185" s="70">
        <f t="shared" si="8"/>
        <v>15</v>
      </c>
      <c r="G185" s="41" t="str">
        <f t="shared" si="9"/>
        <v>Pass</v>
      </c>
      <c r="H185" s="42">
        <v>102</v>
      </c>
      <c r="I185" s="64" t="s">
        <v>51</v>
      </c>
      <c r="J185" s="67">
        <v>30</v>
      </c>
      <c r="K185" s="67">
        <v>30</v>
      </c>
      <c r="L185" s="86"/>
      <c r="O185" s="206">
        <f t="shared" si="5"/>
        <v>0</v>
      </c>
    </row>
    <row r="186" spans="1:15" ht="12.75" customHeight="1">
      <c r="A186" s="37">
        <v>43048</v>
      </c>
      <c r="B186" s="37"/>
      <c r="C186" s="38" t="s">
        <v>47</v>
      </c>
      <c r="D186" s="38">
        <v>11</v>
      </c>
      <c r="E186" s="38">
        <v>16</v>
      </c>
      <c r="F186" s="70">
        <f t="shared" si="8"/>
        <v>5</v>
      </c>
      <c r="G186" s="41" t="str">
        <f t="shared" si="9"/>
        <v>Pass</v>
      </c>
      <c r="H186" s="42">
        <v>1159</v>
      </c>
      <c r="I186" s="64" t="s">
        <v>51</v>
      </c>
      <c r="J186" s="67">
        <v>20</v>
      </c>
      <c r="K186" s="67">
        <v>20</v>
      </c>
      <c r="L186" s="86"/>
      <c r="O186" s="206">
        <f t="shared" si="5"/>
        <v>0</v>
      </c>
    </row>
    <row r="187" spans="1:15" ht="12.75" customHeight="1">
      <c r="A187" s="37">
        <v>43048</v>
      </c>
      <c r="B187" s="37"/>
      <c r="C187" s="38" t="s">
        <v>49</v>
      </c>
      <c r="D187" s="38">
        <v>12</v>
      </c>
      <c r="E187" s="38">
        <v>19</v>
      </c>
      <c r="F187" s="70">
        <f t="shared" si="8"/>
        <v>7</v>
      </c>
      <c r="G187" s="41" t="str">
        <f t="shared" si="9"/>
        <v>Pass</v>
      </c>
      <c r="H187" s="42">
        <v>1159</v>
      </c>
      <c r="I187" s="64" t="s">
        <v>51</v>
      </c>
      <c r="J187" s="67">
        <v>30</v>
      </c>
      <c r="K187" s="67">
        <v>30</v>
      </c>
      <c r="L187" s="86"/>
      <c r="O187" s="206">
        <f t="shared" si="5"/>
        <v>0</v>
      </c>
    </row>
    <row r="188" spans="1:15" ht="12.75" customHeight="1">
      <c r="A188" s="37">
        <v>43052</v>
      </c>
      <c r="B188" s="37"/>
      <c r="C188" s="38" t="s">
        <v>47</v>
      </c>
      <c r="D188" s="38">
        <v>16</v>
      </c>
      <c r="E188" s="38">
        <v>29</v>
      </c>
      <c r="F188" s="70">
        <f t="shared" si="8"/>
        <v>13</v>
      </c>
      <c r="G188" s="41" t="str">
        <f t="shared" si="9"/>
        <v>Pass</v>
      </c>
      <c r="H188" s="42">
        <v>1335</v>
      </c>
      <c r="I188" s="64" t="s">
        <v>51</v>
      </c>
      <c r="J188" s="67">
        <v>20</v>
      </c>
      <c r="K188" s="67">
        <v>20</v>
      </c>
      <c r="L188" s="86"/>
      <c r="O188" s="206">
        <f t="shared" si="5"/>
        <v>0</v>
      </c>
    </row>
    <row r="189" spans="1:15" ht="12.75" customHeight="1">
      <c r="A189" s="37">
        <v>43052</v>
      </c>
      <c r="B189" s="37"/>
      <c r="C189" s="38" t="s">
        <v>49</v>
      </c>
      <c r="D189" s="38">
        <v>23</v>
      </c>
      <c r="E189" s="38">
        <v>29</v>
      </c>
      <c r="F189" s="70">
        <f t="shared" si="8"/>
        <v>6</v>
      </c>
      <c r="G189" s="41" t="str">
        <f t="shared" si="9"/>
        <v>Pass</v>
      </c>
      <c r="H189" s="42">
        <v>1335</v>
      </c>
      <c r="I189" s="64" t="s">
        <v>51</v>
      </c>
      <c r="J189" s="67">
        <v>30</v>
      </c>
      <c r="K189" s="67">
        <v>30</v>
      </c>
      <c r="L189" s="86"/>
      <c r="O189" s="206">
        <f t="shared" si="5"/>
        <v>0</v>
      </c>
    </row>
    <row r="190" spans="1:15" ht="12.75" customHeight="1">
      <c r="A190" s="37">
        <v>43055</v>
      </c>
      <c r="B190" s="37"/>
      <c r="C190" s="38" t="s">
        <v>47</v>
      </c>
      <c r="D190" s="38">
        <v>29</v>
      </c>
      <c r="E190" s="38">
        <v>44</v>
      </c>
      <c r="F190" s="70">
        <f t="shared" si="8"/>
        <v>15</v>
      </c>
      <c r="G190" s="41" t="str">
        <f t="shared" si="9"/>
        <v>Pass</v>
      </c>
      <c r="H190" s="42">
        <v>102</v>
      </c>
      <c r="I190" s="64" t="s">
        <v>51</v>
      </c>
      <c r="J190" s="67">
        <v>20</v>
      </c>
      <c r="K190" s="67">
        <v>20</v>
      </c>
      <c r="L190" s="86"/>
      <c r="O190" s="206">
        <f t="shared" si="5"/>
        <v>0</v>
      </c>
    </row>
    <row r="191" spans="1:15" ht="12.75" customHeight="1">
      <c r="A191" s="37">
        <v>43055</v>
      </c>
      <c r="B191" s="37"/>
      <c r="C191" s="38" t="s">
        <v>49</v>
      </c>
      <c r="D191" s="38">
        <v>32</v>
      </c>
      <c r="E191" s="38">
        <v>81</v>
      </c>
      <c r="F191" s="70">
        <f t="shared" si="8"/>
        <v>49</v>
      </c>
      <c r="G191" s="39" t="str">
        <f t="shared" ref="G191:G206" si="10">IF(F191="","",IF(F191&lt;=30,"Pass","Fail"))</f>
        <v>Fail</v>
      </c>
      <c r="H191" s="42">
        <v>102</v>
      </c>
      <c r="I191" s="64" t="s">
        <v>51</v>
      </c>
      <c r="J191" s="67">
        <v>30</v>
      </c>
      <c r="K191" s="67">
        <v>30</v>
      </c>
      <c r="L191" s="86"/>
      <c r="O191" s="206">
        <f t="shared" si="5"/>
        <v>0</v>
      </c>
    </row>
    <row r="192" spans="1:15" ht="12.75" customHeight="1">
      <c r="A192" s="37">
        <v>43055</v>
      </c>
      <c r="B192" s="37"/>
      <c r="C192" s="38" t="s">
        <v>49</v>
      </c>
      <c r="D192" s="38">
        <v>19</v>
      </c>
      <c r="E192" s="38">
        <v>22</v>
      </c>
      <c r="F192" s="70">
        <f t="shared" si="8"/>
        <v>3</v>
      </c>
      <c r="G192" s="39" t="str">
        <f t="shared" si="10"/>
        <v>Pass</v>
      </c>
      <c r="H192" s="42">
        <v>102</v>
      </c>
      <c r="I192" s="64" t="s">
        <v>51</v>
      </c>
      <c r="J192" s="67">
        <v>30</v>
      </c>
      <c r="K192" s="67">
        <v>30</v>
      </c>
      <c r="L192" s="86"/>
      <c r="O192" s="206">
        <f t="shared" si="5"/>
        <v>0</v>
      </c>
    </row>
    <row r="193" spans="1:15" ht="12.75" customHeight="1">
      <c r="A193" s="37">
        <v>43060</v>
      </c>
      <c r="B193" s="37"/>
      <c r="C193" s="38" t="s">
        <v>47</v>
      </c>
      <c r="D193" s="38">
        <v>11</v>
      </c>
      <c r="E193" s="38">
        <v>23</v>
      </c>
      <c r="F193" s="70">
        <f t="shared" si="8"/>
        <v>12</v>
      </c>
      <c r="G193" s="39" t="str">
        <f t="shared" si="10"/>
        <v>Pass</v>
      </c>
      <c r="H193" s="42">
        <v>121</v>
      </c>
      <c r="I193" s="64" t="s">
        <v>51</v>
      </c>
      <c r="J193" s="67">
        <v>20</v>
      </c>
      <c r="K193" s="67">
        <v>20</v>
      </c>
      <c r="L193" s="86"/>
      <c r="O193" s="206">
        <f t="shared" si="5"/>
        <v>0</v>
      </c>
    </row>
    <row r="194" spans="1:15" ht="12.75" customHeight="1">
      <c r="A194" s="37">
        <v>43060</v>
      </c>
      <c r="B194" s="37"/>
      <c r="C194" s="38" t="s">
        <v>49</v>
      </c>
      <c r="D194" s="38">
        <v>49</v>
      </c>
      <c r="E194" s="38">
        <v>70</v>
      </c>
      <c r="F194" s="70">
        <f t="shared" si="8"/>
        <v>21</v>
      </c>
      <c r="G194" s="39" t="str">
        <f t="shared" si="10"/>
        <v>Pass</v>
      </c>
      <c r="H194" s="42">
        <v>121</v>
      </c>
      <c r="I194" s="64" t="s">
        <v>51</v>
      </c>
      <c r="J194" s="67">
        <v>30</v>
      </c>
      <c r="K194" s="67">
        <v>30</v>
      </c>
      <c r="L194" s="86"/>
      <c r="O194" s="206">
        <f t="shared" si="5"/>
        <v>0</v>
      </c>
    </row>
    <row r="195" spans="1:15" ht="12.75" customHeight="1">
      <c r="A195" s="37">
        <v>43063</v>
      </c>
      <c r="B195" s="37"/>
      <c r="C195" s="38" t="s">
        <v>47</v>
      </c>
      <c r="D195" s="38">
        <v>23</v>
      </c>
      <c r="E195" s="38">
        <v>41</v>
      </c>
      <c r="F195" s="70">
        <f t="shared" si="8"/>
        <v>18</v>
      </c>
      <c r="G195" s="39" t="str">
        <f t="shared" si="10"/>
        <v>Pass</v>
      </c>
      <c r="H195" s="42">
        <v>1335</v>
      </c>
      <c r="I195" s="64" t="s">
        <v>51</v>
      </c>
      <c r="J195" s="67">
        <v>20</v>
      </c>
      <c r="K195" s="67">
        <v>20</v>
      </c>
      <c r="L195" s="86"/>
      <c r="O195" s="206">
        <f t="shared" si="5"/>
        <v>0</v>
      </c>
    </row>
    <row r="196" spans="1:15" ht="12.75" customHeight="1">
      <c r="A196" s="37">
        <v>43063</v>
      </c>
      <c r="B196" s="37"/>
      <c r="C196" s="38" t="s">
        <v>49</v>
      </c>
      <c r="D196" s="38">
        <v>5</v>
      </c>
      <c r="E196" s="38">
        <v>65</v>
      </c>
      <c r="F196" s="70">
        <f>IF(((D196="")*AND(E196="")),"",E196-D196)</f>
        <v>60</v>
      </c>
      <c r="G196" s="39" t="str">
        <f t="shared" si="10"/>
        <v>Fail</v>
      </c>
      <c r="H196" s="42">
        <v>1335</v>
      </c>
      <c r="I196" s="64" t="s">
        <v>51</v>
      </c>
      <c r="J196" s="67">
        <v>30</v>
      </c>
      <c r="K196" s="67">
        <v>30</v>
      </c>
      <c r="L196" s="86"/>
      <c r="O196" s="206">
        <f t="shared" si="5"/>
        <v>0</v>
      </c>
    </row>
    <row r="197" spans="1:15" ht="12.75" customHeight="1">
      <c r="A197" s="37">
        <v>43063</v>
      </c>
      <c r="B197" s="37"/>
      <c r="C197" s="38" t="s">
        <v>49</v>
      </c>
      <c r="D197" s="38">
        <v>12</v>
      </c>
      <c r="E197" s="38">
        <v>42</v>
      </c>
      <c r="F197" s="70">
        <f>IF(((D197="")*AND(E197="")),"",E197-D197)</f>
        <v>30</v>
      </c>
      <c r="G197" s="39" t="str">
        <f t="shared" si="10"/>
        <v>Pass</v>
      </c>
      <c r="H197" s="42">
        <v>121</v>
      </c>
      <c r="I197" s="64" t="s">
        <v>51</v>
      </c>
      <c r="J197" s="67">
        <v>30</v>
      </c>
      <c r="K197" s="67">
        <v>30</v>
      </c>
      <c r="L197" s="86"/>
      <c r="O197" s="206">
        <f t="shared" si="5"/>
        <v>0</v>
      </c>
    </row>
    <row r="198" spans="1:15" ht="12.75" customHeight="1">
      <c r="A198" s="37">
        <v>43066</v>
      </c>
      <c r="B198" s="37"/>
      <c r="C198" s="38" t="s">
        <v>47</v>
      </c>
      <c r="D198" s="38">
        <v>27</v>
      </c>
      <c r="E198" s="38">
        <v>42</v>
      </c>
      <c r="F198" s="70">
        <f t="shared" si="8"/>
        <v>15</v>
      </c>
      <c r="G198" s="39" t="str">
        <f t="shared" si="10"/>
        <v>Pass</v>
      </c>
      <c r="H198" s="42">
        <v>102</v>
      </c>
      <c r="I198" s="64" t="s">
        <v>51</v>
      </c>
      <c r="J198" s="67">
        <v>20</v>
      </c>
      <c r="K198" s="67">
        <v>20</v>
      </c>
      <c r="L198" s="86"/>
      <c r="O198" s="206">
        <f t="shared" si="5"/>
        <v>0</v>
      </c>
    </row>
    <row r="199" spans="1:15" ht="12.75" customHeight="1">
      <c r="A199" s="37">
        <v>43066</v>
      </c>
      <c r="B199" s="37"/>
      <c r="C199" s="38" t="s">
        <v>49</v>
      </c>
      <c r="D199" s="38">
        <v>31</v>
      </c>
      <c r="E199" s="38">
        <v>67</v>
      </c>
      <c r="F199" s="70">
        <f t="shared" si="8"/>
        <v>36</v>
      </c>
      <c r="G199" s="39" t="str">
        <f t="shared" si="10"/>
        <v>Fail</v>
      </c>
      <c r="H199" s="42">
        <v>102</v>
      </c>
      <c r="I199" s="64" t="s">
        <v>51</v>
      </c>
      <c r="J199" s="67">
        <v>30</v>
      </c>
      <c r="K199" s="67">
        <v>30</v>
      </c>
      <c r="L199" s="86"/>
      <c r="O199" s="206">
        <f t="shared" si="5"/>
        <v>0</v>
      </c>
    </row>
    <row r="200" spans="1:15" ht="12.75" customHeight="1">
      <c r="A200" s="37">
        <v>43066</v>
      </c>
      <c r="B200" s="37"/>
      <c r="C200" s="38" t="s">
        <v>49</v>
      </c>
      <c r="D200" s="38">
        <v>26</v>
      </c>
      <c r="E200" s="38">
        <v>28</v>
      </c>
      <c r="F200" s="70">
        <f t="shared" si="8"/>
        <v>2</v>
      </c>
      <c r="G200" s="39" t="str">
        <f t="shared" si="10"/>
        <v>Pass</v>
      </c>
      <c r="H200" s="42">
        <v>1159</v>
      </c>
      <c r="I200" s="64" t="s">
        <v>51</v>
      </c>
      <c r="J200" s="67">
        <v>30</v>
      </c>
      <c r="K200" s="67">
        <v>30</v>
      </c>
      <c r="L200" s="86"/>
      <c r="O200" s="206">
        <f t="shared" si="5"/>
        <v>0</v>
      </c>
    </row>
    <row r="201" spans="1:15" ht="12.75" customHeight="1">
      <c r="A201" s="37">
        <v>43069</v>
      </c>
      <c r="B201" s="37"/>
      <c r="C201" s="38" t="s">
        <v>47</v>
      </c>
      <c r="D201" s="38">
        <v>8</v>
      </c>
      <c r="E201" s="38">
        <v>20</v>
      </c>
      <c r="F201" s="70">
        <f t="shared" si="8"/>
        <v>12</v>
      </c>
      <c r="G201" s="39" t="str">
        <f t="shared" si="10"/>
        <v>Pass</v>
      </c>
      <c r="H201" s="42">
        <v>1159</v>
      </c>
      <c r="I201" s="64" t="s">
        <v>51</v>
      </c>
      <c r="J201" s="67">
        <v>20</v>
      </c>
      <c r="K201" s="67">
        <v>20</v>
      </c>
      <c r="L201" s="86"/>
      <c r="O201" s="206">
        <f t="shared" si="5"/>
        <v>0</v>
      </c>
    </row>
    <row r="202" spans="1:15" ht="12.75" customHeight="1">
      <c r="A202" s="37">
        <v>43069</v>
      </c>
      <c r="B202" s="37"/>
      <c r="C202" s="38" t="s">
        <v>49</v>
      </c>
      <c r="D202" s="38">
        <v>7</v>
      </c>
      <c r="E202" s="38">
        <v>27</v>
      </c>
      <c r="F202" s="70">
        <f t="shared" si="8"/>
        <v>20</v>
      </c>
      <c r="G202" s="39" t="str">
        <f t="shared" si="10"/>
        <v>Pass</v>
      </c>
      <c r="H202" s="42">
        <v>1159</v>
      </c>
      <c r="I202" s="64" t="s">
        <v>51</v>
      </c>
      <c r="J202" s="67">
        <v>30</v>
      </c>
      <c r="K202" s="67">
        <v>30</v>
      </c>
      <c r="L202" s="86"/>
      <c r="O202" s="206">
        <f t="shared" si="5"/>
        <v>0</v>
      </c>
    </row>
    <row r="203" spans="1:15" ht="12.75" customHeight="1">
      <c r="A203" s="37">
        <v>43073</v>
      </c>
      <c r="B203" s="37"/>
      <c r="C203" s="38" t="s">
        <v>47</v>
      </c>
      <c r="D203" s="38">
        <v>42</v>
      </c>
      <c r="E203" s="38">
        <v>56</v>
      </c>
      <c r="F203" s="70">
        <f t="shared" si="8"/>
        <v>14</v>
      </c>
      <c r="G203" s="39" t="str">
        <f t="shared" si="10"/>
        <v>Pass</v>
      </c>
      <c r="H203" s="42">
        <v>1428</v>
      </c>
      <c r="I203" s="64" t="s">
        <v>51</v>
      </c>
      <c r="J203" s="67">
        <v>20</v>
      </c>
      <c r="K203" s="67">
        <v>20</v>
      </c>
      <c r="L203" s="86"/>
      <c r="O203" s="206">
        <f t="shared" ref="O203:O266" si="11">N203-M203</f>
        <v>0</v>
      </c>
    </row>
    <row r="204" spans="1:15" ht="12.75" customHeight="1">
      <c r="A204" s="37">
        <v>43073</v>
      </c>
      <c r="B204" s="37"/>
      <c r="C204" s="38" t="s">
        <v>49</v>
      </c>
      <c r="D204" s="38">
        <v>39</v>
      </c>
      <c r="E204" s="38">
        <v>58</v>
      </c>
      <c r="F204" s="70">
        <f t="shared" si="8"/>
        <v>19</v>
      </c>
      <c r="G204" s="39" t="str">
        <f t="shared" si="10"/>
        <v>Pass</v>
      </c>
      <c r="H204" s="42">
        <v>1428</v>
      </c>
      <c r="I204" s="64" t="s">
        <v>51</v>
      </c>
      <c r="J204" s="67">
        <v>30</v>
      </c>
      <c r="K204" s="67">
        <v>30</v>
      </c>
      <c r="L204" s="86"/>
      <c r="O204" s="206">
        <f t="shared" si="11"/>
        <v>0</v>
      </c>
    </row>
    <row r="205" spans="1:15" ht="12.75" customHeight="1">
      <c r="A205" s="37">
        <v>43077</v>
      </c>
      <c r="B205" s="37"/>
      <c r="C205" s="38" t="s">
        <v>47</v>
      </c>
      <c r="D205" s="38">
        <v>17</v>
      </c>
      <c r="E205" s="38">
        <v>18</v>
      </c>
      <c r="F205" s="70">
        <f t="shared" si="8"/>
        <v>1</v>
      </c>
      <c r="G205" s="39" t="str">
        <f t="shared" si="10"/>
        <v>Pass</v>
      </c>
      <c r="H205" s="42">
        <v>102</v>
      </c>
      <c r="I205" s="64" t="s">
        <v>51</v>
      </c>
      <c r="J205" s="67">
        <v>20</v>
      </c>
      <c r="K205" s="67">
        <v>20</v>
      </c>
      <c r="L205" s="86"/>
      <c r="O205" s="206">
        <f t="shared" si="11"/>
        <v>0</v>
      </c>
    </row>
    <row r="206" spans="1:15" ht="12.75" customHeight="1">
      <c r="A206" s="37">
        <v>43077</v>
      </c>
      <c r="B206" s="37"/>
      <c r="C206" s="38" t="s">
        <v>49</v>
      </c>
      <c r="D206" s="38">
        <v>25</v>
      </c>
      <c r="E206" s="38">
        <v>34</v>
      </c>
      <c r="F206" s="70">
        <f t="shared" si="8"/>
        <v>9</v>
      </c>
      <c r="G206" s="39" t="str">
        <f t="shared" si="10"/>
        <v>Pass</v>
      </c>
      <c r="H206" s="42">
        <v>102</v>
      </c>
      <c r="I206" s="64" t="s">
        <v>51</v>
      </c>
      <c r="J206" s="67">
        <v>30</v>
      </c>
      <c r="K206" s="67">
        <v>30</v>
      </c>
      <c r="L206" s="86"/>
      <c r="O206" s="206">
        <f t="shared" si="11"/>
        <v>0</v>
      </c>
    </row>
    <row r="207" spans="1:15" ht="12.75" customHeight="1">
      <c r="A207" s="37">
        <v>43080</v>
      </c>
      <c r="B207" s="37"/>
      <c r="C207" s="38" t="s">
        <v>47</v>
      </c>
      <c r="D207" s="38">
        <v>22</v>
      </c>
      <c r="E207" s="38">
        <v>25</v>
      </c>
      <c r="F207" s="70">
        <f>IF(((D207="")*AND(E207="")),"",E207-D207)</f>
        <v>3</v>
      </c>
      <c r="G207" s="39" t="str">
        <f>IF(F207="","",IF(F207&lt;=30,"Pass","Fail"))</f>
        <v>Pass</v>
      </c>
      <c r="H207" s="42">
        <v>1335</v>
      </c>
      <c r="I207" s="64" t="s">
        <v>51</v>
      </c>
      <c r="J207" s="67">
        <v>20</v>
      </c>
      <c r="K207" s="67">
        <v>20</v>
      </c>
      <c r="L207" s="86"/>
      <c r="O207" s="206">
        <f t="shared" si="11"/>
        <v>0</v>
      </c>
    </row>
    <row r="208" spans="1:15" ht="12.75" customHeight="1">
      <c r="A208" s="37">
        <v>43080</v>
      </c>
      <c r="B208" s="37"/>
      <c r="C208" s="38" t="s">
        <v>49</v>
      </c>
      <c r="D208" s="38">
        <v>20</v>
      </c>
      <c r="E208" s="38">
        <v>200</v>
      </c>
      <c r="F208" s="70">
        <f>IF(((D208="")*AND(E208="")),"",E208-D208)</f>
        <v>180</v>
      </c>
      <c r="G208" s="39" t="str">
        <f>IF(F208="","",IF(F208&lt;=30,"Pass","Fail"))</f>
        <v>Fail</v>
      </c>
      <c r="H208" s="42">
        <v>1335</v>
      </c>
      <c r="I208" s="64" t="s">
        <v>51</v>
      </c>
      <c r="J208" s="67">
        <v>30</v>
      </c>
      <c r="K208" s="67">
        <v>30</v>
      </c>
      <c r="L208" s="86"/>
      <c r="O208" s="206">
        <f t="shared" si="11"/>
        <v>0</v>
      </c>
    </row>
    <row r="209" spans="1:15" ht="12.75" customHeight="1">
      <c r="A209" s="37">
        <v>43081</v>
      </c>
      <c r="B209" s="37"/>
      <c r="C209" s="38" t="s">
        <v>49</v>
      </c>
      <c r="D209" s="38">
        <v>35</v>
      </c>
      <c r="E209" s="38">
        <v>41</v>
      </c>
      <c r="F209" s="70">
        <f t="shared" ref="F209:F223" si="12">IF(((D209="")*AND(E209="")),"",E209-D209)</f>
        <v>6</v>
      </c>
      <c r="G209" s="39" t="str">
        <f t="shared" ref="G209:G223" si="13">IF(F209="","",IF(F209&lt;=30,"Pass","Fail"))</f>
        <v>Pass</v>
      </c>
      <c r="H209" s="42">
        <v>1335</v>
      </c>
      <c r="I209" s="64" t="s">
        <v>51</v>
      </c>
      <c r="J209" s="67">
        <v>30</v>
      </c>
      <c r="K209" s="67">
        <v>30</v>
      </c>
      <c r="L209" s="86"/>
      <c r="O209" s="206">
        <f t="shared" si="11"/>
        <v>0</v>
      </c>
    </row>
    <row r="210" spans="1:15" ht="12.75" customHeight="1">
      <c r="A210" s="37">
        <v>43084</v>
      </c>
      <c r="B210" s="37"/>
      <c r="C210" s="38" t="s">
        <v>47</v>
      </c>
      <c r="D210" s="38">
        <v>6</v>
      </c>
      <c r="E210" s="38">
        <v>25</v>
      </c>
      <c r="F210" s="70">
        <f t="shared" si="12"/>
        <v>19</v>
      </c>
      <c r="G210" s="39" t="str">
        <f>IF(F210="","",IF(F210&lt;=20,"Pass","Fail"))</f>
        <v>Pass</v>
      </c>
      <c r="H210" s="42">
        <v>1335</v>
      </c>
      <c r="I210" s="64" t="s">
        <v>51</v>
      </c>
      <c r="J210" s="67">
        <v>20</v>
      </c>
      <c r="K210" s="67">
        <v>20</v>
      </c>
      <c r="L210" s="86"/>
      <c r="O210" s="206">
        <f t="shared" si="11"/>
        <v>0</v>
      </c>
    </row>
    <row r="211" spans="1:15" ht="12.75" customHeight="1">
      <c r="A211" s="37">
        <v>43084</v>
      </c>
      <c r="B211" s="37"/>
      <c r="C211" s="38" t="s">
        <v>49</v>
      </c>
      <c r="D211" s="38">
        <v>26</v>
      </c>
      <c r="E211" s="38">
        <v>37</v>
      </c>
      <c r="F211" s="70">
        <f t="shared" si="12"/>
        <v>11</v>
      </c>
      <c r="G211" s="39" t="str">
        <f t="shared" si="13"/>
        <v>Pass</v>
      </c>
      <c r="H211" s="42">
        <v>1335</v>
      </c>
      <c r="I211" s="64" t="s">
        <v>51</v>
      </c>
      <c r="J211" s="67">
        <v>30</v>
      </c>
      <c r="K211" s="67">
        <v>30</v>
      </c>
      <c r="L211" s="86"/>
      <c r="O211" s="206">
        <f t="shared" si="11"/>
        <v>0</v>
      </c>
    </row>
    <row r="212" spans="1:15" ht="12.75" customHeight="1">
      <c r="A212" s="37">
        <v>43088</v>
      </c>
      <c r="B212" s="37"/>
      <c r="C212" s="38" t="s">
        <v>47</v>
      </c>
      <c r="D212" s="38">
        <v>2</v>
      </c>
      <c r="E212" s="38">
        <v>8</v>
      </c>
      <c r="F212" s="70">
        <f t="shared" si="12"/>
        <v>6</v>
      </c>
      <c r="G212" s="39" t="str">
        <f>IF(F212="","",IF(F212&lt;=20,"Pass","Fail"))</f>
        <v>Pass</v>
      </c>
      <c r="H212" s="42">
        <v>1335</v>
      </c>
      <c r="I212" s="64" t="s">
        <v>51</v>
      </c>
      <c r="J212" s="67">
        <v>20</v>
      </c>
      <c r="K212" s="67">
        <v>20</v>
      </c>
      <c r="L212" s="86"/>
      <c r="O212" s="206">
        <f t="shared" si="11"/>
        <v>0</v>
      </c>
    </row>
    <row r="213" spans="1:15" ht="12.75" customHeight="1">
      <c r="A213" s="37">
        <v>43088</v>
      </c>
      <c r="B213" s="37"/>
      <c r="C213" s="38" t="s">
        <v>49</v>
      </c>
      <c r="D213" s="38">
        <v>14</v>
      </c>
      <c r="E213" s="38">
        <v>31</v>
      </c>
      <c r="F213" s="70">
        <f t="shared" si="12"/>
        <v>17</v>
      </c>
      <c r="G213" s="39" t="str">
        <f t="shared" si="13"/>
        <v>Pass</v>
      </c>
      <c r="H213" s="42">
        <v>1335</v>
      </c>
      <c r="I213" s="64" t="s">
        <v>51</v>
      </c>
      <c r="J213" s="67">
        <v>30</v>
      </c>
      <c r="K213" s="67">
        <v>30</v>
      </c>
      <c r="L213" s="86"/>
      <c r="O213" s="206">
        <f t="shared" si="11"/>
        <v>0</v>
      </c>
    </row>
    <row r="214" spans="1:15" ht="12.75" customHeight="1">
      <c r="A214" s="37">
        <v>43091</v>
      </c>
      <c r="B214" s="37"/>
      <c r="C214" s="38" t="s">
        <v>47</v>
      </c>
      <c r="D214" s="38">
        <v>23</v>
      </c>
      <c r="E214" s="38">
        <v>34</v>
      </c>
      <c r="F214" s="70">
        <f t="shared" si="12"/>
        <v>11</v>
      </c>
      <c r="G214" s="39" t="str">
        <f>IF(F214="","",IF(F214&lt;=20,"Pass","Fail"))</f>
        <v>Pass</v>
      </c>
      <c r="H214" s="42">
        <v>121</v>
      </c>
      <c r="I214" s="64" t="s">
        <v>51</v>
      </c>
      <c r="J214" s="67">
        <v>20</v>
      </c>
      <c r="K214" s="67">
        <v>20</v>
      </c>
      <c r="L214" s="86"/>
      <c r="O214" s="206">
        <f t="shared" si="11"/>
        <v>0</v>
      </c>
    </row>
    <row r="215" spans="1:15" ht="12.75" customHeight="1">
      <c r="A215" s="37">
        <v>43091</v>
      </c>
      <c r="B215" s="37"/>
      <c r="C215" s="38" t="s">
        <v>49</v>
      </c>
      <c r="D215" s="38">
        <v>16</v>
      </c>
      <c r="E215" s="38">
        <v>37</v>
      </c>
      <c r="F215" s="70">
        <f t="shared" si="12"/>
        <v>21</v>
      </c>
      <c r="G215" s="39" t="str">
        <f t="shared" si="13"/>
        <v>Pass</v>
      </c>
      <c r="H215" s="42">
        <v>121</v>
      </c>
      <c r="I215" s="64" t="s">
        <v>51</v>
      </c>
      <c r="J215" s="67">
        <v>30</v>
      </c>
      <c r="K215" s="67">
        <v>30</v>
      </c>
      <c r="L215" s="86"/>
      <c r="O215" s="206">
        <f t="shared" si="11"/>
        <v>0</v>
      </c>
    </row>
    <row r="216" spans="1:15" ht="12.75" customHeight="1">
      <c r="A216" s="37">
        <v>43095</v>
      </c>
      <c r="B216" s="37"/>
      <c r="C216" s="38" t="s">
        <v>47</v>
      </c>
      <c r="D216" s="38">
        <v>11</v>
      </c>
      <c r="E216" s="38">
        <v>31</v>
      </c>
      <c r="F216" s="70">
        <f t="shared" si="12"/>
        <v>20</v>
      </c>
      <c r="G216" s="39" t="str">
        <f>IF(F216="","",IF(F216&lt;=20,"Pass","Fail"))</f>
        <v>Pass</v>
      </c>
      <c r="H216" s="42">
        <v>64</v>
      </c>
      <c r="I216" s="64" t="s">
        <v>51</v>
      </c>
      <c r="J216" s="67">
        <v>20</v>
      </c>
      <c r="K216" s="67">
        <v>20</v>
      </c>
      <c r="L216" s="86"/>
      <c r="O216" s="206">
        <f t="shared" si="11"/>
        <v>0</v>
      </c>
    </row>
    <row r="217" spans="1:15" ht="12.75" customHeight="1">
      <c r="A217" s="37">
        <v>43095</v>
      </c>
      <c r="B217" s="37"/>
      <c r="C217" s="38" t="s">
        <v>49</v>
      </c>
      <c r="D217" s="38">
        <v>6</v>
      </c>
      <c r="E217" s="38">
        <v>11</v>
      </c>
      <c r="F217" s="70">
        <f t="shared" si="12"/>
        <v>5</v>
      </c>
      <c r="G217" s="39" t="str">
        <f t="shared" si="13"/>
        <v>Pass</v>
      </c>
      <c r="H217" s="42">
        <v>64</v>
      </c>
      <c r="I217" s="64" t="s">
        <v>51</v>
      </c>
      <c r="J217" s="67">
        <v>30</v>
      </c>
      <c r="K217" s="67">
        <v>30</v>
      </c>
      <c r="L217" s="86"/>
      <c r="O217" s="206">
        <f t="shared" si="11"/>
        <v>0</v>
      </c>
    </row>
    <row r="218" spans="1:15" ht="12.75" customHeight="1">
      <c r="A218" s="37">
        <v>43098</v>
      </c>
      <c r="B218" s="37"/>
      <c r="C218" s="38" t="s">
        <v>47</v>
      </c>
      <c r="D218" s="38">
        <v>4</v>
      </c>
      <c r="E218" s="38">
        <v>23</v>
      </c>
      <c r="F218" s="70">
        <f t="shared" si="12"/>
        <v>19</v>
      </c>
      <c r="G218" s="39" t="str">
        <f>IF(F218="","",IF(F218&lt;=20,"Pass","Fail"))</f>
        <v>Pass</v>
      </c>
      <c r="H218" s="42">
        <v>64</v>
      </c>
      <c r="I218" s="64" t="s">
        <v>51</v>
      </c>
      <c r="J218" s="67">
        <v>20</v>
      </c>
      <c r="K218" s="67">
        <v>20</v>
      </c>
      <c r="L218" s="86"/>
      <c r="O218" s="206">
        <f t="shared" si="11"/>
        <v>0</v>
      </c>
    </row>
    <row r="219" spans="1:15" ht="12.75" customHeight="1">
      <c r="A219" s="37">
        <v>43098</v>
      </c>
      <c r="B219" s="37"/>
      <c r="C219" s="38" t="s">
        <v>49</v>
      </c>
      <c r="D219" s="38">
        <v>1</v>
      </c>
      <c r="E219" s="38">
        <v>29</v>
      </c>
      <c r="F219" s="70">
        <f t="shared" si="12"/>
        <v>28</v>
      </c>
      <c r="G219" s="39" t="str">
        <f t="shared" si="13"/>
        <v>Pass</v>
      </c>
      <c r="H219" s="42">
        <v>64</v>
      </c>
      <c r="I219" s="64" t="s">
        <v>51</v>
      </c>
      <c r="J219" s="67">
        <v>30</v>
      </c>
      <c r="K219" s="67">
        <v>30</v>
      </c>
      <c r="L219" s="86"/>
      <c r="O219" s="206">
        <f t="shared" si="11"/>
        <v>0</v>
      </c>
    </row>
    <row r="220" spans="1:15" ht="12.75" customHeight="1">
      <c r="A220" s="37">
        <v>43101</v>
      </c>
      <c r="B220" s="37"/>
      <c r="C220" s="38" t="s">
        <v>47</v>
      </c>
      <c r="D220" s="38">
        <v>34</v>
      </c>
      <c r="E220" s="38">
        <v>34</v>
      </c>
      <c r="F220" s="70">
        <f t="shared" si="12"/>
        <v>0</v>
      </c>
      <c r="G220" s="39" t="str">
        <f>IF(F220="","",IF(F220&lt;=20,"Pass","Fail"))</f>
        <v>Pass</v>
      </c>
      <c r="H220" s="42">
        <v>1428</v>
      </c>
      <c r="I220" s="64" t="s">
        <v>51</v>
      </c>
      <c r="J220" s="67">
        <v>20</v>
      </c>
      <c r="K220" s="67">
        <v>20</v>
      </c>
      <c r="L220" s="86"/>
      <c r="O220" s="206">
        <f t="shared" si="11"/>
        <v>0</v>
      </c>
    </row>
    <row r="221" spans="1:15" ht="12.75" customHeight="1">
      <c r="A221" s="37">
        <v>43101</v>
      </c>
      <c r="B221" s="37"/>
      <c r="C221" s="38" t="s">
        <v>49</v>
      </c>
      <c r="D221" s="38">
        <v>29</v>
      </c>
      <c r="E221" s="38">
        <v>56</v>
      </c>
      <c r="F221" s="70">
        <f t="shared" si="12"/>
        <v>27</v>
      </c>
      <c r="G221" s="39" t="str">
        <f t="shared" si="13"/>
        <v>Pass</v>
      </c>
      <c r="H221" s="42">
        <v>1428</v>
      </c>
      <c r="I221" s="64" t="s">
        <v>51</v>
      </c>
      <c r="J221" s="67">
        <v>30</v>
      </c>
      <c r="K221" s="67">
        <v>30</v>
      </c>
      <c r="L221" s="86"/>
      <c r="O221" s="206">
        <f t="shared" si="11"/>
        <v>0</v>
      </c>
    </row>
    <row r="222" spans="1:15" ht="12.75" customHeight="1">
      <c r="A222" s="37">
        <v>43104</v>
      </c>
      <c r="B222" s="37"/>
      <c r="C222" s="38" t="s">
        <v>47</v>
      </c>
      <c r="D222" s="70">
        <v>25</v>
      </c>
      <c r="E222" s="70">
        <v>38</v>
      </c>
      <c r="F222" s="70">
        <f t="shared" si="12"/>
        <v>13</v>
      </c>
      <c r="G222" s="39" t="str">
        <f>IF(F222="","",IF(F222&lt;=20,"Pass","Fail"))</f>
        <v>Pass</v>
      </c>
      <c r="H222" s="43">
        <v>1335</v>
      </c>
      <c r="I222" s="64" t="s">
        <v>51</v>
      </c>
      <c r="J222" s="67">
        <v>20</v>
      </c>
      <c r="K222" s="67">
        <v>20</v>
      </c>
      <c r="L222" s="86"/>
      <c r="O222" s="206">
        <f t="shared" si="11"/>
        <v>0</v>
      </c>
    </row>
    <row r="223" spans="1:15" ht="12.75" customHeight="1">
      <c r="A223" s="37">
        <v>43104</v>
      </c>
      <c r="B223" s="37"/>
      <c r="C223" s="38" t="s">
        <v>49</v>
      </c>
      <c r="D223" s="70">
        <v>8</v>
      </c>
      <c r="E223" s="70">
        <v>46</v>
      </c>
      <c r="F223" s="70">
        <f t="shared" si="12"/>
        <v>38</v>
      </c>
      <c r="G223" s="39" t="str">
        <f t="shared" si="13"/>
        <v>Fail</v>
      </c>
      <c r="H223" s="43">
        <v>1335</v>
      </c>
      <c r="I223" s="64" t="s">
        <v>51</v>
      </c>
      <c r="J223" s="67">
        <v>30</v>
      </c>
      <c r="K223" s="67">
        <v>30</v>
      </c>
      <c r="L223" s="86"/>
      <c r="O223" s="206">
        <f t="shared" si="11"/>
        <v>0</v>
      </c>
    </row>
    <row r="224" spans="1:15" ht="12.75" customHeight="1">
      <c r="A224" s="37">
        <v>43104</v>
      </c>
      <c r="B224" s="37"/>
      <c r="C224" s="38" t="s">
        <v>49</v>
      </c>
      <c r="D224" s="70">
        <v>16</v>
      </c>
      <c r="E224" s="70">
        <v>24</v>
      </c>
      <c r="F224" s="70">
        <f>IF(((D224="")*AND(E224="")),"",E224-D224)</f>
        <v>8</v>
      </c>
      <c r="G224" s="39" t="str">
        <f>IF(F224="","",IF(F224&lt;=20,"Pass","Fail"))</f>
        <v>Pass</v>
      </c>
      <c r="H224" s="43">
        <v>102</v>
      </c>
      <c r="I224" s="64" t="s">
        <v>51</v>
      </c>
      <c r="J224" s="67">
        <v>30</v>
      </c>
      <c r="K224" s="67">
        <v>30</v>
      </c>
      <c r="L224" s="86" t="s">
        <v>59</v>
      </c>
      <c r="O224" s="206">
        <f t="shared" si="11"/>
        <v>0</v>
      </c>
    </row>
    <row r="225" spans="1:15" ht="12.75" customHeight="1">
      <c r="A225" s="37">
        <v>43108</v>
      </c>
      <c r="B225" s="37"/>
      <c r="C225" s="38" t="s">
        <v>47</v>
      </c>
      <c r="D225" s="70">
        <v>5</v>
      </c>
      <c r="E225" s="70">
        <v>23</v>
      </c>
      <c r="F225" s="70">
        <f>IF(((D225="")*AND(E225="")),"",E225-D225)</f>
        <v>18</v>
      </c>
      <c r="G225" s="39" t="str">
        <f>IF(F225="","",IF(F225&lt;=20,"Pass","Fail"))</f>
        <v>Pass</v>
      </c>
      <c r="H225" s="43">
        <v>1335</v>
      </c>
      <c r="I225" s="64" t="s">
        <v>51</v>
      </c>
      <c r="J225" s="67">
        <v>20</v>
      </c>
      <c r="K225" s="67">
        <v>20</v>
      </c>
      <c r="L225" s="86"/>
      <c r="O225" s="206">
        <f t="shared" si="11"/>
        <v>0</v>
      </c>
    </row>
    <row r="226" spans="1:15" ht="12.75" customHeight="1">
      <c r="A226" s="37">
        <v>43108</v>
      </c>
      <c r="B226" s="37"/>
      <c r="C226" s="38" t="s">
        <v>49</v>
      </c>
      <c r="D226" s="70">
        <v>12</v>
      </c>
      <c r="E226" s="70">
        <v>42</v>
      </c>
      <c r="F226" s="70">
        <f>IF(((D226="")*AND(E226="")),"",E226-D226)</f>
        <v>30</v>
      </c>
      <c r="G226" s="39" t="str">
        <f>IF(F226="","",IF(F226&lt;=30,"Pass","Fail"))</f>
        <v>Pass</v>
      </c>
      <c r="H226" s="43">
        <v>1335</v>
      </c>
      <c r="I226" s="64" t="s">
        <v>51</v>
      </c>
      <c r="J226" s="67">
        <v>30</v>
      </c>
      <c r="K226" s="67">
        <v>30</v>
      </c>
      <c r="L226" s="86"/>
      <c r="O226" s="206">
        <f t="shared" si="11"/>
        <v>0</v>
      </c>
    </row>
    <row r="227" spans="1:15" ht="12.75" customHeight="1">
      <c r="A227" s="37">
        <v>43111</v>
      </c>
      <c r="B227" s="37"/>
      <c r="C227" s="38" t="s">
        <v>47</v>
      </c>
      <c r="D227" s="70">
        <v>9</v>
      </c>
      <c r="E227" s="70">
        <v>71</v>
      </c>
      <c r="F227" s="70">
        <f t="shared" ref="F227:F287" si="14">IF(((D227="")*AND(E227="")),"",E227-D227)</f>
        <v>62</v>
      </c>
      <c r="G227" s="39" t="str">
        <f>IF(F227="","",IF(F227&lt;=20,"Pass","Fail"))</f>
        <v>Fail</v>
      </c>
      <c r="H227" s="43">
        <v>1159</v>
      </c>
      <c r="I227" s="64" t="s">
        <v>51</v>
      </c>
      <c r="J227" s="67">
        <v>20</v>
      </c>
      <c r="K227" s="67">
        <v>20</v>
      </c>
      <c r="L227" s="86"/>
      <c r="O227" s="206">
        <f t="shared" si="11"/>
        <v>0</v>
      </c>
    </row>
    <row r="228" spans="1:15" ht="12.75" customHeight="1">
      <c r="A228" s="37">
        <v>43111</v>
      </c>
      <c r="B228" s="37"/>
      <c r="C228" s="38" t="s">
        <v>49</v>
      </c>
      <c r="D228" s="70">
        <v>6</v>
      </c>
      <c r="E228" s="70">
        <v>21</v>
      </c>
      <c r="F228" s="70">
        <f t="shared" si="14"/>
        <v>15</v>
      </c>
      <c r="G228" s="39" t="str">
        <f>IF(F228="","",IF(F228&lt;=30,"Pass","Fail"))</f>
        <v>Pass</v>
      </c>
      <c r="H228" s="43">
        <v>1159</v>
      </c>
      <c r="I228" s="64" t="s">
        <v>51</v>
      </c>
      <c r="J228" s="67">
        <v>30</v>
      </c>
      <c r="K228" s="67">
        <v>30</v>
      </c>
      <c r="L228" s="86"/>
      <c r="O228" s="206">
        <f t="shared" si="11"/>
        <v>0</v>
      </c>
    </row>
    <row r="229" spans="1:15" ht="12.75" customHeight="1">
      <c r="A229" s="37">
        <v>43111</v>
      </c>
      <c r="B229" s="37"/>
      <c r="C229" s="38" t="s">
        <v>47</v>
      </c>
      <c r="D229" s="70">
        <v>4</v>
      </c>
      <c r="E229" s="70">
        <v>8</v>
      </c>
      <c r="F229" s="70">
        <f t="shared" si="14"/>
        <v>4</v>
      </c>
      <c r="G229" s="39" t="str">
        <f>IF(F229="","",IF(F229&lt;=20,"Pass","Fail"))</f>
        <v>Pass</v>
      </c>
      <c r="H229" s="43">
        <v>1159</v>
      </c>
      <c r="I229" s="64" t="s">
        <v>51</v>
      </c>
      <c r="J229" s="67">
        <v>20</v>
      </c>
      <c r="K229" s="67">
        <v>20</v>
      </c>
      <c r="L229" s="86"/>
      <c r="O229" s="206">
        <f t="shared" si="11"/>
        <v>0</v>
      </c>
    </row>
    <row r="230" spans="1:15" ht="12.75" customHeight="1">
      <c r="A230" s="37">
        <v>43118</v>
      </c>
      <c r="B230" s="37"/>
      <c r="C230" s="38" t="s">
        <v>47</v>
      </c>
      <c r="D230" s="70">
        <v>5</v>
      </c>
      <c r="E230" s="70">
        <v>10</v>
      </c>
      <c r="F230" s="70">
        <f t="shared" si="14"/>
        <v>5</v>
      </c>
      <c r="G230" s="39" t="str">
        <f>IF(F230="","",IF(F230&lt;=20,"Pass","Fail"))</f>
        <v>Pass</v>
      </c>
      <c r="H230" s="43">
        <v>121</v>
      </c>
      <c r="I230" s="64" t="s">
        <v>51</v>
      </c>
      <c r="J230" s="67">
        <v>20</v>
      </c>
      <c r="K230" s="67">
        <v>20</v>
      </c>
      <c r="L230" s="86"/>
      <c r="O230" s="206">
        <f t="shared" si="11"/>
        <v>0</v>
      </c>
    </row>
    <row r="231" spans="1:15" ht="12.75" customHeight="1">
      <c r="A231" s="37">
        <v>43118</v>
      </c>
      <c r="B231" s="37"/>
      <c r="C231" s="38" t="s">
        <v>49</v>
      </c>
      <c r="D231" s="70">
        <v>11</v>
      </c>
      <c r="E231" s="70">
        <v>38</v>
      </c>
      <c r="F231" s="70">
        <f t="shared" si="14"/>
        <v>27</v>
      </c>
      <c r="G231" s="39" t="str">
        <f>IF(F231="","",IF(F231&lt;=30,"Pass","Fail"))</f>
        <v>Pass</v>
      </c>
      <c r="H231" s="43">
        <v>121</v>
      </c>
      <c r="I231" s="64" t="s">
        <v>51</v>
      </c>
      <c r="J231" s="67">
        <v>30</v>
      </c>
      <c r="K231" s="67">
        <v>30</v>
      </c>
      <c r="L231" s="86"/>
      <c r="O231" s="206">
        <f t="shared" si="11"/>
        <v>0</v>
      </c>
    </row>
    <row r="232" spans="1:15" ht="12.75" customHeight="1">
      <c r="A232" s="37">
        <v>43122</v>
      </c>
      <c r="B232" s="37"/>
      <c r="C232" s="38" t="s">
        <v>47</v>
      </c>
      <c r="D232" s="70">
        <v>20</v>
      </c>
      <c r="E232" s="70">
        <v>19</v>
      </c>
      <c r="F232" s="70">
        <f t="shared" si="14"/>
        <v>-1</v>
      </c>
      <c r="G232" s="39" t="str">
        <f>IF(F232="","",IF(F232&lt;=20,"Pass","Fail"))</f>
        <v>Pass</v>
      </c>
      <c r="H232" s="43">
        <v>1428</v>
      </c>
      <c r="I232" s="64" t="s">
        <v>51</v>
      </c>
      <c r="J232" s="67">
        <v>20</v>
      </c>
      <c r="K232" s="67">
        <v>20</v>
      </c>
      <c r="L232" s="86"/>
      <c r="O232" s="206">
        <f t="shared" si="11"/>
        <v>0</v>
      </c>
    </row>
    <row r="233" spans="1:15" ht="12.75" customHeight="1">
      <c r="A233" s="37">
        <v>43122</v>
      </c>
      <c r="B233" s="37"/>
      <c r="C233" s="38" t="s">
        <v>49</v>
      </c>
      <c r="D233" s="70">
        <v>19</v>
      </c>
      <c r="E233" s="70">
        <v>40</v>
      </c>
      <c r="F233" s="70">
        <f t="shared" si="14"/>
        <v>21</v>
      </c>
      <c r="G233" s="39" t="str">
        <f>IF(F233="","",IF(F233&lt;=30,"Pass","Fail"))</f>
        <v>Pass</v>
      </c>
      <c r="H233" s="43">
        <v>1428</v>
      </c>
      <c r="I233" s="64" t="s">
        <v>51</v>
      </c>
      <c r="J233" s="67">
        <v>30</v>
      </c>
      <c r="K233" s="67">
        <v>30</v>
      </c>
      <c r="L233" s="86"/>
      <c r="O233" s="206">
        <f t="shared" si="11"/>
        <v>0</v>
      </c>
    </row>
    <row r="234" spans="1:15" ht="12.75" customHeight="1">
      <c r="A234" s="37">
        <v>43125</v>
      </c>
      <c r="B234" s="37"/>
      <c r="C234" s="38" t="s">
        <v>47</v>
      </c>
      <c r="D234" s="70">
        <v>8</v>
      </c>
      <c r="E234" s="70">
        <v>15</v>
      </c>
      <c r="F234" s="70">
        <f t="shared" si="14"/>
        <v>7</v>
      </c>
      <c r="G234" s="39" t="str">
        <f>IF(F234="","",IF(F234&lt;=20,"Pass","Fail"))</f>
        <v>Pass</v>
      </c>
      <c r="H234" s="43">
        <v>1428</v>
      </c>
      <c r="I234" s="64" t="s">
        <v>51</v>
      </c>
      <c r="J234" s="67">
        <v>20</v>
      </c>
      <c r="K234" s="67">
        <v>20</v>
      </c>
      <c r="L234" s="86"/>
      <c r="O234" s="206">
        <f t="shared" si="11"/>
        <v>0</v>
      </c>
    </row>
    <row r="235" spans="1:15" ht="12.75" customHeight="1">
      <c r="A235" s="37">
        <v>43125</v>
      </c>
      <c r="B235" s="37"/>
      <c r="C235" s="38" t="s">
        <v>49</v>
      </c>
      <c r="D235" s="70">
        <v>23</v>
      </c>
      <c r="E235" s="70">
        <v>35</v>
      </c>
      <c r="F235" s="70">
        <f t="shared" si="14"/>
        <v>12</v>
      </c>
      <c r="G235" s="39" t="str">
        <f>IF(F235="","",IF(F235&lt;=30,"Pass","Fail"))</f>
        <v>Pass</v>
      </c>
      <c r="H235" s="43">
        <v>1428</v>
      </c>
      <c r="I235" s="64" t="s">
        <v>51</v>
      </c>
      <c r="J235" s="67">
        <v>30</v>
      </c>
      <c r="K235" s="67">
        <v>30</v>
      </c>
      <c r="L235" s="86"/>
      <c r="O235" s="206">
        <f t="shared" si="11"/>
        <v>0</v>
      </c>
    </row>
    <row r="236" spans="1:15" ht="12.75" customHeight="1">
      <c r="A236" s="37">
        <v>43128</v>
      </c>
      <c r="B236" s="37"/>
      <c r="C236" s="38" t="s">
        <v>47</v>
      </c>
      <c r="D236" s="70">
        <v>17</v>
      </c>
      <c r="E236" s="70">
        <v>22</v>
      </c>
      <c r="F236" s="70">
        <f t="shared" si="14"/>
        <v>5</v>
      </c>
      <c r="G236" s="39" t="str">
        <f>IF(F236="","",IF(F236&lt;=20,"Pass","Fail"))</f>
        <v>Pass</v>
      </c>
      <c r="H236" s="43">
        <v>1519</v>
      </c>
      <c r="I236" s="64" t="s">
        <v>51</v>
      </c>
      <c r="J236" s="67">
        <v>20</v>
      </c>
      <c r="K236" s="67">
        <v>20</v>
      </c>
      <c r="L236" s="86"/>
      <c r="O236" s="206">
        <f t="shared" si="11"/>
        <v>0</v>
      </c>
    </row>
    <row r="237" spans="1:15" ht="12.75" customHeight="1">
      <c r="A237" s="37">
        <v>43128</v>
      </c>
      <c r="B237" s="37"/>
      <c r="C237" s="38" t="s">
        <v>49</v>
      </c>
      <c r="D237" s="70">
        <v>36</v>
      </c>
      <c r="E237" s="70">
        <v>53</v>
      </c>
      <c r="F237" s="70">
        <f t="shared" si="14"/>
        <v>17</v>
      </c>
      <c r="G237" s="39" t="str">
        <f>IF(F237="","",IF(F237&lt;=30,"Pass","Fail"))</f>
        <v>Pass</v>
      </c>
      <c r="H237" s="43">
        <v>1519</v>
      </c>
      <c r="I237" s="64" t="s">
        <v>51</v>
      </c>
      <c r="J237" s="67">
        <v>30</v>
      </c>
      <c r="K237" s="67">
        <v>30</v>
      </c>
      <c r="L237" s="86"/>
      <c r="O237" s="206">
        <f t="shared" si="11"/>
        <v>0</v>
      </c>
    </row>
    <row r="238" spans="1:15" ht="12.75" customHeight="1">
      <c r="A238" s="37">
        <v>43131</v>
      </c>
      <c r="B238" s="37"/>
      <c r="C238" s="38" t="s">
        <v>47</v>
      </c>
      <c r="D238" s="70">
        <v>11</v>
      </c>
      <c r="E238" s="70">
        <v>19</v>
      </c>
      <c r="F238" s="70">
        <f t="shared" si="14"/>
        <v>8</v>
      </c>
      <c r="G238" s="39" t="str">
        <f>IF(F238="","",IF(F238&lt;=20,"Pass","Fail"))</f>
        <v>Pass</v>
      </c>
      <c r="H238" s="43">
        <v>1335</v>
      </c>
      <c r="I238" s="64" t="s">
        <v>51</v>
      </c>
      <c r="J238" s="67">
        <v>20</v>
      </c>
      <c r="K238" s="67">
        <v>20</v>
      </c>
      <c r="L238" s="86"/>
      <c r="O238" s="206">
        <f t="shared" si="11"/>
        <v>0</v>
      </c>
    </row>
    <row r="239" spans="1:15" ht="12.75" customHeight="1">
      <c r="A239" s="37">
        <v>43131</v>
      </c>
      <c r="B239" s="37"/>
      <c r="C239" s="38" t="s">
        <v>49</v>
      </c>
      <c r="D239" s="70">
        <v>19</v>
      </c>
      <c r="E239" s="70">
        <v>47</v>
      </c>
      <c r="F239" s="70">
        <f t="shared" si="14"/>
        <v>28</v>
      </c>
      <c r="G239" s="39" t="str">
        <f>IF(F239="","",IF(F239&lt;=30,"Pass","Fail"))</f>
        <v>Pass</v>
      </c>
      <c r="H239" s="43">
        <v>1335</v>
      </c>
      <c r="I239" s="64" t="s">
        <v>51</v>
      </c>
      <c r="J239" s="67">
        <v>30</v>
      </c>
      <c r="K239" s="67">
        <v>30</v>
      </c>
      <c r="L239" s="86"/>
      <c r="O239" s="206">
        <f t="shared" si="11"/>
        <v>0</v>
      </c>
    </row>
    <row r="240" spans="1:15" ht="12.75" customHeight="1">
      <c r="A240" s="37">
        <v>43134</v>
      </c>
      <c r="B240" s="37"/>
      <c r="C240" s="38" t="s">
        <v>47</v>
      </c>
      <c r="D240" s="70">
        <v>7</v>
      </c>
      <c r="E240" s="70">
        <v>20</v>
      </c>
      <c r="F240" s="70">
        <f t="shared" si="14"/>
        <v>13</v>
      </c>
      <c r="G240" s="39" t="str">
        <f>IF(F240="","",IF(F240&lt;=20,"Pass","Fail"))</f>
        <v>Pass</v>
      </c>
      <c r="H240" s="43">
        <v>1335</v>
      </c>
      <c r="I240" s="64" t="s">
        <v>51</v>
      </c>
      <c r="J240" s="67">
        <v>20</v>
      </c>
      <c r="K240" s="67">
        <v>20</v>
      </c>
      <c r="L240" s="86"/>
      <c r="O240" s="206">
        <f t="shared" si="11"/>
        <v>0</v>
      </c>
    </row>
    <row r="241" spans="1:15" ht="12.75" customHeight="1">
      <c r="A241" s="37">
        <v>43134</v>
      </c>
      <c r="B241" s="37"/>
      <c r="C241" s="38" t="s">
        <v>49</v>
      </c>
      <c r="D241" s="70">
        <v>17</v>
      </c>
      <c r="E241" s="70">
        <v>246</v>
      </c>
      <c r="F241" s="70">
        <f t="shared" si="14"/>
        <v>229</v>
      </c>
      <c r="G241" s="39" t="str">
        <f>IF(F241="","",IF(F241&lt;=30,"Pass","Fail"))</f>
        <v>Fail</v>
      </c>
      <c r="H241" s="43">
        <v>1335</v>
      </c>
      <c r="I241" s="64" t="s">
        <v>51</v>
      </c>
      <c r="J241" s="67">
        <v>30</v>
      </c>
      <c r="K241" s="67">
        <v>30</v>
      </c>
      <c r="L241" s="86"/>
      <c r="O241" s="206">
        <f t="shared" si="11"/>
        <v>0</v>
      </c>
    </row>
    <row r="242" spans="1:15" ht="12.75" customHeight="1">
      <c r="A242" s="37">
        <v>43134</v>
      </c>
      <c r="B242" s="37"/>
      <c r="C242" s="38" t="s">
        <v>49</v>
      </c>
      <c r="D242" s="70">
        <v>18</v>
      </c>
      <c r="E242" s="70">
        <v>31</v>
      </c>
      <c r="F242" s="70">
        <f t="shared" si="14"/>
        <v>13</v>
      </c>
      <c r="G242" s="39" t="str">
        <f>IF(F242="","",IF(F242&lt;=20,"Pass","Fail"))</f>
        <v>Pass</v>
      </c>
      <c r="H242" s="43">
        <v>1335</v>
      </c>
      <c r="I242" s="64" t="s">
        <v>51</v>
      </c>
      <c r="J242" s="67">
        <v>30</v>
      </c>
      <c r="K242" s="67">
        <v>30</v>
      </c>
      <c r="L242" s="86"/>
      <c r="O242" s="206">
        <f t="shared" si="11"/>
        <v>0</v>
      </c>
    </row>
    <row r="243" spans="1:15" ht="12.75" customHeight="1">
      <c r="A243" s="37">
        <v>43137</v>
      </c>
      <c r="B243" s="37"/>
      <c r="C243" s="38" t="s">
        <v>47</v>
      </c>
      <c r="D243" s="70">
        <v>32</v>
      </c>
      <c r="E243" s="70">
        <v>39</v>
      </c>
      <c r="F243" s="70">
        <f t="shared" si="14"/>
        <v>7</v>
      </c>
      <c r="G243" s="39" t="str">
        <f>IF(F243="","",IF(F243&lt;=20,"Pass","Fail"))</f>
        <v>Pass</v>
      </c>
      <c r="H243" s="43">
        <v>102</v>
      </c>
      <c r="I243" s="64" t="s">
        <v>51</v>
      </c>
      <c r="J243" s="67">
        <v>20</v>
      </c>
      <c r="K243" s="67">
        <v>20</v>
      </c>
      <c r="L243" s="86"/>
      <c r="O243" s="206">
        <f t="shared" si="11"/>
        <v>0</v>
      </c>
    </row>
    <row r="244" spans="1:15" ht="12.75" customHeight="1">
      <c r="A244" s="37">
        <v>43137</v>
      </c>
      <c r="B244" s="37"/>
      <c r="C244" s="38" t="s">
        <v>49</v>
      </c>
      <c r="D244" s="70">
        <v>7</v>
      </c>
      <c r="E244" s="70">
        <v>23</v>
      </c>
      <c r="F244" s="70">
        <f t="shared" si="14"/>
        <v>16</v>
      </c>
      <c r="G244" s="39" t="str">
        <f>IF(F244="","",IF(F244&lt;=30,"Pass","Fail"))</f>
        <v>Pass</v>
      </c>
      <c r="H244" s="43">
        <v>102</v>
      </c>
      <c r="I244" s="64" t="s">
        <v>51</v>
      </c>
      <c r="J244" s="67">
        <v>30</v>
      </c>
      <c r="K244" s="67">
        <v>30</v>
      </c>
      <c r="L244" s="86"/>
      <c r="O244" s="206">
        <f t="shared" si="11"/>
        <v>0</v>
      </c>
    </row>
    <row r="245" spans="1:15" ht="12.75" customHeight="1">
      <c r="A245" s="37">
        <v>43140</v>
      </c>
      <c r="B245" s="37"/>
      <c r="C245" s="38" t="s">
        <v>47</v>
      </c>
      <c r="D245" s="70">
        <v>12</v>
      </c>
      <c r="E245" s="70">
        <v>19</v>
      </c>
      <c r="F245" s="70">
        <f t="shared" si="14"/>
        <v>7</v>
      </c>
      <c r="G245" s="39" t="str">
        <f>IF(F245="","",IF(F245&lt;=20,"Pass","Fail"))</f>
        <v>Pass</v>
      </c>
      <c r="H245" s="43">
        <v>121</v>
      </c>
      <c r="I245" s="64" t="s">
        <v>51</v>
      </c>
      <c r="J245" s="67">
        <v>20</v>
      </c>
      <c r="K245" s="67">
        <v>20</v>
      </c>
      <c r="L245" s="86"/>
      <c r="O245" s="206">
        <f t="shared" si="11"/>
        <v>0</v>
      </c>
    </row>
    <row r="246" spans="1:15" ht="12.75" customHeight="1">
      <c r="A246" s="37">
        <v>43140</v>
      </c>
      <c r="B246" s="37"/>
      <c r="C246" s="38" t="s">
        <v>49</v>
      </c>
      <c r="D246" s="70">
        <v>11</v>
      </c>
      <c r="E246" s="70">
        <v>28</v>
      </c>
      <c r="F246" s="70">
        <f t="shared" si="14"/>
        <v>17</v>
      </c>
      <c r="G246" s="39" t="str">
        <f>IF(F246="","",IF(F246&lt;=30,"Pass","Fail"))</f>
        <v>Pass</v>
      </c>
      <c r="H246" s="43">
        <v>121</v>
      </c>
      <c r="I246" s="64" t="s">
        <v>51</v>
      </c>
      <c r="J246" s="67">
        <v>30</v>
      </c>
      <c r="K246" s="67">
        <v>30</v>
      </c>
      <c r="L246" s="86"/>
      <c r="O246" s="206">
        <f t="shared" si="11"/>
        <v>0</v>
      </c>
    </row>
    <row r="247" spans="1:15" ht="12.75" customHeight="1">
      <c r="A247" s="37">
        <v>43143</v>
      </c>
      <c r="B247" s="37"/>
      <c r="C247" s="38" t="s">
        <v>47</v>
      </c>
      <c r="D247" s="70">
        <v>34</v>
      </c>
      <c r="E247" s="70">
        <v>42</v>
      </c>
      <c r="F247" s="70">
        <f t="shared" si="14"/>
        <v>8</v>
      </c>
      <c r="G247" s="39" t="str">
        <f>IF(F247="","",IF(F247&lt;=20,"Pass","Fail"))</f>
        <v>Pass</v>
      </c>
      <c r="H247" s="43">
        <v>121</v>
      </c>
      <c r="I247" s="64" t="s">
        <v>51</v>
      </c>
      <c r="J247" s="67">
        <v>20</v>
      </c>
      <c r="K247" s="67">
        <v>20</v>
      </c>
      <c r="L247" s="86"/>
      <c r="O247" s="206">
        <f t="shared" si="11"/>
        <v>0</v>
      </c>
    </row>
    <row r="248" spans="1:15" ht="12.75" customHeight="1">
      <c r="A248" s="37">
        <v>43143</v>
      </c>
      <c r="B248" s="37"/>
      <c r="C248" s="38" t="s">
        <v>49</v>
      </c>
      <c r="D248" s="70">
        <v>36</v>
      </c>
      <c r="E248" s="70">
        <v>48</v>
      </c>
      <c r="F248" s="70">
        <f t="shared" si="14"/>
        <v>12</v>
      </c>
      <c r="G248" s="39" t="str">
        <f>IF(F248="","",IF(F248&lt;=30,"Pass","Fail"))</f>
        <v>Pass</v>
      </c>
      <c r="H248" s="43">
        <v>121</v>
      </c>
      <c r="I248" s="64" t="s">
        <v>51</v>
      </c>
      <c r="J248" s="67">
        <v>30</v>
      </c>
      <c r="K248" s="67">
        <v>30</v>
      </c>
      <c r="L248" s="86"/>
      <c r="O248" s="206">
        <f t="shared" si="11"/>
        <v>0</v>
      </c>
    </row>
    <row r="249" spans="1:15" ht="12.75" customHeight="1">
      <c r="A249" s="37">
        <v>43146</v>
      </c>
      <c r="B249" s="37"/>
      <c r="C249" s="38" t="s">
        <v>47</v>
      </c>
      <c r="D249" s="70">
        <v>42</v>
      </c>
      <c r="E249" s="70">
        <v>50</v>
      </c>
      <c r="F249" s="70">
        <f>IF(((D249="")*AND(E249="")),"",E249-D249)</f>
        <v>8</v>
      </c>
      <c r="G249" s="39" t="str">
        <f>IF(F249="","",IF(F249&lt;=20,"Pass","Fail"))</f>
        <v>Pass</v>
      </c>
      <c r="H249" s="43">
        <v>102</v>
      </c>
      <c r="I249" s="64" t="s">
        <v>51</v>
      </c>
      <c r="J249" s="67">
        <v>20</v>
      </c>
      <c r="K249" s="67">
        <v>20</v>
      </c>
      <c r="L249" s="86"/>
      <c r="O249" s="206">
        <f t="shared" si="11"/>
        <v>0</v>
      </c>
    </row>
    <row r="250" spans="1:15" ht="12.75" customHeight="1">
      <c r="A250" s="37">
        <v>43146</v>
      </c>
      <c r="B250" s="37"/>
      <c r="C250" s="38" t="s">
        <v>49</v>
      </c>
      <c r="D250" s="70">
        <v>47</v>
      </c>
      <c r="E250" s="70">
        <v>62</v>
      </c>
      <c r="F250" s="70">
        <f>IF(((D250="")*AND(E250="")),"",E250-D250)</f>
        <v>15</v>
      </c>
      <c r="G250" s="39" t="str">
        <f>IF(F250="","",IF(F250&lt;=30,"Pass","Fail"))</f>
        <v>Pass</v>
      </c>
      <c r="H250" s="43">
        <v>102</v>
      </c>
      <c r="I250" s="64" t="s">
        <v>51</v>
      </c>
      <c r="J250" s="67">
        <v>30</v>
      </c>
      <c r="K250" s="67">
        <v>30</v>
      </c>
      <c r="L250" s="86"/>
      <c r="O250" s="206">
        <f t="shared" si="11"/>
        <v>0</v>
      </c>
    </row>
    <row r="251" spans="1:15" ht="12.75" customHeight="1">
      <c r="A251" s="37">
        <v>43150</v>
      </c>
      <c r="B251" s="37"/>
      <c r="C251" s="38" t="s">
        <v>47</v>
      </c>
      <c r="D251" s="70">
        <v>9</v>
      </c>
      <c r="E251" s="70">
        <v>19</v>
      </c>
      <c r="F251" s="70">
        <f t="shared" si="14"/>
        <v>10</v>
      </c>
      <c r="G251" s="39" t="str">
        <f>IF(F251="","",IF(F251&lt;=20,"Pass","Fail"))</f>
        <v>Pass</v>
      </c>
      <c r="H251" s="43">
        <v>121</v>
      </c>
      <c r="I251" s="64" t="s">
        <v>51</v>
      </c>
      <c r="J251" s="67">
        <v>20</v>
      </c>
      <c r="K251" s="67">
        <v>20</v>
      </c>
      <c r="L251" s="86"/>
      <c r="O251" s="206">
        <f t="shared" si="11"/>
        <v>0</v>
      </c>
    </row>
    <row r="252" spans="1:15" ht="12.75" customHeight="1">
      <c r="A252" s="37">
        <v>43150</v>
      </c>
      <c r="B252" s="37"/>
      <c r="C252" s="38" t="s">
        <v>49</v>
      </c>
      <c r="D252" s="70">
        <v>9</v>
      </c>
      <c r="E252" s="70">
        <v>28</v>
      </c>
      <c r="F252" s="70">
        <f t="shared" si="14"/>
        <v>19</v>
      </c>
      <c r="G252" s="39" t="str">
        <f>IF(F252="","",IF(F252&lt;=30,"Pass","Fail"))</f>
        <v>Pass</v>
      </c>
      <c r="H252" s="43">
        <v>121</v>
      </c>
      <c r="I252" s="64" t="s">
        <v>51</v>
      </c>
      <c r="J252" s="67">
        <v>30</v>
      </c>
      <c r="K252" s="67">
        <v>30</v>
      </c>
      <c r="L252" s="86"/>
      <c r="O252" s="206">
        <f t="shared" si="11"/>
        <v>0</v>
      </c>
    </row>
    <row r="253" spans="1:15" ht="12.75" customHeight="1">
      <c r="A253" s="37">
        <v>43157</v>
      </c>
      <c r="B253" s="37"/>
      <c r="C253" s="38" t="s">
        <v>47</v>
      </c>
      <c r="D253" s="70">
        <v>7</v>
      </c>
      <c r="E253" s="70">
        <v>12</v>
      </c>
      <c r="F253" s="70">
        <f t="shared" si="14"/>
        <v>5</v>
      </c>
      <c r="G253" s="39" t="str">
        <f>IF(F253="","",IF(F253&lt;=20,"Pass","Fail"))</f>
        <v>Pass</v>
      </c>
      <c r="H253" s="43">
        <v>1159</v>
      </c>
      <c r="I253" s="64" t="s">
        <v>51</v>
      </c>
      <c r="J253" s="67">
        <v>20</v>
      </c>
      <c r="K253" s="67">
        <v>20</v>
      </c>
      <c r="L253" s="86"/>
      <c r="O253" s="206">
        <f t="shared" si="11"/>
        <v>0</v>
      </c>
    </row>
    <row r="254" spans="1:15" ht="12.75" customHeight="1">
      <c r="A254" s="37">
        <v>43157</v>
      </c>
      <c r="B254" s="37"/>
      <c r="C254" s="38" t="s">
        <v>49</v>
      </c>
      <c r="D254" s="70">
        <v>11</v>
      </c>
      <c r="E254" s="70">
        <v>24</v>
      </c>
      <c r="F254" s="70">
        <f t="shared" si="14"/>
        <v>13</v>
      </c>
      <c r="G254" s="39" t="str">
        <f>IF(F254="","",IF(F254&lt;=30,"Pass","Fail"))</f>
        <v>Pass</v>
      </c>
      <c r="H254" s="43">
        <v>1159</v>
      </c>
      <c r="I254" s="64" t="s">
        <v>51</v>
      </c>
      <c r="J254" s="67">
        <v>30</v>
      </c>
      <c r="K254" s="67">
        <v>30</v>
      </c>
      <c r="L254" s="86"/>
      <c r="O254" s="206">
        <f t="shared" si="11"/>
        <v>0</v>
      </c>
    </row>
    <row r="255" spans="1:15" ht="12.75" customHeight="1">
      <c r="A255" s="37">
        <v>43167</v>
      </c>
      <c r="B255" s="37"/>
      <c r="C255" s="38" t="s">
        <v>47</v>
      </c>
      <c r="D255" s="70">
        <v>67</v>
      </c>
      <c r="E255" s="70">
        <v>83</v>
      </c>
      <c r="F255" s="70">
        <f t="shared" si="14"/>
        <v>16</v>
      </c>
      <c r="G255" s="39" t="str">
        <f>IF(F255="","",IF(F255&lt;=20,"Pass","Fail"))</f>
        <v>Pass</v>
      </c>
      <c r="H255" s="43">
        <v>1335</v>
      </c>
      <c r="I255" s="64" t="s">
        <v>51</v>
      </c>
      <c r="J255" s="67">
        <v>20</v>
      </c>
      <c r="K255" s="67">
        <v>20</v>
      </c>
      <c r="L255" s="86"/>
      <c r="O255" s="206">
        <f t="shared" si="11"/>
        <v>0</v>
      </c>
    </row>
    <row r="256" spans="1:15" ht="12.75" customHeight="1">
      <c r="A256" s="37">
        <v>43167</v>
      </c>
      <c r="B256" s="37"/>
      <c r="C256" s="38" t="s">
        <v>49</v>
      </c>
      <c r="D256" s="70">
        <v>43</v>
      </c>
      <c r="E256" s="70">
        <v>54</v>
      </c>
      <c r="F256" s="70">
        <f t="shared" si="14"/>
        <v>11</v>
      </c>
      <c r="G256" s="39" t="str">
        <f>IF(F256="","",IF(F256&lt;=30,"Pass","Fail"))</f>
        <v>Pass</v>
      </c>
      <c r="H256" s="43">
        <v>1335</v>
      </c>
      <c r="I256" s="64" t="s">
        <v>51</v>
      </c>
      <c r="J256" s="67">
        <v>30</v>
      </c>
      <c r="K256" s="67">
        <v>30</v>
      </c>
      <c r="L256" s="86"/>
      <c r="O256" s="206">
        <f t="shared" si="11"/>
        <v>0</v>
      </c>
    </row>
    <row r="257" spans="1:15" ht="12.75" customHeight="1">
      <c r="A257" s="37">
        <v>43170</v>
      </c>
      <c r="B257" s="37"/>
      <c r="C257" s="38" t="s">
        <v>47</v>
      </c>
      <c r="D257" s="70">
        <v>24</v>
      </c>
      <c r="E257" s="70">
        <v>31</v>
      </c>
      <c r="F257" s="70">
        <f t="shared" si="14"/>
        <v>7</v>
      </c>
      <c r="G257" s="39" t="str">
        <f>IF(F257="","",IF(F257&lt;=20,"Pass","Fail"))</f>
        <v>Pass</v>
      </c>
      <c r="H257" s="43">
        <v>1335</v>
      </c>
      <c r="I257" s="64" t="s">
        <v>51</v>
      </c>
      <c r="J257" s="67">
        <v>20</v>
      </c>
      <c r="K257" s="67">
        <v>20</v>
      </c>
      <c r="L257" s="86"/>
      <c r="O257" s="206">
        <f t="shared" si="11"/>
        <v>0</v>
      </c>
    </row>
    <row r="258" spans="1:15" ht="12.75" customHeight="1">
      <c r="A258" s="37">
        <v>43170</v>
      </c>
      <c r="B258" s="37"/>
      <c r="C258" s="38" t="s">
        <v>49</v>
      </c>
      <c r="D258" s="70">
        <v>19</v>
      </c>
      <c r="E258" s="70">
        <v>30</v>
      </c>
      <c r="F258" s="70">
        <f t="shared" si="14"/>
        <v>11</v>
      </c>
      <c r="G258" s="39" t="str">
        <f>IF(F258="","",IF(F258&lt;=30,"Pass","Fail"))</f>
        <v>Pass</v>
      </c>
      <c r="H258" s="43">
        <v>1335</v>
      </c>
      <c r="I258" s="64" t="s">
        <v>51</v>
      </c>
      <c r="J258" s="67">
        <v>30</v>
      </c>
      <c r="K258" s="67">
        <v>30</v>
      </c>
      <c r="L258" s="86"/>
      <c r="O258" s="206">
        <f t="shared" si="11"/>
        <v>0</v>
      </c>
    </row>
    <row r="259" spans="1:15" ht="12.75" customHeight="1">
      <c r="A259" s="37">
        <v>43188</v>
      </c>
      <c r="B259" s="37"/>
      <c r="C259" s="38" t="s">
        <v>47</v>
      </c>
      <c r="D259" s="70">
        <v>27</v>
      </c>
      <c r="E259" s="70">
        <v>69</v>
      </c>
      <c r="F259" s="70">
        <f t="shared" si="14"/>
        <v>42</v>
      </c>
      <c r="G259" s="39" t="str">
        <f>IF(F259="","",IF(F259&lt;=20,"Pass","Fail"))</f>
        <v>Fail</v>
      </c>
      <c r="H259" s="43">
        <v>1335</v>
      </c>
      <c r="I259" s="64" t="s">
        <v>51</v>
      </c>
      <c r="J259" s="67">
        <v>20</v>
      </c>
      <c r="K259" s="67">
        <v>20</v>
      </c>
      <c r="L259" s="86"/>
      <c r="O259" s="206">
        <f t="shared" si="11"/>
        <v>0</v>
      </c>
    </row>
    <row r="260" spans="1:15" ht="12.75" customHeight="1">
      <c r="A260" s="37">
        <v>43188</v>
      </c>
      <c r="B260" s="37"/>
      <c r="C260" s="38" t="s">
        <v>49</v>
      </c>
      <c r="D260" s="70">
        <v>45</v>
      </c>
      <c r="E260" s="70">
        <v>45</v>
      </c>
      <c r="F260" s="70">
        <f t="shared" si="14"/>
        <v>0</v>
      </c>
      <c r="G260" s="39" t="str">
        <f>IF(F260="","",IF(F260&lt;=30,"Pass","Fail"))</f>
        <v>Pass</v>
      </c>
      <c r="H260" s="43">
        <v>1335</v>
      </c>
      <c r="I260" s="64" t="s">
        <v>51</v>
      </c>
      <c r="J260" s="67">
        <v>30</v>
      </c>
      <c r="K260" s="67">
        <v>30</v>
      </c>
      <c r="L260" s="86"/>
      <c r="O260" s="206">
        <f t="shared" si="11"/>
        <v>0</v>
      </c>
    </row>
    <row r="261" spans="1:15" ht="12.75" customHeight="1">
      <c r="A261" s="37">
        <v>43188</v>
      </c>
      <c r="B261" s="37"/>
      <c r="C261" s="38" t="s">
        <v>47</v>
      </c>
      <c r="D261" s="70">
        <v>68</v>
      </c>
      <c r="E261" s="70">
        <v>1148</v>
      </c>
      <c r="F261" s="70">
        <f t="shared" si="14"/>
        <v>1080</v>
      </c>
      <c r="G261" s="39" t="str">
        <f>IF(F261="","",IF(F261&lt;=20,"Pass","Fail"))</f>
        <v>Fail</v>
      </c>
      <c r="H261" s="43">
        <v>1335</v>
      </c>
      <c r="I261" s="64" t="s">
        <v>51</v>
      </c>
      <c r="J261" s="67">
        <v>20</v>
      </c>
      <c r="K261" s="67">
        <v>20</v>
      </c>
      <c r="L261" s="86"/>
      <c r="O261" s="206">
        <f t="shared" si="11"/>
        <v>0</v>
      </c>
    </row>
    <row r="262" spans="1:15" ht="12.75" customHeight="1">
      <c r="A262" s="37">
        <v>43188</v>
      </c>
      <c r="B262" s="37"/>
      <c r="C262" s="38" t="s">
        <v>47</v>
      </c>
      <c r="D262" s="70">
        <v>49</v>
      </c>
      <c r="E262" s="70">
        <v>63</v>
      </c>
      <c r="F262" s="70">
        <f t="shared" si="14"/>
        <v>14</v>
      </c>
      <c r="G262" s="39" t="str">
        <f>IF(F262="","",IF(F262&lt;=30,"Pass","Fail"))</f>
        <v>Pass</v>
      </c>
      <c r="H262" s="43">
        <v>1335</v>
      </c>
      <c r="I262" s="64" t="s">
        <v>51</v>
      </c>
      <c r="J262" s="67">
        <v>20</v>
      </c>
      <c r="K262" s="67">
        <v>20</v>
      </c>
      <c r="L262" s="86"/>
      <c r="O262" s="206">
        <f t="shared" si="11"/>
        <v>0</v>
      </c>
    </row>
    <row r="263" spans="1:15" ht="12.75" customHeight="1">
      <c r="A263" s="37">
        <v>43193</v>
      </c>
      <c r="B263" s="37"/>
      <c r="C263" s="38" t="s">
        <v>47</v>
      </c>
      <c r="D263" s="70">
        <v>26</v>
      </c>
      <c r="E263" s="70">
        <v>33</v>
      </c>
      <c r="F263" s="70">
        <f t="shared" si="14"/>
        <v>7</v>
      </c>
      <c r="G263" s="39" t="str">
        <f>IF(F263="","",IF(F263&lt;=20,"Pass","Fail"))</f>
        <v>Pass</v>
      </c>
      <c r="H263" s="43">
        <v>1335</v>
      </c>
      <c r="I263" s="64" t="s">
        <v>51</v>
      </c>
      <c r="J263" s="67">
        <v>20</v>
      </c>
      <c r="K263" s="67">
        <v>20</v>
      </c>
      <c r="L263" s="86"/>
      <c r="O263" s="206">
        <f t="shared" si="11"/>
        <v>0</v>
      </c>
    </row>
    <row r="264" spans="1:15" ht="12.75" customHeight="1">
      <c r="A264" s="37">
        <v>43193</v>
      </c>
      <c r="B264" s="37"/>
      <c r="C264" s="38" t="s">
        <v>49</v>
      </c>
      <c r="D264" s="70">
        <v>30</v>
      </c>
      <c r="E264" s="70">
        <v>53</v>
      </c>
      <c r="F264" s="70">
        <f t="shared" si="14"/>
        <v>23</v>
      </c>
      <c r="G264" s="39" t="str">
        <f>IF(F264="","",IF(F264&lt;=30,"Pass","Fail"))</f>
        <v>Pass</v>
      </c>
      <c r="H264" s="43">
        <v>1335</v>
      </c>
      <c r="I264" s="64" t="s">
        <v>51</v>
      </c>
      <c r="J264" s="67">
        <v>30</v>
      </c>
      <c r="K264" s="67">
        <v>30</v>
      </c>
      <c r="L264" s="86"/>
      <c r="O264" s="206">
        <f t="shared" si="11"/>
        <v>0</v>
      </c>
    </row>
    <row r="265" spans="1:15" ht="12.75" customHeight="1">
      <c r="A265" s="37">
        <v>43195</v>
      </c>
      <c r="B265" s="37"/>
      <c r="C265" s="38" t="s">
        <v>47</v>
      </c>
      <c r="D265" s="70">
        <v>37</v>
      </c>
      <c r="E265" s="70">
        <v>40</v>
      </c>
      <c r="F265" s="70">
        <f>IF(((D265="")*AND(E265="")),"",E265-D265)</f>
        <v>3</v>
      </c>
      <c r="G265" s="39" t="str">
        <f>IF(F265="","",IF(F265&lt;=20,"Pass","Fail"))</f>
        <v>Pass</v>
      </c>
      <c r="H265" s="43">
        <v>102</v>
      </c>
      <c r="I265" s="64" t="s">
        <v>51</v>
      </c>
      <c r="J265" s="67">
        <v>20</v>
      </c>
      <c r="K265" s="67">
        <v>20</v>
      </c>
      <c r="L265" s="86"/>
      <c r="O265" s="206">
        <f t="shared" si="11"/>
        <v>0</v>
      </c>
    </row>
    <row r="266" spans="1:15" ht="12.75" customHeight="1">
      <c r="A266" s="37">
        <v>43195</v>
      </c>
      <c r="B266" s="37"/>
      <c r="C266" s="38" t="s">
        <v>49</v>
      </c>
      <c r="D266" s="70">
        <v>54</v>
      </c>
      <c r="E266" s="70">
        <v>58</v>
      </c>
      <c r="F266" s="70">
        <f>IF(((D266="")*AND(E266="")),"",E266-D266)</f>
        <v>4</v>
      </c>
      <c r="G266" s="39" t="str">
        <f>IF(F266="","",IF(F266&lt;=30,"Pass","Fail"))</f>
        <v>Pass</v>
      </c>
      <c r="H266" s="43">
        <v>102</v>
      </c>
      <c r="I266" s="64" t="s">
        <v>51</v>
      </c>
      <c r="J266" s="67">
        <v>30</v>
      </c>
      <c r="K266" s="67">
        <v>30</v>
      </c>
      <c r="L266" s="86"/>
      <c r="O266" s="206">
        <f t="shared" si="11"/>
        <v>0</v>
      </c>
    </row>
    <row r="267" spans="1:15" ht="12.75" customHeight="1">
      <c r="A267" s="37">
        <v>43201</v>
      </c>
      <c r="B267" s="37"/>
      <c r="C267" s="38" t="s">
        <v>47</v>
      </c>
      <c r="D267" s="70">
        <v>31</v>
      </c>
      <c r="E267" s="70">
        <v>39</v>
      </c>
      <c r="F267" s="70">
        <f t="shared" si="14"/>
        <v>8</v>
      </c>
      <c r="G267" s="39" t="str">
        <f>IF(F267="","",IF(F267&lt;=20,"Pass","Fail"))</f>
        <v>Pass</v>
      </c>
      <c r="H267" s="43">
        <v>74</v>
      </c>
      <c r="I267" s="64" t="s">
        <v>51</v>
      </c>
      <c r="J267" s="67">
        <v>20</v>
      </c>
      <c r="K267" s="67">
        <v>20</v>
      </c>
      <c r="L267" s="86"/>
      <c r="O267" s="206">
        <f t="shared" ref="O267:O330" si="15">N267-M267</f>
        <v>0</v>
      </c>
    </row>
    <row r="268" spans="1:15" ht="12.75" customHeight="1">
      <c r="A268" s="37">
        <v>43201</v>
      </c>
      <c r="B268" s="37"/>
      <c r="C268" s="38" t="s">
        <v>49</v>
      </c>
      <c r="D268" s="70">
        <v>33</v>
      </c>
      <c r="E268" s="70">
        <v>62</v>
      </c>
      <c r="F268" s="70">
        <f t="shared" si="14"/>
        <v>29</v>
      </c>
      <c r="G268" s="39" t="str">
        <f>IF(F268="","",IF(F268&lt;=30,"Pass","Fail"))</f>
        <v>Pass</v>
      </c>
      <c r="H268" s="43">
        <v>74</v>
      </c>
      <c r="I268" s="64" t="s">
        <v>51</v>
      </c>
      <c r="J268" s="67">
        <v>30</v>
      </c>
      <c r="K268" s="67">
        <v>30</v>
      </c>
      <c r="L268" s="86"/>
      <c r="O268" s="206">
        <f t="shared" si="15"/>
        <v>0</v>
      </c>
    </row>
    <row r="269" spans="1:15" ht="12.75" customHeight="1">
      <c r="A269" s="37">
        <v>43206</v>
      </c>
      <c r="B269" s="37"/>
      <c r="C269" s="38" t="s">
        <v>47</v>
      </c>
      <c r="D269" s="70">
        <v>40</v>
      </c>
      <c r="E269" s="70">
        <v>53</v>
      </c>
      <c r="F269" s="70">
        <f t="shared" si="14"/>
        <v>13</v>
      </c>
      <c r="G269" s="39" t="str">
        <f>IF(F269="","",IF(F269&lt;=20,"Pass","Fail"))</f>
        <v>Pass</v>
      </c>
      <c r="H269" s="43">
        <v>1428</v>
      </c>
      <c r="I269" s="64" t="s">
        <v>51</v>
      </c>
      <c r="J269" s="67">
        <v>20</v>
      </c>
      <c r="K269" s="67">
        <v>20</v>
      </c>
      <c r="L269" s="86"/>
      <c r="O269" s="206">
        <f t="shared" si="15"/>
        <v>0</v>
      </c>
    </row>
    <row r="270" spans="1:15" ht="12.75" customHeight="1">
      <c r="A270" s="37">
        <v>43206</v>
      </c>
      <c r="B270" s="37"/>
      <c r="C270" s="38" t="s">
        <v>49</v>
      </c>
      <c r="D270" s="70">
        <v>69</v>
      </c>
      <c r="E270" s="70">
        <v>84</v>
      </c>
      <c r="F270" s="70">
        <f t="shared" si="14"/>
        <v>15</v>
      </c>
      <c r="G270" s="39" t="str">
        <f>IF(F270="","",IF(F270&lt;=30,"Pass","Fail"))</f>
        <v>Pass</v>
      </c>
      <c r="H270" s="43">
        <v>1428</v>
      </c>
      <c r="I270" s="64" t="s">
        <v>51</v>
      </c>
      <c r="J270" s="67">
        <v>30</v>
      </c>
      <c r="K270" s="67">
        <v>30</v>
      </c>
      <c r="L270" s="86"/>
      <c r="O270" s="206">
        <f t="shared" si="15"/>
        <v>0</v>
      </c>
    </row>
    <row r="271" spans="1:15" ht="12.75" customHeight="1">
      <c r="A271" s="37">
        <v>43210</v>
      </c>
      <c r="B271" s="37"/>
      <c r="C271" s="38" t="s">
        <v>47</v>
      </c>
      <c r="D271" s="70">
        <v>10</v>
      </c>
      <c r="E271" s="70">
        <v>24</v>
      </c>
      <c r="F271" s="70">
        <f>IF(((D271="")*AND(E271="")),"",E271-D271)</f>
        <v>14</v>
      </c>
      <c r="G271" s="39" t="str">
        <f>IF(F271="","",IF(F271&lt;=20,"Pass","Fail"))</f>
        <v>Pass</v>
      </c>
      <c r="H271" s="43">
        <v>102</v>
      </c>
      <c r="I271" s="64" t="s">
        <v>51</v>
      </c>
      <c r="J271" s="67">
        <v>20</v>
      </c>
      <c r="K271" s="67">
        <v>20</v>
      </c>
      <c r="L271" s="86"/>
      <c r="O271" s="206">
        <f t="shared" si="15"/>
        <v>0</v>
      </c>
    </row>
    <row r="272" spans="1:15" ht="12.75" customHeight="1">
      <c r="A272" s="37">
        <v>43210</v>
      </c>
      <c r="B272" s="37"/>
      <c r="C272" s="38" t="s">
        <v>49</v>
      </c>
      <c r="D272" s="70">
        <v>6</v>
      </c>
      <c r="E272" s="70">
        <v>24</v>
      </c>
      <c r="F272" s="70">
        <f>IF(((D272="")*AND(E272="")),"",E272-D272)</f>
        <v>18</v>
      </c>
      <c r="G272" s="39" t="str">
        <f>IF(F272="","",IF(F272&lt;=30,"Pass","Fail"))</f>
        <v>Pass</v>
      </c>
      <c r="H272" s="43">
        <v>102</v>
      </c>
      <c r="I272" s="64" t="s">
        <v>51</v>
      </c>
      <c r="J272" s="67">
        <v>30</v>
      </c>
      <c r="K272" s="67">
        <v>30</v>
      </c>
      <c r="L272" s="86"/>
      <c r="O272" s="206">
        <f t="shared" si="15"/>
        <v>0</v>
      </c>
    </row>
    <row r="273" spans="1:15" ht="12.75" customHeight="1">
      <c r="A273" s="37">
        <v>43214</v>
      </c>
      <c r="B273" s="37"/>
      <c r="C273" s="38" t="s">
        <v>47</v>
      </c>
      <c r="D273" s="70">
        <v>24</v>
      </c>
      <c r="E273" s="70">
        <v>35</v>
      </c>
      <c r="F273" s="70">
        <f>IF(((D273="")*AND(E273="")),"",E273-D273)</f>
        <v>11</v>
      </c>
      <c r="G273" s="39" t="str">
        <f>IF(F273="","",IF(F273&lt;=20,"Pass","Fail"))</f>
        <v>Pass</v>
      </c>
      <c r="H273" s="43">
        <v>102</v>
      </c>
      <c r="I273" s="64" t="s">
        <v>51</v>
      </c>
      <c r="J273" s="67">
        <v>20</v>
      </c>
      <c r="K273" s="67">
        <v>20</v>
      </c>
      <c r="L273" s="86"/>
      <c r="O273" s="206">
        <f t="shared" si="15"/>
        <v>0</v>
      </c>
    </row>
    <row r="274" spans="1:15" ht="12.75" customHeight="1">
      <c r="A274" s="37">
        <v>43214</v>
      </c>
      <c r="B274" s="37"/>
      <c r="C274" s="38" t="s">
        <v>49</v>
      </c>
      <c r="D274" s="70">
        <v>38</v>
      </c>
      <c r="E274" s="70">
        <v>79</v>
      </c>
      <c r="F274" s="70">
        <f>IF(((D274="")*AND(E274="")),"",E274-D274)</f>
        <v>41</v>
      </c>
      <c r="G274" s="39" t="str">
        <f>IF(F274="","",IF(F274&lt;=30,"Pass","Fail"))</f>
        <v>Fail</v>
      </c>
      <c r="H274" s="43">
        <v>102</v>
      </c>
      <c r="I274" s="64" t="s">
        <v>51</v>
      </c>
      <c r="J274" s="67">
        <v>30</v>
      </c>
      <c r="K274" s="67">
        <v>30</v>
      </c>
      <c r="L274" s="87" t="s">
        <v>60</v>
      </c>
      <c r="O274" s="206">
        <f t="shared" si="15"/>
        <v>0</v>
      </c>
    </row>
    <row r="275" spans="1:15" ht="12.75" customHeight="1">
      <c r="A275" s="37">
        <v>43214</v>
      </c>
      <c r="B275" s="37"/>
      <c r="C275" s="38" t="s">
        <v>49</v>
      </c>
      <c r="D275" s="70">
        <v>16</v>
      </c>
      <c r="E275" s="70">
        <v>21</v>
      </c>
      <c r="F275" s="70">
        <f>IF(((D275="")*AND(E275="")),"",E275-D275)</f>
        <v>5</v>
      </c>
      <c r="G275" s="39" t="str">
        <f>IF(F275="","",IF(F275&lt;=30,"Pass","Fail"))</f>
        <v>Pass</v>
      </c>
      <c r="H275" s="43">
        <v>102</v>
      </c>
      <c r="I275" s="64" t="s">
        <v>51</v>
      </c>
      <c r="J275" s="67">
        <v>30</v>
      </c>
      <c r="K275" s="67">
        <v>30</v>
      </c>
      <c r="L275" s="86"/>
      <c r="O275" s="206">
        <f t="shared" si="15"/>
        <v>0</v>
      </c>
    </row>
    <row r="276" spans="1:15" ht="12.75" customHeight="1">
      <c r="A276" s="37">
        <v>43220</v>
      </c>
      <c r="B276" s="37"/>
      <c r="C276" s="38" t="s">
        <v>47</v>
      </c>
      <c r="D276" s="70">
        <v>44</v>
      </c>
      <c r="E276" s="70">
        <v>56</v>
      </c>
      <c r="F276" s="70">
        <f t="shared" si="14"/>
        <v>12</v>
      </c>
      <c r="G276" s="39" t="str">
        <f>IF(F276="","",IF(F276&lt;=20,"Pass","Fail"))</f>
        <v>Pass</v>
      </c>
      <c r="H276" s="43">
        <v>1519</v>
      </c>
      <c r="I276" s="64" t="s">
        <v>51</v>
      </c>
      <c r="J276" s="67">
        <v>20</v>
      </c>
      <c r="K276" s="67">
        <v>20</v>
      </c>
      <c r="L276" s="86"/>
      <c r="O276" s="206">
        <f t="shared" si="15"/>
        <v>0</v>
      </c>
    </row>
    <row r="277" spans="1:15" ht="12.75" customHeight="1">
      <c r="A277" s="37">
        <v>43220</v>
      </c>
      <c r="B277" s="37"/>
      <c r="C277" s="38" t="s">
        <v>49</v>
      </c>
      <c r="D277" s="70">
        <v>29</v>
      </c>
      <c r="E277" s="70">
        <v>51</v>
      </c>
      <c r="F277" s="70">
        <f t="shared" si="14"/>
        <v>22</v>
      </c>
      <c r="G277" s="39" t="str">
        <f>IF(F277="","",IF(F277&lt;=30,"Pass","Fail"))</f>
        <v>Pass</v>
      </c>
      <c r="H277" s="43">
        <v>1519</v>
      </c>
      <c r="I277" s="64" t="s">
        <v>51</v>
      </c>
      <c r="J277" s="67">
        <v>30</v>
      </c>
      <c r="K277" s="67">
        <v>30</v>
      </c>
      <c r="L277" s="86"/>
      <c r="O277" s="206">
        <f t="shared" si="15"/>
        <v>0</v>
      </c>
    </row>
    <row r="278" spans="1:15" ht="12.75" customHeight="1">
      <c r="A278" s="37">
        <v>43223</v>
      </c>
      <c r="B278" s="37"/>
      <c r="C278" s="38" t="s">
        <v>47</v>
      </c>
      <c r="D278" s="70">
        <v>33</v>
      </c>
      <c r="E278" s="70">
        <v>39</v>
      </c>
      <c r="F278" s="70">
        <f t="shared" si="14"/>
        <v>6</v>
      </c>
      <c r="G278" s="39" t="str">
        <f>IF(F278="","",IF(F278&lt;=20,"Pass","Fail"))</f>
        <v>Pass</v>
      </c>
      <c r="H278" s="43">
        <v>1159</v>
      </c>
      <c r="I278" s="64" t="s">
        <v>51</v>
      </c>
      <c r="J278" s="67">
        <v>20</v>
      </c>
      <c r="K278" s="67">
        <v>20</v>
      </c>
      <c r="L278" s="86"/>
      <c r="O278" s="206">
        <f t="shared" si="15"/>
        <v>0</v>
      </c>
    </row>
    <row r="279" spans="1:15" ht="12.75" customHeight="1">
      <c r="A279" s="37">
        <v>43223</v>
      </c>
      <c r="B279" s="37"/>
      <c r="C279" s="38" t="s">
        <v>49</v>
      </c>
      <c r="D279" s="70">
        <v>22</v>
      </c>
      <c r="E279" s="70">
        <v>40</v>
      </c>
      <c r="F279" s="70">
        <f t="shared" si="14"/>
        <v>18</v>
      </c>
      <c r="G279" s="39" t="str">
        <f>IF(F279="","",IF(F279&lt;=30,"Pass","Fail"))</f>
        <v>Pass</v>
      </c>
      <c r="H279" s="43">
        <v>1159</v>
      </c>
      <c r="I279" s="64" t="s">
        <v>51</v>
      </c>
      <c r="J279" s="67">
        <v>30</v>
      </c>
      <c r="K279" s="67">
        <v>30</v>
      </c>
      <c r="L279" s="86"/>
      <c r="O279" s="206">
        <f t="shared" si="15"/>
        <v>0</v>
      </c>
    </row>
    <row r="280" spans="1:15" ht="12.75" customHeight="1">
      <c r="A280" s="37">
        <v>43226</v>
      </c>
      <c r="B280" s="37"/>
      <c r="C280" s="38" t="s">
        <v>47</v>
      </c>
      <c r="D280" s="70">
        <v>10</v>
      </c>
      <c r="E280" s="70">
        <v>11</v>
      </c>
      <c r="F280" s="70">
        <f>IF(((D280="")*AND(E280="")),"",E280-D280)</f>
        <v>1</v>
      </c>
      <c r="G280" s="39" t="str">
        <f>IF(F280="","",IF(F280&lt;=20,"Pass","Fail"))</f>
        <v>Pass</v>
      </c>
      <c r="H280" s="43">
        <v>64</v>
      </c>
      <c r="I280" s="64" t="s">
        <v>51</v>
      </c>
      <c r="J280" s="67">
        <v>20</v>
      </c>
      <c r="K280" s="67">
        <v>20</v>
      </c>
      <c r="L280" s="86"/>
      <c r="O280" s="206">
        <f t="shared" si="15"/>
        <v>0</v>
      </c>
    </row>
    <row r="281" spans="1:15" ht="12.75" customHeight="1">
      <c r="A281" s="37">
        <v>43226</v>
      </c>
      <c r="B281" s="37"/>
      <c r="C281" s="38" t="s">
        <v>49</v>
      </c>
      <c r="D281" s="70">
        <v>6</v>
      </c>
      <c r="E281" s="70">
        <v>15</v>
      </c>
      <c r="F281" s="70">
        <f>IF(((D281="")*AND(E281="")),"",E281-D281)</f>
        <v>9</v>
      </c>
      <c r="G281" s="39" t="str">
        <f>IF(F281="","",IF(F281&lt;=30,"Pass","Fail"))</f>
        <v>Pass</v>
      </c>
      <c r="H281" s="43">
        <v>64</v>
      </c>
      <c r="I281" s="64" t="s">
        <v>51</v>
      </c>
      <c r="J281" s="67">
        <v>30</v>
      </c>
      <c r="K281" s="67">
        <v>30</v>
      </c>
      <c r="L281" s="86"/>
      <c r="O281" s="206">
        <f t="shared" si="15"/>
        <v>0</v>
      </c>
    </row>
    <row r="282" spans="1:15" ht="12.75" customHeight="1">
      <c r="A282" s="37">
        <v>43229</v>
      </c>
      <c r="B282" s="37"/>
      <c r="C282" s="38" t="s">
        <v>47</v>
      </c>
      <c r="D282" s="70">
        <v>11</v>
      </c>
      <c r="E282" s="70">
        <v>31</v>
      </c>
      <c r="F282" s="70">
        <f t="shared" si="14"/>
        <v>20</v>
      </c>
      <c r="G282" s="39" t="str">
        <f>IF(F282="","",IF(F282&lt;=20,"Pass","Fail"))</f>
        <v>Pass</v>
      </c>
      <c r="H282" s="43">
        <v>1159</v>
      </c>
      <c r="I282" s="64" t="s">
        <v>51</v>
      </c>
      <c r="J282" s="67">
        <v>20</v>
      </c>
      <c r="K282" s="67">
        <v>20</v>
      </c>
      <c r="L282" s="86"/>
      <c r="O282" s="206">
        <f t="shared" si="15"/>
        <v>0</v>
      </c>
    </row>
    <row r="283" spans="1:15" ht="12.75" customHeight="1">
      <c r="A283" s="37">
        <v>43229</v>
      </c>
      <c r="B283" s="37"/>
      <c r="C283" s="38" t="s">
        <v>49</v>
      </c>
      <c r="D283" s="70">
        <v>19</v>
      </c>
      <c r="E283" s="70">
        <v>62</v>
      </c>
      <c r="F283" s="70">
        <f t="shared" si="14"/>
        <v>43</v>
      </c>
      <c r="G283" s="39" t="str">
        <f>IF(F283="","",IF(F283&lt;=30,"Pass","Fail"))</f>
        <v>Fail</v>
      </c>
      <c r="H283" s="43">
        <v>1159</v>
      </c>
      <c r="I283" s="44" t="s">
        <v>51</v>
      </c>
      <c r="J283" s="67">
        <v>30</v>
      </c>
      <c r="K283" s="67">
        <v>30</v>
      </c>
      <c r="L283" s="87" t="s">
        <v>60</v>
      </c>
      <c r="O283" s="206">
        <f t="shared" si="15"/>
        <v>0</v>
      </c>
    </row>
    <row r="284" spans="1:15" ht="12.75" customHeight="1">
      <c r="A284" s="37">
        <v>43229</v>
      </c>
      <c r="B284" s="37"/>
      <c r="C284" s="38" t="s">
        <v>49</v>
      </c>
      <c r="D284" s="70">
        <v>11</v>
      </c>
      <c r="E284" s="70">
        <v>63</v>
      </c>
      <c r="F284" s="70">
        <f t="shared" si="14"/>
        <v>52</v>
      </c>
      <c r="G284" s="39" t="str">
        <f>IF(F284="","",IF(F284&lt;=30,"Pass","Fail"))</f>
        <v>Fail</v>
      </c>
      <c r="H284" s="43">
        <v>1159</v>
      </c>
      <c r="I284" s="44" t="s">
        <v>51</v>
      </c>
      <c r="J284" s="67">
        <v>30</v>
      </c>
      <c r="K284" s="67">
        <v>30</v>
      </c>
      <c r="L284" s="87" t="s">
        <v>61</v>
      </c>
      <c r="O284" s="206">
        <f t="shared" si="15"/>
        <v>0</v>
      </c>
    </row>
    <row r="285" spans="1:15" ht="12.75" customHeight="1">
      <c r="A285" s="37">
        <v>43229</v>
      </c>
      <c r="B285" s="37"/>
      <c r="C285" s="38" t="s">
        <v>49</v>
      </c>
      <c r="D285" s="70">
        <v>17</v>
      </c>
      <c r="E285" s="70">
        <v>18</v>
      </c>
      <c r="F285" s="70">
        <f t="shared" si="14"/>
        <v>1</v>
      </c>
      <c r="G285" s="39" t="str">
        <f>IF(F285="","",IF(F285&lt;=30,"Pass","Fail"))</f>
        <v>Pass</v>
      </c>
      <c r="H285" s="43">
        <v>102</v>
      </c>
      <c r="I285" s="44" t="s">
        <v>51</v>
      </c>
      <c r="J285" s="67">
        <v>30</v>
      </c>
      <c r="K285" s="67">
        <v>30</v>
      </c>
      <c r="L285" s="87" t="s">
        <v>62</v>
      </c>
      <c r="O285" s="206">
        <f t="shared" si="15"/>
        <v>0</v>
      </c>
    </row>
    <row r="286" spans="1:15" ht="12.75" customHeight="1">
      <c r="A286" s="37">
        <v>43233</v>
      </c>
      <c r="B286" s="37"/>
      <c r="C286" s="38" t="s">
        <v>47</v>
      </c>
      <c r="D286" s="70">
        <v>16</v>
      </c>
      <c r="E286" s="70">
        <v>17</v>
      </c>
      <c r="F286" s="70">
        <f t="shared" si="14"/>
        <v>1</v>
      </c>
      <c r="G286" s="39" t="str">
        <f>IF(F286="","",IF(F286&lt;=20,"Pass","Fail"))</f>
        <v>Pass</v>
      </c>
      <c r="H286" s="43">
        <v>74</v>
      </c>
      <c r="I286" s="44" t="s">
        <v>51</v>
      </c>
      <c r="J286" s="67">
        <v>20</v>
      </c>
      <c r="K286" s="67">
        <v>20</v>
      </c>
      <c r="L286" s="86"/>
      <c r="O286" s="206">
        <f t="shared" si="15"/>
        <v>0</v>
      </c>
    </row>
    <row r="287" spans="1:15" ht="12.75" customHeight="1">
      <c r="A287" s="37">
        <v>43233</v>
      </c>
      <c r="B287" s="37"/>
      <c r="C287" s="38" t="s">
        <v>49</v>
      </c>
      <c r="D287" s="70">
        <v>15</v>
      </c>
      <c r="E287" s="70">
        <v>63</v>
      </c>
      <c r="F287" s="70">
        <f t="shared" si="14"/>
        <v>48</v>
      </c>
      <c r="G287" s="39" t="str">
        <f>IF(F287="","",IF(F287&lt;=30,"Pass","Fail"))</f>
        <v>Fail</v>
      </c>
      <c r="H287" s="43">
        <v>74</v>
      </c>
      <c r="I287" s="44" t="s">
        <v>51</v>
      </c>
      <c r="J287" s="67">
        <v>30</v>
      </c>
      <c r="K287" s="67">
        <v>30</v>
      </c>
      <c r="L287" s="86"/>
      <c r="O287" s="206">
        <f t="shared" si="15"/>
        <v>0</v>
      </c>
    </row>
    <row r="288" spans="1:15" ht="12.75" customHeight="1">
      <c r="A288" s="37">
        <v>43233</v>
      </c>
      <c r="B288" s="37"/>
      <c r="C288" s="38" t="s">
        <v>49</v>
      </c>
      <c r="D288" s="70">
        <v>6</v>
      </c>
      <c r="E288" s="70">
        <v>26</v>
      </c>
      <c r="F288" s="70">
        <f>IF(((D288="")*AND(E288="")),"",E288-D288)</f>
        <v>20</v>
      </c>
      <c r="G288" s="39" t="str">
        <f>IF(F288="","",IF(F288&lt;=30,"Pass","Fail"))</f>
        <v>Pass</v>
      </c>
      <c r="H288" s="43">
        <v>102</v>
      </c>
      <c r="I288" s="44" t="s">
        <v>51</v>
      </c>
      <c r="J288" s="67">
        <v>30</v>
      </c>
      <c r="K288" s="67">
        <v>30</v>
      </c>
      <c r="L288" s="86" t="s">
        <v>61</v>
      </c>
      <c r="O288" s="206">
        <f t="shared" si="15"/>
        <v>0</v>
      </c>
    </row>
    <row r="289" spans="1:15" ht="12.75" customHeight="1">
      <c r="A289" s="37">
        <v>43236</v>
      </c>
      <c r="B289" s="37"/>
      <c r="C289" s="38" t="s">
        <v>47</v>
      </c>
      <c r="D289" s="70">
        <v>23</v>
      </c>
      <c r="E289" s="70">
        <v>43</v>
      </c>
      <c r="F289" s="70">
        <f>IF(((D289="")*AND(E289="")),"",E289-D289)</f>
        <v>20</v>
      </c>
      <c r="G289" s="39" t="str">
        <f>IF(F289="","",IF(F289&lt;=20,"Pass","Fail"))</f>
        <v>Pass</v>
      </c>
      <c r="H289" s="43">
        <v>1335</v>
      </c>
      <c r="I289" s="44" t="s">
        <v>51</v>
      </c>
      <c r="J289" s="67">
        <v>20</v>
      </c>
      <c r="K289" s="67">
        <v>20</v>
      </c>
      <c r="L289" s="86"/>
      <c r="O289" s="206">
        <f t="shared" si="15"/>
        <v>0</v>
      </c>
    </row>
    <row r="290" spans="1:15" ht="12.75" customHeight="1">
      <c r="A290" s="37">
        <v>43236</v>
      </c>
      <c r="B290" s="37"/>
      <c r="C290" s="38" t="s">
        <v>49</v>
      </c>
      <c r="D290" s="70">
        <v>24</v>
      </c>
      <c r="E290" s="70">
        <v>45</v>
      </c>
      <c r="F290" s="70">
        <f>IF(((D290="")*AND(E290="")),"",E290-D290)</f>
        <v>21</v>
      </c>
      <c r="G290" s="39" t="str">
        <f>IF(F290="","",IF(F290&lt;=30,"Pass","Fail"))</f>
        <v>Pass</v>
      </c>
      <c r="H290" s="43">
        <v>1335</v>
      </c>
      <c r="I290" s="44" t="s">
        <v>51</v>
      </c>
      <c r="J290" s="67">
        <v>30</v>
      </c>
      <c r="K290" s="67">
        <v>30</v>
      </c>
      <c r="L290" s="86"/>
      <c r="O290" s="206">
        <f t="shared" si="15"/>
        <v>0</v>
      </c>
    </row>
    <row r="291" spans="1:15" ht="12.75" customHeight="1">
      <c r="A291" s="37">
        <v>43239</v>
      </c>
      <c r="B291" s="37"/>
      <c r="C291" s="38" t="s">
        <v>47</v>
      </c>
      <c r="D291" s="70">
        <v>24</v>
      </c>
      <c r="E291" s="70">
        <v>27</v>
      </c>
      <c r="F291" s="70">
        <f t="shared" ref="F291:F314" si="16">IF(((D291="")*AND(E291="")),"",E291-D291)</f>
        <v>3</v>
      </c>
      <c r="G291" s="39" t="str">
        <f>IF(F291="","",IF(F291&lt;=20,"Pass","Fail"))</f>
        <v>Pass</v>
      </c>
      <c r="H291" s="43">
        <v>1159</v>
      </c>
      <c r="I291" s="44" t="s">
        <v>51</v>
      </c>
      <c r="J291" s="67">
        <v>20</v>
      </c>
      <c r="K291" s="67">
        <v>20</v>
      </c>
      <c r="L291" s="86"/>
      <c r="O291" s="206">
        <f t="shared" si="15"/>
        <v>0</v>
      </c>
    </row>
    <row r="292" spans="1:15" ht="12.75" customHeight="1">
      <c r="A292" s="37">
        <v>43239</v>
      </c>
      <c r="B292" s="37"/>
      <c r="C292" s="38" t="s">
        <v>49</v>
      </c>
      <c r="D292" s="70">
        <v>35</v>
      </c>
      <c r="E292" s="70">
        <v>37</v>
      </c>
      <c r="F292" s="70">
        <f t="shared" si="16"/>
        <v>2</v>
      </c>
      <c r="G292" s="39" t="str">
        <f>IF(F292="","",IF(F292&lt;=30,"Pass","Fail"))</f>
        <v>Pass</v>
      </c>
      <c r="H292" s="43">
        <v>1159</v>
      </c>
      <c r="I292" s="44" t="s">
        <v>51</v>
      </c>
      <c r="J292" s="67">
        <v>30</v>
      </c>
      <c r="K292" s="67">
        <v>30</v>
      </c>
      <c r="L292" s="86"/>
      <c r="O292" s="206">
        <f t="shared" si="15"/>
        <v>0</v>
      </c>
    </row>
    <row r="293" spans="1:15" ht="12.75" customHeight="1">
      <c r="A293" s="37">
        <v>43242</v>
      </c>
      <c r="B293" s="37"/>
      <c r="C293" s="38" t="s">
        <v>47</v>
      </c>
      <c r="D293" s="70">
        <v>29</v>
      </c>
      <c r="E293" s="70">
        <v>37</v>
      </c>
      <c r="F293" s="70">
        <f t="shared" si="16"/>
        <v>8</v>
      </c>
      <c r="G293" s="39" t="str">
        <f>IF(F293="","",IF(F293&lt;=20,"Pass","Fail"))</f>
        <v>Pass</v>
      </c>
      <c r="H293" s="43">
        <v>1428</v>
      </c>
      <c r="I293" s="44" t="s">
        <v>51</v>
      </c>
      <c r="J293" s="67">
        <v>20</v>
      </c>
      <c r="K293" s="67">
        <v>20</v>
      </c>
      <c r="L293" s="86"/>
      <c r="O293" s="206">
        <f t="shared" si="15"/>
        <v>0</v>
      </c>
    </row>
    <row r="294" spans="1:15" ht="12.75" customHeight="1">
      <c r="A294" s="37">
        <v>43242</v>
      </c>
      <c r="B294" s="37"/>
      <c r="C294" s="38" t="s">
        <v>49</v>
      </c>
      <c r="D294" s="70">
        <v>39</v>
      </c>
      <c r="E294" s="70">
        <v>48</v>
      </c>
      <c r="F294" s="70">
        <f t="shared" si="16"/>
        <v>9</v>
      </c>
      <c r="G294" s="39" t="str">
        <f>IF(F294="","",IF(F294&lt;=30,"Pass","Fail"))</f>
        <v>Pass</v>
      </c>
      <c r="H294" s="43">
        <v>1428</v>
      </c>
      <c r="I294" s="44" t="s">
        <v>51</v>
      </c>
      <c r="J294" s="67">
        <v>30</v>
      </c>
      <c r="K294" s="67">
        <v>30</v>
      </c>
      <c r="L294" s="86"/>
      <c r="O294" s="206">
        <f t="shared" si="15"/>
        <v>0</v>
      </c>
    </row>
    <row r="295" spans="1:15" ht="12.75" customHeight="1">
      <c r="A295" s="37">
        <v>43246</v>
      </c>
      <c r="B295" s="37"/>
      <c r="C295" s="38" t="s">
        <v>47</v>
      </c>
      <c r="D295" s="70">
        <v>29</v>
      </c>
      <c r="E295" s="70">
        <v>24</v>
      </c>
      <c r="F295" s="70">
        <f t="shared" si="16"/>
        <v>-5</v>
      </c>
      <c r="G295" s="39" t="str">
        <f>IF(F295="","",IF(F295&lt;=20,"Pass","Fail"))</f>
        <v>Pass</v>
      </c>
      <c r="H295" s="43">
        <v>102</v>
      </c>
      <c r="I295" s="44" t="s">
        <v>51</v>
      </c>
      <c r="J295" s="67">
        <v>20</v>
      </c>
      <c r="K295" s="67">
        <v>20</v>
      </c>
      <c r="L295" s="86" t="s">
        <v>61</v>
      </c>
      <c r="O295" s="206">
        <f t="shared" si="15"/>
        <v>0</v>
      </c>
    </row>
    <row r="296" spans="1:15" ht="12.75" customHeight="1">
      <c r="A296" s="37">
        <v>43246</v>
      </c>
      <c r="B296" s="37"/>
      <c r="C296" s="38" t="s">
        <v>49</v>
      </c>
      <c r="D296" s="70">
        <v>41</v>
      </c>
      <c r="E296" s="70">
        <v>39</v>
      </c>
      <c r="F296" s="70">
        <f t="shared" si="16"/>
        <v>-2</v>
      </c>
      <c r="G296" s="39" t="str">
        <f>IF(F296="","",IF(F296&lt;=30,"Pass","Fail"))</f>
        <v>Pass</v>
      </c>
      <c r="H296" s="43">
        <v>102</v>
      </c>
      <c r="I296" s="44" t="s">
        <v>51</v>
      </c>
      <c r="J296" s="67">
        <v>30</v>
      </c>
      <c r="K296" s="67">
        <v>30</v>
      </c>
      <c r="L296" s="86" t="s">
        <v>61</v>
      </c>
      <c r="O296" s="206">
        <f t="shared" si="15"/>
        <v>0</v>
      </c>
    </row>
    <row r="297" spans="1:15" ht="12.75" customHeight="1">
      <c r="A297" s="37">
        <v>43249</v>
      </c>
      <c r="B297" s="37"/>
      <c r="C297" s="38" t="s">
        <v>47</v>
      </c>
      <c r="D297" s="70">
        <v>38</v>
      </c>
      <c r="E297" s="70">
        <v>58</v>
      </c>
      <c r="F297" s="70">
        <f t="shared" si="16"/>
        <v>20</v>
      </c>
      <c r="G297" s="39" t="str">
        <f>IF(F297="","",IF(F297&lt;=20,"Pass","Fail"))</f>
        <v>Pass</v>
      </c>
      <c r="H297" s="43">
        <v>1428</v>
      </c>
      <c r="I297" s="44" t="s">
        <v>51</v>
      </c>
      <c r="J297" s="67">
        <v>20</v>
      </c>
      <c r="K297" s="67">
        <v>20</v>
      </c>
      <c r="L297" s="86"/>
      <c r="O297" s="206">
        <f t="shared" si="15"/>
        <v>0</v>
      </c>
    </row>
    <row r="298" spans="1:15" ht="12.75" customHeight="1">
      <c r="A298" s="37">
        <v>43249</v>
      </c>
      <c r="B298" s="37"/>
      <c r="C298" s="38" t="s">
        <v>49</v>
      </c>
      <c r="D298" s="70">
        <v>48</v>
      </c>
      <c r="E298" s="70">
        <v>53</v>
      </c>
      <c r="F298" s="70">
        <f t="shared" si="16"/>
        <v>5</v>
      </c>
      <c r="G298" s="39" t="str">
        <f>IF(F298="","",IF(F298&lt;=30,"Pass","Fail"))</f>
        <v>Pass</v>
      </c>
      <c r="H298" s="43">
        <v>1428</v>
      </c>
      <c r="I298" s="44" t="s">
        <v>51</v>
      </c>
      <c r="J298" s="67">
        <v>30</v>
      </c>
      <c r="K298" s="67">
        <v>30</v>
      </c>
      <c r="L298" s="86"/>
      <c r="O298" s="206">
        <f t="shared" si="15"/>
        <v>0</v>
      </c>
    </row>
    <row r="299" spans="1:15" ht="12.75" customHeight="1">
      <c r="A299" s="37">
        <v>43252</v>
      </c>
      <c r="B299" s="37"/>
      <c r="C299" s="38" t="s">
        <v>47</v>
      </c>
      <c r="D299" s="70">
        <v>8</v>
      </c>
      <c r="E299" s="70">
        <v>24</v>
      </c>
      <c r="F299" s="70">
        <f t="shared" si="16"/>
        <v>16</v>
      </c>
      <c r="G299" s="39" t="str">
        <f>IF(F299="","",IF(F299&lt;=20,"Pass","Fail"))</f>
        <v>Pass</v>
      </c>
      <c r="H299" s="43">
        <v>121</v>
      </c>
      <c r="I299" s="44" t="s">
        <v>51</v>
      </c>
      <c r="J299" s="67">
        <v>20</v>
      </c>
      <c r="K299" s="67">
        <v>20</v>
      </c>
      <c r="L299" s="86"/>
      <c r="O299" s="206">
        <f t="shared" si="15"/>
        <v>0</v>
      </c>
    </row>
    <row r="300" spans="1:15" ht="12.75" customHeight="1">
      <c r="A300" s="37">
        <v>43252</v>
      </c>
      <c r="B300" s="37"/>
      <c r="C300" s="38" t="s">
        <v>49</v>
      </c>
      <c r="D300" s="70">
        <v>8</v>
      </c>
      <c r="E300" s="70">
        <v>29</v>
      </c>
      <c r="F300" s="70">
        <f t="shared" si="16"/>
        <v>21</v>
      </c>
      <c r="G300" s="39" t="str">
        <f>IF(F300="","",IF(F300&lt;=30,"Pass","Fail"))</f>
        <v>Pass</v>
      </c>
      <c r="H300" s="43">
        <v>121</v>
      </c>
      <c r="I300" s="44" t="s">
        <v>51</v>
      </c>
      <c r="J300" s="67">
        <v>30</v>
      </c>
      <c r="K300" s="67">
        <v>30</v>
      </c>
      <c r="L300" s="86"/>
      <c r="O300" s="206">
        <f t="shared" si="15"/>
        <v>0</v>
      </c>
    </row>
    <row r="301" spans="1:15" ht="12.75" customHeight="1">
      <c r="A301" s="37">
        <v>43255</v>
      </c>
      <c r="B301" s="37"/>
      <c r="C301" s="38" t="s">
        <v>47</v>
      </c>
      <c r="D301" s="70">
        <v>15</v>
      </c>
      <c r="E301" s="70">
        <v>17</v>
      </c>
      <c r="F301" s="70">
        <f t="shared" si="16"/>
        <v>2</v>
      </c>
      <c r="G301" s="39" t="str">
        <f>IF(F301="","",IF(F301&lt;=20,"Pass","Fail"))</f>
        <v>Pass</v>
      </c>
      <c r="H301" s="43">
        <v>121</v>
      </c>
      <c r="I301" s="44" t="s">
        <v>51</v>
      </c>
      <c r="J301" s="67">
        <v>20</v>
      </c>
      <c r="K301" s="67">
        <v>20</v>
      </c>
      <c r="L301" s="86"/>
      <c r="O301" s="206">
        <f t="shared" si="15"/>
        <v>0</v>
      </c>
    </row>
    <row r="302" spans="1:15" ht="12.75" customHeight="1">
      <c r="A302" s="37">
        <v>43255</v>
      </c>
      <c r="B302" s="37"/>
      <c r="C302" s="38" t="s">
        <v>49</v>
      </c>
      <c r="D302" s="70">
        <v>18</v>
      </c>
      <c r="E302" s="70">
        <v>58</v>
      </c>
      <c r="F302" s="70">
        <f t="shared" si="16"/>
        <v>40</v>
      </c>
      <c r="G302" s="39" t="str">
        <f>IF(F302="","",IF(F302&lt;=30,"Pass","Fail"))</f>
        <v>Fail</v>
      </c>
      <c r="H302" s="43">
        <v>121</v>
      </c>
      <c r="I302" s="44" t="s">
        <v>51</v>
      </c>
      <c r="J302" s="67">
        <v>30</v>
      </c>
      <c r="K302" s="67">
        <v>30</v>
      </c>
      <c r="L302" s="86"/>
      <c r="O302" s="206">
        <f t="shared" si="15"/>
        <v>0</v>
      </c>
    </row>
    <row r="303" spans="1:15" ht="12.75" customHeight="1">
      <c r="A303" s="37">
        <v>43255</v>
      </c>
      <c r="B303" s="37"/>
      <c r="C303" s="38" t="s">
        <v>49</v>
      </c>
      <c r="D303" s="70">
        <v>17</v>
      </c>
      <c r="E303" s="70">
        <v>39</v>
      </c>
      <c r="F303" s="70">
        <f t="shared" si="16"/>
        <v>22</v>
      </c>
      <c r="G303" s="39" t="str">
        <f>IF(F303="","",IF(F303&lt;=30,"Pass","Fail"))</f>
        <v>Pass</v>
      </c>
      <c r="H303" s="43" t="s">
        <v>63</v>
      </c>
      <c r="I303" s="44" t="s">
        <v>51</v>
      </c>
      <c r="J303" s="67">
        <v>30</v>
      </c>
      <c r="K303" s="67">
        <v>30</v>
      </c>
      <c r="L303" s="86"/>
      <c r="O303" s="206">
        <f t="shared" si="15"/>
        <v>0</v>
      </c>
    </row>
    <row r="304" spans="1:15" ht="12.75" customHeight="1">
      <c r="A304" s="37">
        <v>43260</v>
      </c>
      <c r="B304" s="37"/>
      <c r="C304" s="38" t="s">
        <v>47</v>
      </c>
      <c r="D304" s="70">
        <v>7</v>
      </c>
      <c r="E304" s="70">
        <v>41</v>
      </c>
      <c r="F304" s="70">
        <f>IF(((D304="")*AND(E304="")),"",E304-D304)</f>
        <v>34</v>
      </c>
      <c r="G304" s="39" t="str">
        <f>IF(F304="","",IF(F304&lt;=20,"Pass","Fail"))</f>
        <v>Fail</v>
      </c>
      <c r="H304" s="43">
        <v>121</v>
      </c>
      <c r="I304" s="44" t="s">
        <v>51</v>
      </c>
      <c r="J304" s="67">
        <v>20</v>
      </c>
      <c r="K304" s="67">
        <v>20</v>
      </c>
      <c r="L304" s="86" t="s">
        <v>64</v>
      </c>
      <c r="O304" s="206">
        <f t="shared" si="15"/>
        <v>0</v>
      </c>
    </row>
    <row r="305" spans="1:15" ht="12.75" customHeight="1">
      <c r="A305" s="37">
        <v>43260</v>
      </c>
      <c r="B305" s="37"/>
      <c r="C305" s="38" t="s">
        <v>49</v>
      </c>
      <c r="D305" s="70">
        <v>7</v>
      </c>
      <c r="E305" s="70">
        <v>34</v>
      </c>
      <c r="F305" s="70">
        <f t="shared" si="16"/>
        <v>27</v>
      </c>
      <c r="G305" s="39" t="str">
        <f>IF(F305="","",IF(F305&lt;=30,"Pass","Fail"))</f>
        <v>Pass</v>
      </c>
      <c r="H305" s="43">
        <v>121</v>
      </c>
      <c r="I305" s="44" t="s">
        <v>51</v>
      </c>
      <c r="J305" s="67">
        <v>30</v>
      </c>
      <c r="K305" s="67">
        <v>30</v>
      </c>
      <c r="L305" s="86"/>
      <c r="O305" s="206">
        <f t="shared" si="15"/>
        <v>0</v>
      </c>
    </row>
    <row r="306" spans="1:15" ht="12.75" customHeight="1">
      <c r="A306" s="37">
        <v>43260</v>
      </c>
      <c r="B306" s="37"/>
      <c r="C306" s="38" t="s">
        <v>47</v>
      </c>
      <c r="D306" s="70">
        <v>41</v>
      </c>
      <c r="E306" s="70">
        <v>43</v>
      </c>
      <c r="F306" s="70">
        <f t="shared" si="16"/>
        <v>2</v>
      </c>
      <c r="G306" s="39" t="str">
        <f>IF(F306="","",IF(F306&lt;=20,"Pass","Fail"))</f>
        <v>Pass</v>
      </c>
      <c r="H306" s="43">
        <v>121</v>
      </c>
      <c r="I306" s="44" t="s">
        <v>51</v>
      </c>
      <c r="J306" s="67">
        <v>20</v>
      </c>
      <c r="K306" s="67">
        <v>20</v>
      </c>
      <c r="L306" s="86"/>
      <c r="O306" s="206">
        <f t="shared" si="15"/>
        <v>0</v>
      </c>
    </row>
    <row r="307" spans="1:15" ht="12.75" customHeight="1">
      <c r="A307" s="37">
        <v>43264</v>
      </c>
      <c r="B307" s="37"/>
      <c r="C307" s="38" t="s">
        <v>47</v>
      </c>
      <c r="D307" s="70">
        <v>4</v>
      </c>
      <c r="E307" s="70">
        <v>43</v>
      </c>
      <c r="F307" s="70">
        <f t="shared" si="16"/>
        <v>39</v>
      </c>
      <c r="G307" s="39" t="str">
        <f>IF(F307="","",IF(F307&lt;=20,"Pass","Fail"))</f>
        <v>Fail</v>
      </c>
      <c r="H307" s="43">
        <v>1159</v>
      </c>
      <c r="I307" s="44" t="s">
        <v>51</v>
      </c>
      <c r="J307" s="67">
        <v>20</v>
      </c>
      <c r="K307" s="67">
        <v>20</v>
      </c>
      <c r="L307" s="86"/>
      <c r="O307" s="206">
        <f t="shared" si="15"/>
        <v>0</v>
      </c>
    </row>
    <row r="308" spans="1:15" ht="12.75" customHeight="1">
      <c r="A308" s="37">
        <v>43264</v>
      </c>
      <c r="B308" s="37"/>
      <c r="C308" s="38" t="s">
        <v>49</v>
      </c>
      <c r="D308" s="70">
        <v>10</v>
      </c>
      <c r="E308" s="70">
        <v>26</v>
      </c>
      <c r="F308" s="70">
        <f t="shared" si="16"/>
        <v>16</v>
      </c>
      <c r="G308" s="39" t="str">
        <f>IF(F308="","",IF(F308&lt;=30,"Pass","Fail"))</f>
        <v>Pass</v>
      </c>
      <c r="H308" s="43">
        <v>1159</v>
      </c>
      <c r="I308" s="44" t="s">
        <v>51</v>
      </c>
      <c r="J308" s="67">
        <v>30</v>
      </c>
      <c r="K308" s="67">
        <v>30</v>
      </c>
      <c r="L308" s="86"/>
      <c r="O308" s="206">
        <f t="shared" si="15"/>
        <v>0</v>
      </c>
    </row>
    <row r="309" spans="1:15" ht="12.75" customHeight="1">
      <c r="A309" s="37">
        <v>43264</v>
      </c>
      <c r="B309" s="37"/>
      <c r="C309" s="38" t="s">
        <v>47</v>
      </c>
      <c r="D309" s="70">
        <v>13</v>
      </c>
      <c r="E309" s="70">
        <v>16</v>
      </c>
      <c r="F309" s="70">
        <f t="shared" si="16"/>
        <v>3</v>
      </c>
      <c r="G309" s="39" t="str">
        <f>IF(F309="","",IF(F309&lt;=20,"Pass","Fail"))</f>
        <v>Pass</v>
      </c>
      <c r="H309" s="43">
        <v>1159</v>
      </c>
      <c r="I309" s="44" t="s">
        <v>51</v>
      </c>
      <c r="J309" s="67">
        <v>20</v>
      </c>
      <c r="K309" s="67">
        <v>20</v>
      </c>
      <c r="L309" s="86"/>
      <c r="O309" s="206">
        <f t="shared" si="15"/>
        <v>0</v>
      </c>
    </row>
    <row r="310" spans="1:15" ht="12.75" customHeight="1">
      <c r="A310" s="37">
        <v>43269</v>
      </c>
      <c r="B310" s="37"/>
      <c r="C310" s="38" t="s">
        <v>47</v>
      </c>
      <c r="D310" s="70">
        <v>6</v>
      </c>
      <c r="E310" s="70">
        <v>35</v>
      </c>
      <c r="F310" s="70">
        <f t="shared" si="16"/>
        <v>29</v>
      </c>
      <c r="G310" s="39" t="str">
        <f>IF(F310="","",IF(F310&lt;=20,"Pass","Fail"))</f>
        <v>Fail</v>
      </c>
      <c r="H310" s="43">
        <v>1159</v>
      </c>
      <c r="I310" s="44" t="s">
        <v>51</v>
      </c>
      <c r="J310" s="67">
        <v>20</v>
      </c>
      <c r="K310" s="67">
        <v>20</v>
      </c>
      <c r="L310" s="86"/>
      <c r="O310" s="206">
        <f t="shared" si="15"/>
        <v>0</v>
      </c>
    </row>
    <row r="311" spans="1:15" ht="12.75" customHeight="1">
      <c r="A311" s="37">
        <v>43269</v>
      </c>
      <c r="B311" s="37"/>
      <c r="C311" s="38" t="s">
        <v>49</v>
      </c>
      <c r="D311" s="70">
        <v>8</v>
      </c>
      <c r="E311" s="70">
        <v>58</v>
      </c>
      <c r="F311" s="70">
        <f t="shared" si="16"/>
        <v>50</v>
      </c>
      <c r="G311" s="39" t="str">
        <f>IF(F311="","",IF(F311&lt;=30,"Pass","Fail"))</f>
        <v>Fail</v>
      </c>
      <c r="H311" s="43">
        <v>1159</v>
      </c>
      <c r="I311" s="44" t="s">
        <v>51</v>
      </c>
      <c r="J311" s="67">
        <v>30</v>
      </c>
      <c r="K311" s="67">
        <v>30</v>
      </c>
      <c r="L311" s="86"/>
      <c r="O311" s="206">
        <f t="shared" si="15"/>
        <v>0</v>
      </c>
    </row>
    <row r="312" spans="1:15" ht="12.75" customHeight="1">
      <c r="A312" s="37">
        <v>43269</v>
      </c>
      <c r="B312" s="37"/>
      <c r="C312" s="38" t="s">
        <v>47</v>
      </c>
      <c r="D312" s="70">
        <v>8</v>
      </c>
      <c r="E312" s="70">
        <v>28</v>
      </c>
      <c r="F312" s="70">
        <f t="shared" si="16"/>
        <v>20</v>
      </c>
      <c r="G312" s="39" t="str">
        <f>IF(F312="","",IF(F312&lt;=20,"Pass","Fail"))</f>
        <v>Pass</v>
      </c>
      <c r="H312" s="43">
        <v>1159</v>
      </c>
      <c r="I312" s="44" t="s">
        <v>51</v>
      </c>
      <c r="J312" s="67">
        <v>20</v>
      </c>
      <c r="K312" s="67">
        <v>20</v>
      </c>
      <c r="L312" s="86"/>
      <c r="O312" s="206">
        <f t="shared" si="15"/>
        <v>0</v>
      </c>
    </row>
    <row r="313" spans="1:15" ht="12.75" customHeight="1">
      <c r="A313" s="37">
        <v>43269</v>
      </c>
      <c r="B313" s="37"/>
      <c r="C313" s="38" t="s">
        <v>49</v>
      </c>
      <c r="D313" s="70">
        <v>4</v>
      </c>
      <c r="E313" s="70">
        <v>14</v>
      </c>
      <c r="F313" s="70">
        <f t="shared" si="16"/>
        <v>10</v>
      </c>
      <c r="G313" s="39" t="str">
        <f>IF(F313="","",IF(F313&lt;=30,"Pass","Fail"))</f>
        <v>Pass</v>
      </c>
      <c r="H313" s="43">
        <v>1159</v>
      </c>
      <c r="I313" s="44" t="s">
        <v>51</v>
      </c>
      <c r="J313" s="67">
        <v>30</v>
      </c>
      <c r="K313" s="67">
        <v>30</v>
      </c>
      <c r="L313" s="86"/>
      <c r="O313" s="206">
        <f t="shared" si="15"/>
        <v>0</v>
      </c>
    </row>
    <row r="314" spans="1:15" ht="12.75" customHeight="1">
      <c r="A314" s="37">
        <v>43274</v>
      </c>
      <c r="B314" s="37"/>
      <c r="C314" s="38" t="s">
        <v>47</v>
      </c>
      <c r="D314" s="70">
        <v>15</v>
      </c>
      <c r="E314" s="70">
        <v>32</v>
      </c>
      <c r="F314" s="70">
        <f t="shared" si="16"/>
        <v>17</v>
      </c>
      <c r="G314" s="39" t="str">
        <f>IF(F314="","",IF(F314&lt;=20,"Pass","Fail"))</f>
        <v>Pass</v>
      </c>
      <c r="H314" s="43" t="s">
        <v>65</v>
      </c>
      <c r="I314" s="44" t="s">
        <v>51</v>
      </c>
      <c r="J314" s="67">
        <v>20</v>
      </c>
      <c r="K314" s="67">
        <v>20</v>
      </c>
      <c r="L314" s="86"/>
      <c r="O314" s="206">
        <f t="shared" si="15"/>
        <v>0</v>
      </c>
    </row>
    <row r="315" spans="1:15" ht="12.75" customHeight="1">
      <c r="A315" s="37">
        <v>43274</v>
      </c>
      <c r="B315" s="37"/>
      <c r="C315" s="38" t="s">
        <v>49</v>
      </c>
      <c r="D315" s="70">
        <v>8</v>
      </c>
      <c r="E315" s="70">
        <v>27</v>
      </c>
      <c r="F315" s="70">
        <v>19</v>
      </c>
      <c r="G315" s="39" t="str">
        <f>IF(F315="","",IF(F315&lt;=30,"Pass","Fail"))</f>
        <v>Pass</v>
      </c>
      <c r="H315" s="43" t="s">
        <v>65</v>
      </c>
      <c r="I315" s="44" t="s">
        <v>51</v>
      </c>
      <c r="J315" s="67">
        <v>30</v>
      </c>
      <c r="K315" s="67">
        <v>30</v>
      </c>
      <c r="L315" s="86"/>
      <c r="O315" s="206">
        <f t="shared" si="15"/>
        <v>0</v>
      </c>
    </row>
    <row r="316" spans="1:15" ht="12.75" customHeight="1">
      <c r="A316" s="37">
        <v>43276</v>
      </c>
      <c r="B316" s="37"/>
      <c r="C316" s="38" t="s">
        <v>47</v>
      </c>
      <c r="D316" s="70">
        <v>8</v>
      </c>
      <c r="E316" s="70">
        <v>27</v>
      </c>
      <c r="F316" s="70">
        <f t="shared" ref="F316:F347" si="17">IF(((D316="")*AND(E316="")),"",E316-D316)</f>
        <v>19</v>
      </c>
      <c r="G316" s="39" t="str">
        <f>IF(F316="","",IF(F316&lt;=20,"Pass","Fail"))</f>
        <v>Pass</v>
      </c>
      <c r="H316" s="43">
        <v>1335</v>
      </c>
      <c r="I316" s="44" t="s">
        <v>51</v>
      </c>
      <c r="J316" s="67">
        <v>20</v>
      </c>
      <c r="K316" s="67">
        <v>20</v>
      </c>
      <c r="L316" s="86"/>
      <c r="O316" s="206">
        <f t="shared" si="15"/>
        <v>0</v>
      </c>
    </row>
    <row r="317" spans="1:15" ht="12.75" customHeight="1">
      <c r="A317" s="37">
        <v>43276</v>
      </c>
      <c r="B317" s="37"/>
      <c r="C317" s="38" t="s">
        <v>49</v>
      </c>
      <c r="D317" s="70">
        <v>18</v>
      </c>
      <c r="E317" s="70">
        <v>40</v>
      </c>
      <c r="F317" s="70">
        <f t="shared" si="17"/>
        <v>22</v>
      </c>
      <c r="G317" s="39" t="str">
        <f>IF(F317="","",IF(F317&lt;=30,"Pass","Fail"))</f>
        <v>Pass</v>
      </c>
      <c r="H317" s="43">
        <v>1335</v>
      </c>
      <c r="I317" s="44" t="s">
        <v>51</v>
      </c>
      <c r="J317" s="67">
        <v>30</v>
      </c>
      <c r="K317" s="67">
        <v>30</v>
      </c>
      <c r="L317" s="86"/>
      <c r="O317" s="206">
        <f t="shared" si="15"/>
        <v>0</v>
      </c>
    </row>
    <row r="318" spans="1:15" ht="12.75" customHeight="1">
      <c r="A318" s="37">
        <v>43279</v>
      </c>
      <c r="B318" s="37"/>
      <c r="C318" s="38" t="s">
        <v>47</v>
      </c>
      <c r="D318" s="70">
        <v>19</v>
      </c>
      <c r="E318" s="70">
        <v>36</v>
      </c>
      <c r="F318" s="70">
        <f t="shared" si="17"/>
        <v>17</v>
      </c>
      <c r="G318" s="39" t="str">
        <f>IF(F318="","",IF(F318&lt;=20,"Pass","Fail"))</f>
        <v>Pass</v>
      </c>
      <c r="H318" s="43">
        <v>1159</v>
      </c>
      <c r="I318" s="44" t="s">
        <v>51</v>
      </c>
      <c r="J318" s="67">
        <v>20</v>
      </c>
      <c r="K318" s="67">
        <v>20</v>
      </c>
      <c r="L318" s="86"/>
      <c r="O318" s="206">
        <f t="shared" si="15"/>
        <v>0</v>
      </c>
    </row>
    <row r="319" spans="1:15" ht="12.75" customHeight="1">
      <c r="A319" s="37">
        <v>43279</v>
      </c>
      <c r="B319" s="37"/>
      <c r="C319" s="38" t="s">
        <v>49</v>
      </c>
      <c r="D319" s="70">
        <v>27</v>
      </c>
      <c r="E319" s="70">
        <v>64</v>
      </c>
      <c r="F319" s="70">
        <f t="shared" si="17"/>
        <v>37</v>
      </c>
      <c r="G319" s="39" t="str">
        <f>IF(F319="","",IF(F319&lt;=30,"Pass","Fail"))</f>
        <v>Fail</v>
      </c>
      <c r="H319" s="43">
        <v>1159</v>
      </c>
      <c r="I319" s="44" t="s">
        <v>51</v>
      </c>
      <c r="J319" s="67">
        <v>30</v>
      </c>
      <c r="K319" s="67">
        <v>30</v>
      </c>
      <c r="L319" s="86"/>
      <c r="O319" s="206">
        <f t="shared" si="15"/>
        <v>0</v>
      </c>
    </row>
    <row r="320" spans="1:15" ht="12.75" customHeight="1">
      <c r="A320" s="37">
        <v>43279</v>
      </c>
      <c r="B320" s="37"/>
      <c r="C320" s="38" t="s">
        <v>49</v>
      </c>
      <c r="D320" s="70">
        <v>18</v>
      </c>
      <c r="E320" s="70">
        <v>23</v>
      </c>
      <c r="F320" s="70">
        <f t="shared" si="17"/>
        <v>5</v>
      </c>
      <c r="G320" s="39" t="str">
        <f>IF(F320="","",IF(F320&lt;=30,"Pass","Fail"))</f>
        <v>Pass</v>
      </c>
      <c r="H320" s="43">
        <v>1159</v>
      </c>
      <c r="I320" s="44" t="s">
        <v>51</v>
      </c>
      <c r="J320" s="67">
        <v>30</v>
      </c>
      <c r="K320" s="67">
        <v>30</v>
      </c>
      <c r="L320" s="86"/>
      <c r="O320" s="206">
        <f t="shared" si="15"/>
        <v>0</v>
      </c>
    </row>
    <row r="321" spans="1:15" ht="12.75" customHeight="1">
      <c r="A321" s="37">
        <v>43283</v>
      </c>
      <c r="B321" s="37"/>
      <c r="C321" s="38" t="s">
        <v>47</v>
      </c>
      <c r="D321" s="70">
        <v>8</v>
      </c>
      <c r="E321" s="70">
        <v>40</v>
      </c>
      <c r="F321" s="70">
        <f t="shared" si="17"/>
        <v>32</v>
      </c>
      <c r="G321" s="39" t="str">
        <f>IF(F321="","",IF(F321&lt;=20,"Pass","Fail"))</f>
        <v>Fail</v>
      </c>
      <c r="H321" s="43">
        <v>1159</v>
      </c>
      <c r="I321" s="44" t="s">
        <v>51</v>
      </c>
      <c r="J321" s="67">
        <v>20</v>
      </c>
      <c r="K321" s="67">
        <v>20</v>
      </c>
      <c r="L321" s="86"/>
      <c r="O321" s="206">
        <f t="shared" si="15"/>
        <v>0</v>
      </c>
    </row>
    <row r="322" spans="1:15" ht="12.75" customHeight="1">
      <c r="A322" s="37">
        <v>43283</v>
      </c>
      <c r="B322" s="37"/>
      <c r="C322" s="38" t="s">
        <v>47</v>
      </c>
      <c r="D322" s="70">
        <v>8</v>
      </c>
      <c r="E322" s="70">
        <v>22</v>
      </c>
      <c r="F322" s="70">
        <f t="shared" si="17"/>
        <v>14</v>
      </c>
      <c r="G322" s="39" t="str">
        <f>IF(F322="","",IF(F322&lt;=20,"Pass","Fail"))</f>
        <v>Pass</v>
      </c>
      <c r="H322" s="43">
        <v>1159</v>
      </c>
      <c r="I322" s="44" t="s">
        <v>51</v>
      </c>
      <c r="J322" s="67">
        <v>20</v>
      </c>
      <c r="K322" s="67">
        <v>20</v>
      </c>
      <c r="L322" s="86"/>
      <c r="O322" s="206">
        <f t="shared" si="15"/>
        <v>0</v>
      </c>
    </row>
    <row r="323" spans="1:15" ht="12.75" customHeight="1">
      <c r="A323" s="37">
        <v>43283</v>
      </c>
      <c r="B323" s="37"/>
      <c r="C323" s="38" t="s">
        <v>49</v>
      </c>
      <c r="D323" s="70">
        <v>18</v>
      </c>
      <c r="E323" s="70">
        <v>30</v>
      </c>
      <c r="F323" s="70">
        <f t="shared" si="17"/>
        <v>12</v>
      </c>
      <c r="G323" s="39" t="str">
        <f>IF(F323="","",IF(F323&lt;=30,"Pass","Fail"))</f>
        <v>Pass</v>
      </c>
      <c r="H323" s="43">
        <v>1159</v>
      </c>
      <c r="I323" s="44" t="s">
        <v>51</v>
      </c>
      <c r="J323" s="67">
        <v>30</v>
      </c>
      <c r="K323" s="67">
        <v>30</v>
      </c>
      <c r="L323" s="86"/>
      <c r="O323" s="206">
        <f t="shared" si="15"/>
        <v>0</v>
      </c>
    </row>
    <row r="324" spans="1:15" ht="12.75" customHeight="1">
      <c r="A324" s="37">
        <v>43286</v>
      </c>
      <c r="B324" s="37"/>
      <c r="C324" s="38" t="s">
        <v>47</v>
      </c>
      <c r="D324" s="70">
        <v>23</v>
      </c>
      <c r="E324" s="70">
        <v>101</v>
      </c>
      <c r="F324" s="70">
        <f t="shared" si="17"/>
        <v>78</v>
      </c>
      <c r="G324" s="39" t="str">
        <f>IF(F324="","",IF(F324&lt;=20,"Pass","Fail"))</f>
        <v>Fail</v>
      </c>
      <c r="H324" s="43">
        <v>1159</v>
      </c>
      <c r="I324" s="44" t="s">
        <v>51</v>
      </c>
      <c r="J324" s="67">
        <v>20</v>
      </c>
      <c r="K324" s="67">
        <v>20</v>
      </c>
      <c r="L324" s="86"/>
      <c r="O324" s="206">
        <f t="shared" si="15"/>
        <v>0</v>
      </c>
    </row>
    <row r="325" spans="1:15" ht="12.75" customHeight="1">
      <c r="A325" s="37">
        <v>43286</v>
      </c>
      <c r="B325" s="37"/>
      <c r="C325" s="38" t="s">
        <v>49</v>
      </c>
      <c r="D325" s="70">
        <v>21</v>
      </c>
      <c r="E325" s="70">
        <v>27</v>
      </c>
      <c r="F325" s="70">
        <f t="shared" si="17"/>
        <v>6</v>
      </c>
      <c r="G325" s="39" t="str">
        <f>IF(F325="","",IF(F325&lt;=30,"Pass","Fail"))</f>
        <v>Pass</v>
      </c>
      <c r="H325" s="43">
        <v>1159</v>
      </c>
      <c r="I325" s="44" t="s">
        <v>51</v>
      </c>
      <c r="J325" s="67">
        <v>30</v>
      </c>
      <c r="K325" s="67">
        <v>30</v>
      </c>
      <c r="L325" s="86"/>
      <c r="O325" s="206">
        <f t="shared" si="15"/>
        <v>0</v>
      </c>
    </row>
    <row r="326" spans="1:15" ht="12.75" customHeight="1">
      <c r="A326" s="37">
        <v>43286</v>
      </c>
      <c r="B326" s="37"/>
      <c r="C326" s="38" t="s">
        <v>47</v>
      </c>
      <c r="D326" s="70">
        <v>9</v>
      </c>
      <c r="E326" s="70">
        <v>11</v>
      </c>
      <c r="F326" s="70">
        <f t="shared" si="17"/>
        <v>2</v>
      </c>
      <c r="G326" s="39" t="str">
        <f>IF(F326="","",IF(F326&lt;=20,"Pass","Fail"))</f>
        <v>Pass</v>
      </c>
      <c r="H326" s="43">
        <v>1159</v>
      </c>
      <c r="I326" s="44" t="s">
        <v>51</v>
      </c>
      <c r="J326" s="67">
        <v>20</v>
      </c>
      <c r="K326" s="67">
        <v>20</v>
      </c>
      <c r="L326" s="86"/>
      <c r="O326" s="206">
        <f t="shared" si="15"/>
        <v>0</v>
      </c>
    </row>
    <row r="327" spans="1:15" ht="12.75" customHeight="1">
      <c r="A327" s="37">
        <v>43289</v>
      </c>
      <c r="B327" s="37"/>
      <c r="C327" s="38" t="s">
        <v>47</v>
      </c>
      <c r="D327" s="70">
        <v>5</v>
      </c>
      <c r="E327" s="70">
        <v>9</v>
      </c>
      <c r="F327" s="70">
        <f t="shared" si="17"/>
        <v>4</v>
      </c>
      <c r="G327" s="39" t="str">
        <f t="shared" ref="G327:G333" si="18">IF(F327="","",IF(F327&lt;=20,"Pass","Fail"))</f>
        <v>Pass</v>
      </c>
      <c r="H327" s="43">
        <v>1159</v>
      </c>
      <c r="I327" s="44" t="s">
        <v>51</v>
      </c>
      <c r="J327" s="67">
        <v>20</v>
      </c>
      <c r="K327" s="67">
        <v>20</v>
      </c>
      <c r="L327" s="86"/>
      <c r="O327" s="206">
        <f t="shared" si="15"/>
        <v>0</v>
      </c>
    </row>
    <row r="328" spans="1:15" ht="12.75" customHeight="1">
      <c r="A328" s="37">
        <v>43289</v>
      </c>
      <c r="B328" s="37"/>
      <c r="C328" s="38" t="s">
        <v>49</v>
      </c>
      <c r="D328" s="70">
        <v>6</v>
      </c>
      <c r="E328" s="70">
        <v>16</v>
      </c>
      <c r="F328" s="70">
        <f t="shared" si="17"/>
        <v>10</v>
      </c>
      <c r="G328" s="39" t="str">
        <f>IF(F328="","",IF(F328&lt;=30,"Pass","Fail"))</f>
        <v>Pass</v>
      </c>
      <c r="H328" s="43">
        <v>1159</v>
      </c>
      <c r="I328" s="44" t="s">
        <v>51</v>
      </c>
      <c r="J328" s="67">
        <v>30</v>
      </c>
      <c r="K328" s="67">
        <v>30</v>
      </c>
      <c r="L328" s="86"/>
      <c r="O328" s="206">
        <f t="shared" si="15"/>
        <v>0</v>
      </c>
    </row>
    <row r="329" spans="1:15" ht="12.75" customHeight="1">
      <c r="A329" s="37">
        <v>43292</v>
      </c>
      <c r="B329" s="37"/>
      <c r="C329" s="38" t="s">
        <v>47</v>
      </c>
      <c r="D329" s="70">
        <v>9</v>
      </c>
      <c r="E329" s="70">
        <v>12</v>
      </c>
      <c r="F329" s="70">
        <f t="shared" si="17"/>
        <v>3</v>
      </c>
      <c r="G329" s="39" t="str">
        <f t="shared" si="18"/>
        <v>Pass</v>
      </c>
      <c r="H329" s="43">
        <v>121</v>
      </c>
      <c r="I329" s="44" t="s">
        <v>51</v>
      </c>
      <c r="J329" s="67">
        <v>20</v>
      </c>
      <c r="K329" s="67">
        <v>20</v>
      </c>
      <c r="L329" s="86"/>
      <c r="O329" s="206">
        <f t="shared" si="15"/>
        <v>0</v>
      </c>
    </row>
    <row r="330" spans="1:15" ht="12.75" customHeight="1">
      <c r="A330" s="154">
        <v>43292</v>
      </c>
      <c r="B330" s="154"/>
      <c r="C330" s="38" t="s">
        <v>49</v>
      </c>
      <c r="D330" s="70">
        <v>35</v>
      </c>
      <c r="E330" s="70">
        <v>82</v>
      </c>
      <c r="F330" s="70">
        <f t="shared" si="17"/>
        <v>47</v>
      </c>
      <c r="G330" s="39" t="str">
        <f>IF(F330="","",IF(F330&lt;=30,"Pass","Fail"))</f>
        <v>Fail</v>
      </c>
      <c r="H330" s="43">
        <v>121</v>
      </c>
      <c r="I330" s="44" t="s">
        <v>51</v>
      </c>
      <c r="J330" s="67">
        <v>30</v>
      </c>
      <c r="K330" s="67">
        <v>30</v>
      </c>
      <c r="L330" s="86"/>
      <c r="O330" s="206">
        <f t="shared" si="15"/>
        <v>0</v>
      </c>
    </row>
    <row r="331" spans="1:15" ht="12.75" customHeight="1">
      <c r="A331" s="154">
        <v>43292</v>
      </c>
      <c r="B331" s="154"/>
      <c r="C331" s="38" t="s">
        <v>49</v>
      </c>
      <c r="D331" s="70">
        <v>12</v>
      </c>
      <c r="E331" s="70">
        <v>30</v>
      </c>
      <c r="F331" s="70">
        <f t="shared" si="17"/>
        <v>18</v>
      </c>
      <c r="G331" s="39" t="str">
        <f>IF(F331="","",IF(F331&lt;=30,"Pass","Fail"))</f>
        <v>Pass</v>
      </c>
      <c r="H331" s="43">
        <v>121</v>
      </c>
      <c r="I331" s="44" t="s">
        <v>51</v>
      </c>
      <c r="J331" s="67">
        <v>30</v>
      </c>
      <c r="K331" s="67">
        <v>30</v>
      </c>
      <c r="L331" s="86"/>
      <c r="O331" s="206">
        <f t="shared" ref="O331:O394" si="19">N331-M331</f>
        <v>0</v>
      </c>
    </row>
    <row r="332" spans="1:15" ht="12.75" customHeight="1">
      <c r="A332" s="154">
        <v>43296</v>
      </c>
      <c r="B332" s="154"/>
      <c r="C332" s="38" t="s">
        <v>49</v>
      </c>
      <c r="D332" s="70">
        <v>6</v>
      </c>
      <c r="E332" s="70">
        <v>20</v>
      </c>
      <c r="F332" s="70">
        <f t="shared" si="17"/>
        <v>14</v>
      </c>
      <c r="G332" s="39" t="str">
        <f>IF(F332="","",IF(F332&lt;=30,"Pass","Fail"))</f>
        <v>Pass</v>
      </c>
      <c r="H332" s="43">
        <v>1335</v>
      </c>
      <c r="I332" s="44" t="s">
        <v>51</v>
      </c>
      <c r="J332" s="67">
        <v>30</v>
      </c>
      <c r="K332" s="67">
        <v>30</v>
      </c>
      <c r="L332" s="86"/>
      <c r="O332" s="206">
        <f t="shared" si="19"/>
        <v>0</v>
      </c>
    </row>
    <row r="333" spans="1:15" ht="12.75" customHeight="1">
      <c r="A333" s="154">
        <v>43296</v>
      </c>
      <c r="B333" s="154"/>
      <c r="C333" s="38" t="s">
        <v>47</v>
      </c>
      <c r="D333" s="70">
        <v>3</v>
      </c>
      <c r="E333" s="70">
        <v>12</v>
      </c>
      <c r="F333" s="70">
        <f t="shared" si="17"/>
        <v>9</v>
      </c>
      <c r="G333" s="41" t="str">
        <f t="shared" si="18"/>
        <v>Pass</v>
      </c>
      <c r="H333" s="43">
        <v>1335</v>
      </c>
      <c r="I333" s="44" t="s">
        <v>51</v>
      </c>
      <c r="J333" s="67">
        <v>20</v>
      </c>
      <c r="K333" s="67">
        <v>20</v>
      </c>
      <c r="L333" s="86"/>
      <c r="O333" s="206">
        <f t="shared" si="19"/>
        <v>0</v>
      </c>
    </row>
    <row r="334" spans="1:15" ht="12.75" customHeight="1">
      <c r="A334" s="154">
        <v>43300</v>
      </c>
      <c r="B334" s="154"/>
      <c r="C334" s="38" t="s">
        <v>47</v>
      </c>
      <c r="D334" s="70">
        <v>4</v>
      </c>
      <c r="E334" s="70">
        <v>22</v>
      </c>
      <c r="F334" s="70">
        <f t="shared" si="17"/>
        <v>18</v>
      </c>
      <c r="G334" s="41" t="str">
        <f>IF(F334="","",IF(F334&lt;=20,"Pass","Fail"))</f>
        <v>Pass</v>
      </c>
      <c r="H334" s="43">
        <v>1335</v>
      </c>
      <c r="I334" s="44" t="s">
        <v>51</v>
      </c>
      <c r="J334" s="67">
        <v>20</v>
      </c>
      <c r="K334" s="67">
        <v>20</v>
      </c>
      <c r="L334" s="86"/>
      <c r="O334" s="206">
        <f t="shared" si="19"/>
        <v>0</v>
      </c>
    </row>
    <row r="335" spans="1:15" ht="12.75" customHeight="1">
      <c r="A335" s="154">
        <v>43300</v>
      </c>
      <c r="B335" s="154"/>
      <c r="C335" s="38" t="s">
        <v>49</v>
      </c>
      <c r="D335" s="70">
        <v>5</v>
      </c>
      <c r="E335" s="70">
        <v>29</v>
      </c>
      <c r="F335" s="70">
        <f t="shared" si="17"/>
        <v>24</v>
      </c>
      <c r="G335" s="39" t="str">
        <f>IF(F335="","",IF(F335&lt;=30,"Pass","Fail"))</f>
        <v>Pass</v>
      </c>
      <c r="H335" s="43">
        <v>1335</v>
      </c>
      <c r="I335" s="44" t="s">
        <v>51</v>
      </c>
      <c r="J335" s="67">
        <v>30</v>
      </c>
      <c r="K335" s="67">
        <v>30</v>
      </c>
      <c r="L335" s="86"/>
      <c r="O335" s="206">
        <f t="shared" si="19"/>
        <v>0</v>
      </c>
    </row>
    <row r="336" spans="1:15" ht="12.75" customHeight="1">
      <c r="A336" s="154">
        <v>43300</v>
      </c>
      <c r="B336" s="154"/>
      <c r="C336" s="38" t="s">
        <v>47</v>
      </c>
      <c r="D336" s="70">
        <v>31</v>
      </c>
      <c r="E336" s="70">
        <v>32</v>
      </c>
      <c r="F336" s="70">
        <f t="shared" si="17"/>
        <v>1</v>
      </c>
      <c r="G336" s="41" t="str">
        <f>IF(F336="","",IF(F336&lt;=20,"Pass","Fail"))</f>
        <v>Pass</v>
      </c>
      <c r="H336" s="43">
        <v>74</v>
      </c>
      <c r="I336" s="44" t="s">
        <v>51</v>
      </c>
      <c r="J336" s="67">
        <v>20</v>
      </c>
      <c r="K336" s="67">
        <v>20</v>
      </c>
      <c r="L336" s="86"/>
      <c r="O336" s="206">
        <f t="shared" si="19"/>
        <v>0</v>
      </c>
    </row>
    <row r="337" spans="1:15" ht="12.75" customHeight="1">
      <c r="A337" s="154">
        <v>43300</v>
      </c>
      <c r="B337" s="154"/>
      <c r="C337" s="38" t="s">
        <v>49</v>
      </c>
      <c r="D337" s="70">
        <v>15</v>
      </c>
      <c r="E337" s="70">
        <v>18</v>
      </c>
      <c r="F337" s="70">
        <f t="shared" si="17"/>
        <v>3</v>
      </c>
      <c r="G337" s="39" t="str">
        <f t="shared" ref="G337:G347" si="20">IF(F337="","",IF(F337&lt;=30,"Pass","Fail"))</f>
        <v>Pass</v>
      </c>
      <c r="H337" s="43">
        <v>74</v>
      </c>
      <c r="I337" s="44" t="s">
        <v>51</v>
      </c>
      <c r="J337" s="67">
        <v>30</v>
      </c>
      <c r="K337" s="67">
        <v>30</v>
      </c>
      <c r="L337" s="86"/>
      <c r="O337" s="206">
        <f t="shared" si="19"/>
        <v>0</v>
      </c>
    </row>
    <row r="338" spans="1:15" ht="12.75" customHeight="1">
      <c r="A338" s="154">
        <v>43308</v>
      </c>
      <c r="B338" s="154"/>
      <c r="C338" s="38" t="s">
        <v>49</v>
      </c>
      <c r="D338" s="70">
        <v>9</v>
      </c>
      <c r="E338" s="70">
        <v>16</v>
      </c>
      <c r="F338" s="70">
        <f t="shared" si="17"/>
        <v>7</v>
      </c>
      <c r="G338" s="39" t="str">
        <f t="shared" si="20"/>
        <v>Pass</v>
      </c>
      <c r="H338" s="43">
        <v>121</v>
      </c>
      <c r="I338" s="44" t="s">
        <v>51</v>
      </c>
      <c r="J338" s="67">
        <v>30</v>
      </c>
      <c r="K338" s="67">
        <v>30</v>
      </c>
      <c r="L338" s="86"/>
      <c r="O338" s="206">
        <f t="shared" si="19"/>
        <v>0</v>
      </c>
    </row>
    <row r="339" spans="1:15" ht="12.75" customHeight="1">
      <c r="A339" s="154">
        <v>43308</v>
      </c>
      <c r="B339" s="154"/>
      <c r="C339" s="38" t="s">
        <v>47</v>
      </c>
      <c r="D339" s="70">
        <v>15</v>
      </c>
      <c r="E339" s="70">
        <v>22</v>
      </c>
      <c r="F339" s="70">
        <f t="shared" si="17"/>
        <v>7</v>
      </c>
      <c r="G339" s="39" t="str">
        <f t="shared" si="20"/>
        <v>Pass</v>
      </c>
      <c r="H339" s="43">
        <v>121</v>
      </c>
      <c r="I339" s="44" t="s">
        <v>51</v>
      </c>
      <c r="J339" s="67">
        <v>20</v>
      </c>
      <c r="K339" s="67">
        <v>20</v>
      </c>
      <c r="L339" s="86"/>
      <c r="O339" s="206">
        <f t="shared" si="19"/>
        <v>0</v>
      </c>
    </row>
    <row r="340" spans="1:15" ht="12.75" customHeight="1">
      <c r="A340" s="154">
        <v>43311</v>
      </c>
      <c r="B340" s="154"/>
      <c r="C340" s="38" t="s">
        <v>49</v>
      </c>
      <c r="D340" s="70">
        <v>9</v>
      </c>
      <c r="E340" s="70">
        <v>15</v>
      </c>
      <c r="F340" s="70">
        <f t="shared" si="17"/>
        <v>6</v>
      </c>
      <c r="G340" s="39" t="str">
        <f t="shared" si="20"/>
        <v>Pass</v>
      </c>
      <c r="H340" s="43">
        <v>1340</v>
      </c>
      <c r="I340" s="44" t="s">
        <v>51</v>
      </c>
      <c r="J340" s="67">
        <v>30</v>
      </c>
      <c r="K340" s="67">
        <v>30</v>
      </c>
      <c r="L340" s="86"/>
      <c r="O340" s="206">
        <f t="shared" si="19"/>
        <v>0</v>
      </c>
    </row>
    <row r="341" spans="1:15" ht="12.75" customHeight="1">
      <c r="A341" s="154">
        <v>43311</v>
      </c>
      <c r="B341" s="154"/>
      <c r="C341" s="38" t="s">
        <v>47</v>
      </c>
      <c r="D341" s="70">
        <v>9</v>
      </c>
      <c r="E341" s="70">
        <v>12</v>
      </c>
      <c r="F341" s="70">
        <f t="shared" si="17"/>
        <v>3</v>
      </c>
      <c r="G341" s="39" t="str">
        <f t="shared" si="20"/>
        <v>Pass</v>
      </c>
      <c r="H341" s="43">
        <v>1340</v>
      </c>
      <c r="I341" s="44" t="s">
        <v>51</v>
      </c>
      <c r="J341" s="67">
        <v>20</v>
      </c>
      <c r="K341" s="67">
        <v>20</v>
      </c>
      <c r="L341" s="86"/>
      <c r="O341" s="206">
        <f t="shared" si="19"/>
        <v>0</v>
      </c>
    </row>
    <row r="342" spans="1:15" ht="12.75" customHeight="1">
      <c r="A342" s="154">
        <v>43314</v>
      </c>
      <c r="B342" s="154"/>
      <c r="C342" s="38" t="s">
        <v>49</v>
      </c>
      <c r="D342" s="70">
        <v>23</v>
      </c>
      <c r="E342" s="70">
        <v>28</v>
      </c>
      <c r="F342" s="70">
        <f t="shared" si="17"/>
        <v>5</v>
      </c>
      <c r="G342" s="39" t="str">
        <f t="shared" si="20"/>
        <v>Pass</v>
      </c>
      <c r="H342" s="43">
        <v>1340</v>
      </c>
      <c r="I342" s="44" t="s">
        <v>51</v>
      </c>
      <c r="J342" s="67">
        <v>30</v>
      </c>
      <c r="K342" s="67">
        <v>30</v>
      </c>
      <c r="L342" s="86"/>
      <c r="O342" s="206">
        <f t="shared" si="19"/>
        <v>0</v>
      </c>
    </row>
    <row r="343" spans="1:15" ht="12.75" customHeight="1">
      <c r="A343" s="154">
        <v>43314</v>
      </c>
      <c r="B343" s="154"/>
      <c r="C343" s="38" t="s">
        <v>47</v>
      </c>
      <c r="D343" s="70">
        <v>29</v>
      </c>
      <c r="E343" s="70">
        <v>49</v>
      </c>
      <c r="F343" s="70">
        <f t="shared" si="17"/>
        <v>20</v>
      </c>
      <c r="G343" s="39" t="str">
        <f t="shared" si="20"/>
        <v>Pass</v>
      </c>
      <c r="H343" s="43">
        <v>1340</v>
      </c>
      <c r="I343" s="44" t="s">
        <v>51</v>
      </c>
      <c r="J343" s="67">
        <v>20</v>
      </c>
      <c r="K343" s="67">
        <v>20</v>
      </c>
      <c r="L343" s="86"/>
      <c r="O343" s="206">
        <f t="shared" si="19"/>
        <v>0</v>
      </c>
    </row>
    <row r="344" spans="1:15" ht="12.75" customHeight="1">
      <c r="A344" s="154">
        <v>43317</v>
      </c>
      <c r="B344" s="154"/>
      <c r="C344" s="38" t="s">
        <v>49</v>
      </c>
      <c r="D344" s="70">
        <v>12</v>
      </c>
      <c r="E344" s="70">
        <v>10</v>
      </c>
      <c r="F344" s="70">
        <f t="shared" si="17"/>
        <v>-2</v>
      </c>
      <c r="G344" s="39" t="str">
        <f t="shared" si="20"/>
        <v>Pass</v>
      </c>
      <c r="H344" s="43">
        <v>1340</v>
      </c>
      <c r="I344" s="44" t="s">
        <v>51</v>
      </c>
      <c r="J344" s="67">
        <v>30</v>
      </c>
      <c r="K344" s="67">
        <v>30</v>
      </c>
      <c r="L344" s="86"/>
      <c r="O344" s="206">
        <f t="shared" si="19"/>
        <v>0</v>
      </c>
    </row>
    <row r="345" spans="1:15" ht="12.75" customHeight="1">
      <c r="A345" s="154">
        <v>43314</v>
      </c>
      <c r="B345" s="154"/>
      <c r="C345" s="38" t="s">
        <v>47</v>
      </c>
      <c r="D345" s="70">
        <v>14</v>
      </c>
      <c r="E345" s="70">
        <v>24</v>
      </c>
      <c r="F345" s="70">
        <f t="shared" si="17"/>
        <v>10</v>
      </c>
      <c r="G345" s="39" t="str">
        <f t="shared" si="20"/>
        <v>Pass</v>
      </c>
      <c r="H345" s="43">
        <v>1340</v>
      </c>
      <c r="I345" s="44" t="s">
        <v>51</v>
      </c>
      <c r="J345" s="67">
        <v>20</v>
      </c>
      <c r="K345" s="67">
        <v>20</v>
      </c>
      <c r="L345" s="86"/>
      <c r="O345" s="206">
        <f t="shared" si="19"/>
        <v>0</v>
      </c>
    </row>
    <row r="346" spans="1:15" ht="12.75" customHeight="1">
      <c r="A346" s="154">
        <v>43320</v>
      </c>
      <c r="B346" s="154"/>
      <c r="C346" s="40" t="s">
        <v>49</v>
      </c>
      <c r="D346" s="70">
        <v>7</v>
      </c>
      <c r="E346" s="70">
        <v>9</v>
      </c>
      <c r="F346" s="70">
        <f t="shared" si="17"/>
        <v>2</v>
      </c>
      <c r="G346" s="39" t="str">
        <f t="shared" si="20"/>
        <v>Pass</v>
      </c>
      <c r="H346" s="43">
        <v>1428</v>
      </c>
      <c r="I346" s="44" t="s">
        <v>51</v>
      </c>
      <c r="J346" s="67">
        <v>30</v>
      </c>
      <c r="K346" s="67">
        <v>30</v>
      </c>
      <c r="L346" s="86"/>
      <c r="O346" s="206">
        <f t="shared" si="19"/>
        <v>0</v>
      </c>
    </row>
    <row r="347" spans="1:15" ht="12.75" customHeight="1">
      <c r="A347" s="154">
        <v>43320</v>
      </c>
      <c r="B347" s="154"/>
      <c r="C347" s="40" t="s">
        <v>47</v>
      </c>
      <c r="D347" s="70">
        <v>33</v>
      </c>
      <c r="E347" s="70">
        <v>44</v>
      </c>
      <c r="F347" s="70">
        <f t="shared" si="17"/>
        <v>11</v>
      </c>
      <c r="G347" s="39" t="str">
        <f t="shared" si="20"/>
        <v>Pass</v>
      </c>
      <c r="H347" s="43">
        <v>1428</v>
      </c>
      <c r="I347" s="44" t="s">
        <v>51</v>
      </c>
      <c r="J347" s="67">
        <v>20</v>
      </c>
      <c r="K347" s="67">
        <v>20</v>
      </c>
      <c r="L347" s="86"/>
      <c r="O347" s="206">
        <f t="shared" si="19"/>
        <v>0</v>
      </c>
    </row>
    <row r="348" spans="1:15" ht="12.75" customHeight="1">
      <c r="A348" s="154">
        <v>43322</v>
      </c>
      <c r="B348" s="154"/>
      <c r="C348" s="40" t="s">
        <v>47</v>
      </c>
      <c r="D348" s="70">
        <v>16</v>
      </c>
      <c r="E348" s="70">
        <v>43</v>
      </c>
      <c r="F348" s="70">
        <f>IF(((D348="")*AND(E348="")),"",E348-D348)</f>
        <v>27</v>
      </c>
      <c r="G348" s="41" t="str">
        <f>IF(F348="","",IF(F348&lt;=20,"Pass","Fail"))</f>
        <v>Fail</v>
      </c>
      <c r="H348" s="43">
        <v>1159</v>
      </c>
      <c r="I348" s="44" t="s">
        <v>51</v>
      </c>
      <c r="J348" s="67">
        <v>20</v>
      </c>
      <c r="K348" s="67">
        <v>20</v>
      </c>
      <c r="L348" s="86"/>
      <c r="O348" s="206">
        <f t="shared" si="19"/>
        <v>0</v>
      </c>
    </row>
    <row r="349" spans="1:15" ht="12.75" customHeight="1">
      <c r="A349" s="154">
        <v>43322</v>
      </c>
      <c r="B349" s="154"/>
      <c r="C349" s="40" t="s">
        <v>49</v>
      </c>
      <c r="D349" s="70">
        <v>12</v>
      </c>
      <c r="E349" s="70">
        <v>24</v>
      </c>
      <c r="F349" s="70">
        <f>IF(((D349="")*AND(E349="")),"",E349-D349)</f>
        <v>12</v>
      </c>
      <c r="G349" s="39" t="str">
        <f>IF(F349="","",IF(F349&lt;=30,"Pass","Fail"))</f>
        <v>Pass</v>
      </c>
      <c r="H349" s="43">
        <v>1159</v>
      </c>
      <c r="I349" s="44" t="s">
        <v>51</v>
      </c>
      <c r="J349" s="67">
        <v>30</v>
      </c>
      <c r="K349" s="67">
        <v>30</v>
      </c>
      <c r="L349" s="86"/>
      <c r="O349" s="206">
        <f t="shared" si="19"/>
        <v>0</v>
      </c>
    </row>
    <row r="350" spans="1:15" ht="12.75" customHeight="1">
      <c r="A350" s="154">
        <v>43322</v>
      </c>
      <c r="B350" s="154"/>
      <c r="C350" s="40" t="s">
        <v>47</v>
      </c>
      <c r="D350" s="70">
        <v>43</v>
      </c>
      <c r="E350" s="70">
        <v>63</v>
      </c>
      <c r="F350" s="70">
        <f>IF(((D350="")*AND(E350="")),"",E350-D350)</f>
        <v>20</v>
      </c>
      <c r="G350" s="41" t="str">
        <f>IF(F350="","",IF(F350&lt;=20,"Pass","Fail"))</f>
        <v>Pass</v>
      </c>
      <c r="H350" s="43">
        <v>1159</v>
      </c>
      <c r="I350" s="44" t="s">
        <v>51</v>
      </c>
      <c r="J350" s="67">
        <v>20</v>
      </c>
      <c r="K350" s="67">
        <v>20</v>
      </c>
      <c r="L350" s="86"/>
      <c r="O350" s="206">
        <f t="shared" si="19"/>
        <v>0</v>
      </c>
    </row>
    <row r="351" spans="1:15" ht="12.75" customHeight="1">
      <c r="A351" s="154">
        <v>43324</v>
      </c>
      <c r="B351" s="154"/>
      <c r="C351" s="40" t="s">
        <v>49</v>
      </c>
      <c r="D351" s="70">
        <v>30</v>
      </c>
      <c r="E351" s="70">
        <v>44</v>
      </c>
      <c r="F351" s="70">
        <f>IF(((D351="")*AND(E351="")),"",E351-D351)</f>
        <v>14</v>
      </c>
      <c r="G351" s="39" t="str">
        <f>IF(F351="","",IF(F351&lt;=30,"Pass","Fail"))</f>
        <v>Pass</v>
      </c>
      <c r="H351" s="43">
        <v>74</v>
      </c>
      <c r="I351" s="44" t="s">
        <v>51</v>
      </c>
      <c r="J351" s="67">
        <v>30</v>
      </c>
      <c r="K351" s="67">
        <v>30</v>
      </c>
      <c r="L351" s="86"/>
      <c r="O351" s="206">
        <f t="shared" si="19"/>
        <v>0</v>
      </c>
    </row>
    <row r="352" spans="1:15" ht="12.75" customHeight="1">
      <c r="A352" s="154">
        <v>43324</v>
      </c>
      <c r="B352" s="154"/>
      <c r="C352" s="40" t="s">
        <v>47</v>
      </c>
      <c r="D352" s="70">
        <v>62</v>
      </c>
      <c r="E352" s="70">
        <v>80</v>
      </c>
      <c r="F352" s="70">
        <f>IF(((D352="")*AND(E352="")),"",E352-D352)</f>
        <v>18</v>
      </c>
      <c r="G352" s="41" t="str">
        <f>IF(F352="","",IF(F352&lt;=20,"Pass","Fail"))</f>
        <v>Pass</v>
      </c>
      <c r="H352" s="43">
        <v>74</v>
      </c>
      <c r="I352" s="44" t="s">
        <v>51</v>
      </c>
      <c r="J352" s="67">
        <v>20</v>
      </c>
      <c r="K352" s="67">
        <v>20</v>
      </c>
      <c r="L352" s="86"/>
      <c r="O352" s="206">
        <f t="shared" si="19"/>
        <v>0</v>
      </c>
    </row>
    <row r="353" spans="1:15" ht="12.75" customHeight="1">
      <c r="A353" s="154">
        <v>43328</v>
      </c>
      <c r="B353" s="154"/>
      <c r="C353" s="40" t="s">
        <v>47</v>
      </c>
      <c r="D353" s="70">
        <v>33</v>
      </c>
      <c r="E353" s="70">
        <v>43</v>
      </c>
      <c r="F353" s="70">
        <f t="shared" ref="F353:F415" si="21">IF(((D353="")*AND(E353="")),"",E353-D353)</f>
        <v>10</v>
      </c>
      <c r="G353" s="41" t="str">
        <f t="shared" ref="G353:G365" si="22">IF(F353="","",IF(F353&lt;=20,"Pass","Fail"))</f>
        <v>Pass</v>
      </c>
      <c r="H353" s="43">
        <v>1335</v>
      </c>
      <c r="I353" s="44" t="s">
        <v>51</v>
      </c>
      <c r="J353" s="67">
        <v>20</v>
      </c>
      <c r="K353" s="67">
        <v>20</v>
      </c>
      <c r="L353" s="86"/>
      <c r="O353" s="206">
        <f t="shared" si="19"/>
        <v>0</v>
      </c>
    </row>
    <row r="354" spans="1:15" ht="12.75" customHeight="1">
      <c r="A354" s="154">
        <v>43328</v>
      </c>
      <c r="B354" s="154"/>
      <c r="C354" s="40" t="s">
        <v>49</v>
      </c>
      <c r="D354" s="70">
        <v>41</v>
      </c>
      <c r="E354" s="70">
        <v>47</v>
      </c>
      <c r="F354" s="70">
        <f t="shared" si="21"/>
        <v>6</v>
      </c>
      <c r="G354" s="41" t="str">
        <f>IF(F354="","",IF(F354&lt;=30,"Pass","Fail"))</f>
        <v>Pass</v>
      </c>
      <c r="H354" s="43">
        <v>1335</v>
      </c>
      <c r="I354" s="44" t="s">
        <v>51</v>
      </c>
      <c r="J354" s="67">
        <v>30</v>
      </c>
      <c r="K354" s="67">
        <v>30</v>
      </c>
      <c r="L354" s="86"/>
      <c r="O354" s="206">
        <f t="shared" si="19"/>
        <v>0</v>
      </c>
    </row>
    <row r="355" spans="1:15" ht="12.75" customHeight="1">
      <c r="A355" s="154">
        <v>43332</v>
      </c>
      <c r="B355" s="154"/>
      <c r="C355" s="40" t="s">
        <v>47</v>
      </c>
      <c r="D355" s="70">
        <v>9</v>
      </c>
      <c r="E355" s="70">
        <v>19</v>
      </c>
      <c r="F355" s="70">
        <f t="shared" si="21"/>
        <v>10</v>
      </c>
      <c r="G355" s="41" t="str">
        <f t="shared" si="22"/>
        <v>Pass</v>
      </c>
      <c r="H355" s="43">
        <v>1340</v>
      </c>
      <c r="I355" s="44" t="s">
        <v>51</v>
      </c>
      <c r="J355" s="67">
        <v>20</v>
      </c>
      <c r="K355" s="67">
        <v>20</v>
      </c>
      <c r="L355" s="86"/>
      <c r="O355" s="206">
        <f t="shared" si="19"/>
        <v>0</v>
      </c>
    </row>
    <row r="356" spans="1:15" ht="12.75" customHeight="1">
      <c r="A356" s="154">
        <v>43332</v>
      </c>
      <c r="B356" s="154"/>
      <c r="C356" s="40" t="s">
        <v>49</v>
      </c>
      <c r="D356" s="70">
        <v>25</v>
      </c>
      <c r="E356" s="70">
        <v>43</v>
      </c>
      <c r="F356" s="70">
        <f t="shared" si="21"/>
        <v>18</v>
      </c>
      <c r="G356" s="41" t="str">
        <f>IF(F356="","",IF(F356&lt;=30,"Pass","Fail"))</f>
        <v>Pass</v>
      </c>
      <c r="H356" s="43">
        <v>1340</v>
      </c>
      <c r="I356" s="44" t="s">
        <v>51</v>
      </c>
      <c r="J356" s="67">
        <v>30</v>
      </c>
      <c r="K356" s="67">
        <v>30</v>
      </c>
      <c r="L356" s="86"/>
      <c r="O356" s="206">
        <f t="shared" si="19"/>
        <v>0</v>
      </c>
    </row>
    <row r="357" spans="1:15" ht="12.75" customHeight="1">
      <c r="A357" s="154">
        <v>43335</v>
      </c>
      <c r="B357" s="154"/>
      <c r="C357" s="40" t="s">
        <v>47</v>
      </c>
      <c r="D357" s="70">
        <v>27</v>
      </c>
      <c r="E357" s="70">
        <v>51</v>
      </c>
      <c r="F357" s="70">
        <f t="shared" si="21"/>
        <v>24</v>
      </c>
      <c r="G357" s="41" t="str">
        <f t="shared" si="22"/>
        <v>Fail</v>
      </c>
      <c r="H357" s="43">
        <v>1340</v>
      </c>
      <c r="I357" s="44" t="s">
        <v>51</v>
      </c>
      <c r="J357" s="67">
        <v>20</v>
      </c>
      <c r="K357" s="67">
        <v>20</v>
      </c>
      <c r="L357" s="86"/>
      <c r="O357" s="206">
        <f t="shared" si="19"/>
        <v>0</v>
      </c>
    </row>
    <row r="358" spans="1:15" ht="12.75" customHeight="1">
      <c r="A358" s="154">
        <v>43335</v>
      </c>
      <c r="B358" s="154"/>
      <c r="C358" s="40" t="s">
        <v>49</v>
      </c>
      <c r="D358" s="70">
        <v>23</v>
      </c>
      <c r="E358" s="70">
        <v>36</v>
      </c>
      <c r="F358" s="70">
        <f t="shared" si="21"/>
        <v>13</v>
      </c>
      <c r="G358" s="41" t="str">
        <f>IF(F358="","",IF(F358&lt;=30,"Pass","Fail"))</f>
        <v>Pass</v>
      </c>
      <c r="H358" s="43">
        <v>1340</v>
      </c>
      <c r="I358" s="44" t="s">
        <v>51</v>
      </c>
      <c r="J358" s="67">
        <v>30</v>
      </c>
      <c r="K358" s="67">
        <v>30</v>
      </c>
      <c r="L358" s="86"/>
      <c r="O358" s="206">
        <f t="shared" si="19"/>
        <v>0</v>
      </c>
    </row>
    <row r="359" spans="1:15" ht="12.75" customHeight="1">
      <c r="A359" s="154">
        <v>43339</v>
      </c>
      <c r="B359" s="154"/>
      <c r="C359" s="40" t="s">
        <v>47</v>
      </c>
      <c r="D359" s="70">
        <v>7</v>
      </c>
      <c r="E359" s="70">
        <v>17</v>
      </c>
      <c r="F359" s="70">
        <f t="shared" si="21"/>
        <v>10</v>
      </c>
      <c r="G359" s="41" t="str">
        <f t="shared" si="22"/>
        <v>Pass</v>
      </c>
      <c r="H359" s="43">
        <v>1335</v>
      </c>
      <c r="I359" s="44" t="s">
        <v>51</v>
      </c>
      <c r="J359" s="67">
        <v>20</v>
      </c>
      <c r="K359" s="67">
        <v>20</v>
      </c>
      <c r="L359" s="86"/>
      <c r="O359" s="206">
        <f t="shared" si="19"/>
        <v>0</v>
      </c>
    </row>
    <row r="360" spans="1:15" ht="12.75" customHeight="1">
      <c r="A360" s="154">
        <v>43339</v>
      </c>
      <c r="B360" s="154"/>
      <c r="C360" s="40" t="s">
        <v>49</v>
      </c>
      <c r="D360" s="70">
        <v>12</v>
      </c>
      <c r="E360" s="70">
        <v>30</v>
      </c>
      <c r="F360" s="70">
        <f t="shared" si="21"/>
        <v>18</v>
      </c>
      <c r="G360" s="41" t="str">
        <f>IF(F360="","",IF(F360&lt;=30,"Pass","Fail"))</f>
        <v>Pass</v>
      </c>
      <c r="H360" s="43">
        <v>1335</v>
      </c>
      <c r="I360" s="44" t="s">
        <v>51</v>
      </c>
      <c r="J360" s="67">
        <v>30</v>
      </c>
      <c r="K360" s="67">
        <v>30</v>
      </c>
      <c r="L360" s="86"/>
      <c r="O360" s="206">
        <f t="shared" si="19"/>
        <v>0</v>
      </c>
    </row>
    <row r="361" spans="1:15" ht="12.75" customHeight="1">
      <c r="A361" s="154">
        <v>43342</v>
      </c>
      <c r="B361" s="154"/>
      <c r="C361" s="40" t="s">
        <v>47</v>
      </c>
      <c r="D361" s="70">
        <v>17</v>
      </c>
      <c r="E361" s="70">
        <v>26</v>
      </c>
      <c r="F361" s="70">
        <f t="shared" si="21"/>
        <v>9</v>
      </c>
      <c r="G361" s="41" t="str">
        <f t="shared" si="22"/>
        <v>Pass</v>
      </c>
      <c r="H361" s="43">
        <v>121</v>
      </c>
      <c r="I361" s="44" t="s">
        <v>51</v>
      </c>
      <c r="J361" s="67">
        <v>20</v>
      </c>
      <c r="K361" s="67">
        <v>20</v>
      </c>
      <c r="L361" s="86"/>
      <c r="O361" s="206">
        <f t="shared" si="19"/>
        <v>0</v>
      </c>
    </row>
    <row r="362" spans="1:15" ht="12.75" customHeight="1">
      <c r="A362" s="154">
        <v>43342</v>
      </c>
      <c r="B362" s="154"/>
      <c r="C362" s="40" t="s">
        <v>49</v>
      </c>
      <c r="D362" s="70">
        <v>46</v>
      </c>
      <c r="E362" s="70">
        <v>46</v>
      </c>
      <c r="F362" s="70">
        <f t="shared" si="21"/>
        <v>0</v>
      </c>
      <c r="G362" s="41" t="str">
        <f>IF(F362="","",IF(F362&lt;=30,"Pass","Fail"))</f>
        <v>Pass</v>
      </c>
      <c r="H362" s="43">
        <v>121</v>
      </c>
      <c r="I362" s="44" t="s">
        <v>51</v>
      </c>
      <c r="J362" s="67">
        <v>30</v>
      </c>
      <c r="K362" s="67">
        <v>30</v>
      </c>
      <c r="L362" s="86"/>
      <c r="O362" s="206">
        <f t="shared" si="19"/>
        <v>0</v>
      </c>
    </row>
    <row r="363" spans="1:15" ht="12.75" customHeight="1">
      <c r="A363" s="154">
        <v>43344</v>
      </c>
      <c r="B363" s="154"/>
      <c r="C363" s="40" t="s">
        <v>47</v>
      </c>
      <c r="D363" s="70">
        <v>48</v>
      </c>
      <c r="E363" s="70">
        <v>45</v>
      </c>
      <c r="F363" s="70">
        <f t="shared" si="21"/>
        <v>-3</v>
      </c>
      <c r="G363" s="41" t="str">
        <f t="shared" si="22"/>
        <v>Pass</v>
      </c>
      <c r="H363" s="43">
        <v>1428</v>
      </c>
      <c r="I363" s="64" t="s">
        <v>51</v>
      </c>
      <c r="J363" s="67">
        <v>20</v>
      </c>
      <c r="K363" s="67">
        <v>20</v>
      </c>
      <c r="L363" s="86"/>
      <c r="O363" s="206">
        <f t="shared" si="19"/>
        <v>0</v>
      </c>
    </row>
    <row r="364" spans="1:15" ht="12.75" customHeight="1">
      <c r="A364" s="154">
        <v>43344</v>
      </c>
      <c r="B364" s="154"/>
      <c r="C364" s="40" t="s">
        <v>49</v>
      </c>
      <c r="D364" s="70">
        <v>52</v>
      </c>
      <c r="E364" s="70">
        <v>57</v>
      </c>
      <c r="F364" s="70">
        <f t="shared" si="21"/>
        <v>5</v>
      </c>
      <c r="G364" s="41" t="str">
        <f>IF(F364="","",IF(F364&lt;=30,"Pass","Fail"))</f>
        <v>Pass</v>
      </c>
      <c r="H364" s="43">
        <v>1428</v>
      </c>
      <c r="I364" s="64" t="s">
        <v>51</v>
      </c>
      <c r="J364" s="67">
        <v>30</v>
      </c>
      <c r="K364" s="67">
        <v>30</v>
      </c>
      <c r="L364" s="86"/>
      <c r="O364" s="206">
        <f t="shared" si="19"/>
        <v>0</v>
      </c>
    </row>
    <row r="365" spans="1:15" ht="12.75" customHeight="1">
      <c r="A365" s="154">
        <v>43348</v>
      </c>
      <c r="B365" s="154"/>
      <c r="C365" s="40" t="s">
        <v>47</v>
      </c>
      <c r="D365" s="70">
        <v>60</v>
      </c>
      <c r="E365" s="70">
        <v>73</v>
      </c>
      <c r="F365" s="70">
        <f t="shared" si="21"/>
        <v>13</v>
      </c>
      <c r="G365" s="41" t="str">
        <f t="shared" si="22"/>
        <v>Pass</v>
      </c>
      <c r="H365" s="43">
        <v>1428</v>
      </c>
      <c r="I365" s="64" t="s">
        <v>51</v>
      </c>
      <c r="J365" s="67">
        <v>20</v>
      </c>
      <c r="K365" s="67">
        <v>20</v>
      </c>
      <c r="L365" s="86"/>
      <c r="O365" s="206">
        <f t="shared" si="19"/>
        <v>0</v>
      </c>
    </row>
    <row r="366" spans="1:15" ht="12.75" customHeight="1">
      <c r="A366" s="154">
        <v>43348</v>
      </c>
      <c r="B366" s="154"/>
      <c r="C366" s="40" t="s">
        <v>49</v>
      </c>
      <c r="D366" s="70">
        <v>52</v>
      </c>
      <c r="E366" s="70">
        <v>62</v>
      </c>
      <c r="F366" s="70">
        <f t="shared" si="21"/>
        <v>10</v>
      </c>
      <c r="G366" s="41" t="str">
        <f>IF(F366="","",IF(F366&lt;=30,"Pass","Fail"))</f>
        <v>Pass</v>
      </c>
      <c r="H366" s="43">
        <v>1428</v>
      </c>
      <c r="I366" s="64" t="s">
        <v>51</v>
      </c>
      <c r="J366" s="67">
        <v>30</v>
      </c>
      <c r="K366" s="67">
        <v>30</v>
      </c>
      <c r="L366" s="86"/>
      <c r="O366" s="206">
        <f t="shared" si="19"/>
        <v>0</v>
      </c>
    </row>
    <row r="367" spans="1:15" ht="12.75" customHeight="1">
      <c r="A367" s="154">
        <v>43352</v>
      </c>
      <c r="B367" s="154"/>
      <c r="C367" s="40" t="s">
        <v>47</v>
      </c>
      <c r="D367" s="70">
        <v>12</v>
      </c>
      <c r="E367" s="70">
        <v>16</v>
      </c>
      <c r="F367" s="70">
        <f t="shared" si="21"/>
        <v>4</v>
      </c>
      <c r="G367" s="41" t="str">
        <f>IF(F367="","",IF(F367&lt;=20,"Pass","Fail"))</f>
        <v>Pass</v>
      </c>
      <c r="H367" s="43">
        <v>74</v>
      </c>
      <c r="I367" s="64" t="s">
        <v>51</v>
      </c>
      <c r="J367" s="67">
        <v>20</v>
      </c>
      <c r="K367" s="67">
        <v>20</v>
      </c>
      <c r="L367" s="86"/>
      <c r="O367" s="206">
        <f t="shared" si="19"/>
        <v>0</v>
      </c>
    </row>
    <row r="368" spans="1:15" ht="12.75" customHeight="1">
      <c r="A368" s="154">
        <v>43352</v>
      </c>
      <c r="B368" s="154"/>
      <c r="C368" s="40" t="s">
        <v>49</v>
      </c>
      <c r="D368" s="70">
        <v>14</v>
      </c>
      <c r="E368" s="70">
        <v>28</v>
      </c>
      <c r="F368" s="70">
        <f t="shared" si="21"/>
        <v>14</v>
      </c>
      <c r="G368" s="41" t="str">
        <f>IF(F368="","",IF(F368&lt;=30,"Pass","Fail"))</f>
        <v>Pass</v>
      </c>
      <c r="H368" s="43">
        <v>74</v>
      </c>
      <c r="I368" s="64" t="s">
        <v>51</v>
      </c>
      <c r="J368" s="67">
        <v>30</v>
      </c>
      <c r="K368" s="67">
        <v>30</v>
      </c>
      <c r="L368" s="86"/>
      <c r="O368" s="206">
        <f t="shared" si="19"/>
        <v>0</v>
      </c>
    </row>
    <row r="369" spans="1:15" ht="12.75" customHeight="1">
      <c r="A369" s="154">
        <v>43355</v>
      </c>
      <c r="B369" s="154"/>
      <c r="C369" s="40" t="s">
        <v>47</v>
      </c>
      <c r="D369" s="70">
        <v>18</v>
      </c>
      <c r="E369" s="70">
        <v>25</v>
      </c>
      <c r="F369" s="70">
        <f t="shared" si="21"/>
        <v>7</v>
      </c>
      <c r="G369" s="41" t="str">
        <f>IF(F369="","",IF(F369&lt;=20,"Pass","Fail"))</f>
        <v>Pass</v>
      </c>
      <c r="H369" s="43">
        <v>74</v>
      </c>
      <c r="I369" s="64" t="s">
        <v>51</v>
      </c>
      <c r="J369" s="67">
        <v>20</v>
      </c>
      <c r="K369" s="67">
        <v>20</v>
      </c>
      <c r="L369" s="86"/>
      <c r="O369" s="206">
        <f t="shared" si="19"/>
        <v>0</v>
      </c>
    </row>
    <row r="370" spans="1:15" ht="12.75" customHeight="1">
      <c r="A370" s="154">
        <v>43355</v>
      </c>
      <c r="B370" s="154"/>
      <c r="C370" s="40" t="s">
        <v>49</v>
      </c>
      <c r="D370" s="70">
        <v>36</v>
      </c>
      <c r="E370" s="70">
        <v>56</v>
      </c>
      <c r="F370" s="70">
        <f t="shared" si="21"/>
        <v>20</v>
      </c>
      <c r="G370" s="41" t="str">
        <f>IF(F370="","",IF(F370&lt;=30,"Pass","Fail"))</f>
        <v>Pass</v>
      </c>
      <c r="H370" s="43">
        <v>74</v>
      </c>
      <c r="I370" s="64" t="s">
        <v>51</v>
      </c>
      <c r="J370" s="67">
        <v>30</v>
      </c>
      <c r="K370" s="67">
        <v>30</v>
      </c>
      <c r="L370" s="86"/>
      <c r="O370" s="206">
        <f t="shared" si="19"/>
        <v>0</v>
      </c>
    </row>
    <row r="371" spans="1:15" ht="12.75" customHeight="1">
      <c r="A371" s="154">
        <v>43358</v>
      </c>
      <c r="B371" s="154"/>
      <c r="C371" s="40" t="s">
        <v>47</v>
      </c>
      <c r="D371" s="70">
        <v>4</v>
      </c>
      <c r="E371" s="70">
        <v>7</v>
      </c>
      <c r="F371" s="70">
        <f t="shared" si="21"/>
        <v>3</v>
      </c>
      <c r="G371" s="41" t="str">
        <f>IF(F371="","",IF(F371&lt;=20,"Pass","Fail"))</f>
        <v>Pass</v>
      </c>
      <c r="H371" s="43" t="s">
        <v>66</v>
      </c>
      <c r="I371" s="64" t="s">
        <v>51</v>
      </c>
      <c r="J371" s="67">
        <v>20</v>
      </c>
      <c r="K371" s="67">
        <v>20</v>
      </c>
      <c r="L371" s="86"/>
      <c r="O371" s="206">
        <f t="shared" si="19"/>
        <v>0</v>
      </c>
    </row>
    <row r="372" spans="1:15" ht="12.75" customHeight="1">
      <c r="A372" s="154">
        <v>43358</v>
      </c>
      <c r="B372" s="154"/>
      <c r="C372" s="40" t="s">
        <v>49</v>
      </c>
      <c r="D372" s="70">
        <v>6</v>
      </c>
      <c r="E372" s="70">
        <v>12</v>
      </c>
      <c r="F372" s="70">
        <f t="shared" si="21"/>
        <v>6</v>
      </c>
      <c r="G372" s="41" t="str">
        <f>IF(F372="","",IF(F372&lt;=30,"Pass","Fail"))</f>
        <v>Pass</v>
      </c>
      <c r="H372" s="43" t="s">
        <v>66</v>
      </c>
      <c r="I372" s="64" t="s">
        <v>51</v>
      </c>
      <c r="J372" s="67">
        <v>30</v>
      </c>
      <c r="K372" s="67">
        <v>30</v>
      </c>
      <c r="L372" s="86"/>
      <c r="O372" s="206">
        <f t="shared" si="19"/>
        <v>0</v>
      </c>
    </row>
    <row r="373" spans="1:15" ht="12.75" customHeight="1">
      <c r="A373" s="154">
        <v>43361</v>
      </c>
      <c r="B373" s="154"/>
      <c r="C373" s="40" t="s">
        <v>47</v>
      </c>
      <c r="D373" s="70">
        <v>7</v>
      </c>
      <c r="E373" s="70">
        <v>53</v>
      </c>
      <c r="F373" s="70">
        <f t="shared" si="21"/>
        <v>46</v>
      </c>
      <c r="G373" s="41" t="str">
        <f>IF(F373="","",IF(F373&lt;=20,"Pass","Fail"))</f>
        <v>Fail</v>
      </c>
      <c r="H373" s="43" t="s">
        <v>67</v>
      </c>
      <c r="I373" s="64" t="s">
        <v>51</v>
      </c>
      <c r="J373" s="67">
        <v>20</v>
      </c>
      <c r="K373" s="67">
        <v>20</v>
      </c>
      <c r="L373" s="86"/>
      <c r="O373" s="206">
        <f t="shared" si="19"/>
        <v>0</v>
      </c>
    </row>
    <row r="374" spans="1:15" ht="12.75" customHeight="1">
      <c r="A374" s="154">
        <v>43361</v>
      </c>
      <c r="B374" s="154"/>
      <c r="C374" s="40" t="s">
        <v>49</v>
      </c>
      <c r="D374" s="70">
        <v>4</v>
      </c>
      <c r="E374" s="70">
        <v>13</v>
      </c>
      <c r="F374" s="70">
        <f t="shared" si="21"/>
        <v>9</v>
      </c>
      <c r="G374" s="41" t="str">
        <f t="shared" ref="G374:G380" si="23">IF(F374="","",IF(F374&lt;=30,"Pass","Fail"))</f>
        <v>Pass</v>
      </c>
      <c r="H374" s="43" t="s">
        <v>67</v>
      </c>
      <c r="I374" s="64" t="s">
        <v>51</v>
      </c>
      <c r="J374" s="67">
        <v>30</v>
      </c>
      <c r="K374" s="67">
        <v>30</v>
      </c>
      <c r="L374" s="86"/>
      <c r="O374" s="206">
        <f t="shared" si="19"/>
        <v>0</v>
      </c>
    </row>
    <row r="375" spans="1:15" ht="12.75" customHeight="1">
      <c r="A375" s="154">
        <v>43361</v>
      </c>
      <c r="B375" s="154"/>
      <c r="C375" s="40" t="s">
        <v>47</v>
      </c>
      <c r="D375" s="70">
        <v>15</v>
      </c>
      <c r="E375" s="70">
        <v>18</v>
      </c>
      <c r="F375" s="70">
        <f t="shared" si="21"/>
        <v>3</v>
      </c>
      <c r="G375" s="41" t="str">
        <f>IF(F375="","",IF(F375&lt;=20,"Pass","Fail"))</f>
        <v>Pass</v>
      </c>
      <c r="H375" s="43">
        <v>64</v>
      </c>
      <c r="I375" s="64" t="s">
        <v>51</v>
      </c>
      <c r="J375" s="67">
        <v>20</v>
      </c>
      <c r="K375" s="67">
        <v>20</v>
      </c>
      <c r="L375" s="86"/>
      <c r="O375" s="206">
        <f t="shared" si="19"/>
        <v>0</v>
      </c>
    </row>
    <row r="376" spans="1:15" ht="12.75" customHeight="1">
      <c r="A376" s="154">
        <v>43367</v>
      </c>
      <c r="B376" s="154"/>
      <c r="C376" s="40" t="s">
        <v>49</v>
      </c>
      <c r="D376" s="70">
        <v>26</v>
      </c>
      <c r="E376" s="70">
        <v>41</v>
      </c>
      <c r="F376" s="70">
        <f t="shared" si="21"/>
        <v>15</v>
      </c>
      <c r="G376" s="41" t="str">
        <f t="shared" si="23"/>
        <v>Pass</v>
      </c>
      <c r="H376" s="70">
        <v>1340</v>
      </c>
      <c r="I376" s="64" t="s">
        <v>51</v>
      </c>
      <c r="J376" s="67">
        <v>30</v>
      </c>
      <c r="K376" s="67">
        <v>30</v>
      </c>
      <c r="L376" s="86"/>
      <c r="O376" s="206">
        <f t="shared" si="19"/>
        <v>0</v>
      </c>
    </row>
    <row r="377" spans="1:15" ht="12.75" customHeight="1">
      <c r="A377" s="154">
        <v>43367</v>
      </c>
      <c r="B377" s="154"/>
      <c r="C377" s="40" t="s">
        <v>47</v>
      </c>
      <c r="D377" s="70">
        <v>9</v>
      </c>
      <c r="E377" s="70">
        <v>14</v>
      </c>
      <c r="F377" s="70">
        <f t="shared" si="21"/>
        <v>5</v>
      </c>
      <c r="G377" s="41" t="str">
        <f>IF(F377="","",IF(F377&lt;=20,"Pass","Fail"))</f>
        <v>Pass</v>
      </c>
      <c r="H377" s="70">
        <v>1340</v>
      </c>
      <c r="I377" s="64" t="s">
        <v>51</v>
      </c>
      <c r="J377" s="67">
        <v>20</v>
      </c>
      <c r="K377" s="67">
        <v>20</v>
      </c>
      <c r="L377" s="86"/>
      <c r="O377" s="206">
        <f t="shared" si="19"/>
        <v>0</v>
      </c>
    </row>
    <row r="378" spans="1:15" ht="12.75" customHeight="1">
      <c r="A378" s="154">
        <v>43369</v>
      </c>
      <c r="B378" s="154"/>
      <c r="C378" s="40" t="s">
        <v>49</v>
      </c>
      <c r="D378" s="70">
        <v>8</v>
      </c>
      <c r="E378" s="70">
        <v>17</v>
      </c>
      <c r="F378" s="70">
        <f t="shared" si="21"/>
        <v>9</v>
      </c>
      <c r="G378" s="41" t="str">
        <f t="shared" si="23"/>
        <v>Pass</v>
      </c>
      <c r="H378" s="70">
        <v>102</v>
      </c>
      <c r="I378" s="64" t="s">
        <v>51</v>
      </c>
      <c r="J378" s="67">
        <v>30</v>
      </c>
      <c r="K378" s="67">
        <v>30</v>
      </c>
      <c r="L378" s="180" t="s">
        <v>314</v>
      </c>
      <c r="O378" s="206">
        <f t="shared" si="19"/>
        <v>0</v>
      </c>
    </row>
    <row r="379" spans="1:15" ht="12.75" customHeight="1">
      <c r="A379" s="154">
        <v>43369</v>
      </c>
      <c r="B379" s="154"/>
      <c r="C379" s="40" t="s">
        <v>47</v>
      </c>
      <c r="D379" s="70">
        <v>11</v>
      </c>
      <c r="E379" s="70">
        <v>16</v>
      </c>
      <c r="F379" s="70">
        <f t="shared" si="21"/>
        <v>5</v>
      </c>
      <c r="G379" s="41" t="str">
        <f>IF(F379="","",IF(F379&lt;=20,"Pass","Fail"))</f>
        <v>Pass</v>
      </c>
      <c r="H379" s="70">
        <v>102</v>
      </c>
      <c r="I379" s="64" t="s">
        <v>51</v>
      </c>
      <c r="J379" s="67">
        <v>20</v>
      </c>
      <c r="K379" s="67">
        <v>20</v>
      </c>
      <c r="L379" s="86"/>
      <c r="O379" s="206">
        <f t="shared" si="19"/>
        <v>0</v>
      </c>
    </row>
    <row r="380" spans="1:15" ht="12.75" customHeight="1">
      <c r="A380" s="154">
        <v>43373</v>
      </c>
      <c r="B380" s="154"/>
      <c r="C380" s="40" t="s">
        <v>49</v>
      </c>
      <c r="D380" s="70">
        <v>49</v>
      </c>
      <c r="E380" s="70">
        <v>19</v>
      </c>
      <c r="F380" s="70">
        <f t="shared" si="21"/>
        <v>-30</v>
      </c>
      <c r="G380" s="41" t="str">
        <f t="shared" si="23"/>
        <v>Pass</v>
      </c>
      <c r="H380" s="70">
        <v>1340</v>
      </c>
      <c r="I380" s="64" t="s">
        <v>51</v>
      </c>
      <c r="J380" s="67">
        <v>30</v>
      </c>
      <c r="K380" s="67">
        <v>30</v>
      </c>
      <c r="L380" s="86"/>
      <c r="O380" s="206">
        <f t="shared" si="19"/>
        <v>0</v>
      </c>
    </row>
    <row r="381" spans="1:15" ht="12.75" customHeight="1">
      <c r="A381" s="154">
        <v>43373</v>
      </c>
      <c r="B381" s="154"/>
      <c r="C381" s="40" t="s">
        <v>47</v>
      </c>
      <c r="D381" s="70">
        <v>12</v>
      </c>
      <c r="E381" s="70">
        <v>61</v>
      </c>
      <c r="F381" s="70">
        <f t="shared" si="21"/>
        <v>49</v>
      </c>
      <c r="G381" s="41" t="str">
        <f>IF(F381="","",IF(F381&lt;=20,"Pass","Fail"))</f>
        <v>Fail</v>
      </c>
      <c r="H381" s="70">
        <v>1340</v>
      </c>
      <c r="I381" s="64" t="s">
        <v>51</v>
      </c>
      <c r="J381" s="67">
        <v>20</v>
      </c>
      <c r="K381" s="67">
        <v>20</v>
      </c>
      <c r="L381" s="86"/>
      <c r="O381" s="206">
        <f t="shared" si="19"/>
        <v>0</v>
      </c>
    </row>
    <row r="382" spans="1:15" ht="12.75" customHeight="1">
      <c r="A382" s="154">
        <v>43373</v>
      </c>
      <c r="B382" s="154"/>
      <c r="C382" s="40" t="s">
        <v>47</v>
      </c>
      <c r="D382" s="70">
        <v>6</v>
      </c>
      <c r="E382" s="70">
        <v>15</v>
      </c>
      <c r="F382" s="70">
        <f t="shared" si="21"/>
        <v>9</v>
      </c>
      <c r="G382" s="41" t="str">
        <f>IF(F382="","",IF(F382&lt;=20,"Pass","Fail"))</f>
        <v>Pass</v>
      </c>
      <c r="H382" s="70">
        <v>1340</v>
      </c>
      <c r="I382" s="64" t="s">
        <v>51</v>
      </c>
      <c r="J382" s="67">
        <v>20</v>
      </c>
      <c r="K382" s="67">
        <v>20</v>
      </c>
      <c r="L382" s="86"/>
      <c r="O382" s="206">
        <f t="shared" si="19"/>
        <v>0</v>
      </c>
    </row>
    <row r="383" spans="1:15" ht="12.75" customHeight="1">
      <c r="A383" s="154">
        <v>43376</v>
      </c>
      <c r="B383" s="154"/>
      <c r="C383" s="40" t="s">
        <v>47</v>
      </c>
      <c r="D383" s="70">
        <v>9</v>
      </c>
      <c r="E383" s="70">
        <v>10</v>
      </c>
      <c r="F383" s="70">
        <f t="shared" si="21"/>
        <v>1</v>
      </c>
      <c r="G383" s="41" t="str">
        <f>IF(F383="","",IF(F383&lt;=20,"Pass","Fail"))</f>
        <v>Pass</v>
      </c>
      <c r="H383" s="70">
        <v>121</v>
      </c>
      <c r="I383" s="64" t="s">
        <v>51</v>
      </c>
      <c r="J383" s="67">
        <v>20</v>
      </c>
      <c r="K383" s="67">
        <v>20</v>
      </c>
      <c r="L383" s="180"/>
      <c r="O383" s="206">
        <f t="shared" si="19"/>
        <v>0</v>
      </c>
    </row>
    <row r="384" spans="1:15" ht="12.75" customHeight="1">
      <c r="A384" s="154">
        <v>43376</v>
      </c>
      <c r="B384" s="154"/>
      <c r="C384" s="40" t="s">
        <v>49</v>
      </c>
      <c r="D384" s="70">
        <v>18</v>
      </c>
      <c r="E384" s="70">
        <v>22</v>
      </c>
      <c r="F384" s="70">
        <f t="shared" si="21"/>
        <v>4</v>
      </c>
      <c r="G384" s="41" t="str">
        <f>IF(F384="","",IF(F384&lt;=30,"Pass","Fail"))</f>
        <v>Pass</v>
      </c>
      <c r="H384" s="70">
        <v>121</v>
      </c>
      <c r="I384" s="64" t="s">
        <v>51</v>
      </c>
      <c r="J384" s="67">
        <v>30</v>
      </c>
      <c r="K384" s="67">
        <v>30</v>
      </c>
      <c r="L384" s="180"/>
      <c r="O384" s="206">
        <f t="shared" si="19"/>
        <v>0</v>
      </c>
    </row>
    <row r="385" spans="1:15" ht="12.75" customHeight="1">
      <c r="A385" s="154">
        <v>43379</v>
      </c>
      <c r="B385" s="154"/>
      <c r="C385" s="40" t="s">
        <v>47</v>
      </c>
      <c r="D385" s="70">
        <v>11</v>
      </c>
      <c r="E385" s="70">
        <v>15</v>
      </c>
      <c r="F385" s="70">
        <f t="shared" si="21"/>
        <v>4</v>
      </c>
      <c r="G385" s="41" t="str">
        <f>IF(F385="","",IF(F385&lt;=20,"Pass","Fail"))</f>
        <v>Pass</v>
      </c>
      <c r="H385" s="70">
        <v>121</v>
      </c>
      <c r="I385" s="64" t="s">
        <v>51</v>
      </c>
      <c r="J385" s="67">
        <v>20</v>
      </c>
      <c r="K385" s="67">
        <v>20</v>
      </c>
      <c r="L385" s="180"/>
      <c r="O385" s="206">
        <f t="shared" si="19"/>
        <v>0</v>
      </c>
    </row>
    <row r="386" spans="1:15" ht="12.75" customHeight="1">
      <c r="A386" s="154">
        <v>43379</v>
      </c>
      <c r="B386" s="154"/>
      <c r="C386" s="40" t="s">
        <v>49</v>
      </c>
      <c r="D386" s="70">
        <v>22</v>
      </c>
      <c r="E386" s="70">
        <v>34</v>
      </c>
      <c r="F386" s="70">
        <f t="shared" si="21"/>
        <v>12</v>
      </c>
      <c r="G386" s="41" t="str">
        <f>IF(F386="","",IF(F386&lt;=30,"Pass","Fail"))</f>
        <v>Pass</v>
      </c>
      <c r="H386" s="70">
        <v>121</v>
      </c>
      <c r="I386" s="64" t="s">
        <v>51</v>
      </c>
      <c r="J386" s="67">
        <v>30</v>
      </c>
      <c r="K386" s="67">
        <v>30</v>
      </c>
      <c r="L386" s="182"/>
      <c r="O386" s="206">
        <f t="shared" si="19"/>
        <v>0</v>
      </c>
    </row>
    <row r="387" spans="1:15" ht="12.75" customHeight="1">
      <c r="A387" s="154">
        <v>43382</v>
      </c>
      <c r="B387" s="154"/>
      <c r="C387" s="40" t="s">
        <v>47</v>
      </c>
      <c r="D387" s="70">
        <v>10</v>
      </c>
      <c r="E387" s="70">
        <v>37</v>
      </c>
      <c r="F387" s="70">
        <f t="shared" si="21"/>
        <v>27</v>
      </c>
      <c r="G387" s="41" t="str">
        <f>IF(F387="","",IF(F387&lt;=20,"Pass","Fail"))</f>
        <v>Fail</v>
      </c>
      <c r="H387" s="70">
        <v>1335</v>
      </c>
      <c r="I387" s="64" t="s">
        <v>51</v>
      </c>
      <c r="J387" s="67">
        <v>20</v>
      </c>
      <c r="K387" s="67">
        <v>20</v>
      </c>
      <c r="L387" s="182"/>
      <c r="O387" s="206">
        <f t="shared" si="19"/>
        <v>0</v>
      </c>
    </row>
    <row r="388" spans="1:15" ht="12.75" customHeight="1">
      <c r="A388" s="154">
        <v>43382</v>
      </c>
      <c r="B388" s="154"/>
      <c r="C388" s="40" t="s">
        <v>49</v>
      </c>
      <c r="D388" s="70">
        <v>21</v>
      </c>
      <c r="E388" s="70">
        <v>37</v>
      </c>
      <c r="F388" s="70">
        <f t="shared" si="21"/>
        <v>16</v>
      </c>
      <c r="G388" s="41" t="str">
        <f>IF(F388="","",IF(F388&lt;=30,"Pass","Fail"))</f>
        <v>Pass</v>
      </c>
      <c r="H388" s="70">
        <v>1335</v>
      </c>
      <c r="I388" s="64" t="s">
        <v>51</v>
      </c>
      <c r="J388" s="67">
        <v>30</v>
      </c>
      <c r="K388" s="67">
        <v>30</v>
      </c>
      <c r="L388" s="182"/>
      <c r="O388" s="206">
        <f t="shared" si="19"/>
        <v>0</v>
      </c>
    </row>
    <row r="389" spans="1:15" ht="12.75" customHeight="1">
      <c r="A389" s="154">
        <v>43382</v>
      </c>
      <c r="B389" s="154"/>
      <c r="C389" s="40" t="s">
        <v>47</v>
      </c>
      <c r="D389" s="70">
        <v>37</v>
      </c>
      <c r="E389" s="70">
        <v>45</v>
      </c>
      <c r="F389" s="70">
        <f t="shared" si="21"/>
        <v>8</v>
      </c>
      <c r="G389" s="41" t="str">
        <f>IF(F389="","",IF(F389&lt;=20,"Pass","Fail"))</f>
        <v>Pass</v>
      </c>
      <c r="H389" s="70">
        <v>121</v>
      </c>
      <c r="I389" s="64" t="s">
        <v>51</v>
      </c>
      <c r="J389" s="67">
        <v>20</v>
      </c>
      <c r="K389" s="67">
        <v>20</v>
      </c>
      <c r="L389" s="182"/>
      <c r="O389" s="206">
        <f t="shared" si="19"/>
        <v>0</v>
      </c>
    </row>
    <row r="390" spans="1:15" ht="12.75" customHeight="1">
      <c r="A390" s="154">
        <v>43385</v>
      </c>
      <c r="B390" s="154"/>
      <c r="C390" s="40" t="s">
        <v>49</v>
      </c>
      <c r="D390" s="70">
        <v>3</v>
      </c>
      <c r="E390" s="70">
        <v>13</v>
      </c>
      <c r="F390" s="70">
        <f t="shared" si="21"/>
        <v>10</v>
      </c>
      <c r="G390" s="41" t="str">
        <f>IF(F390="","",IF(F390&lt;=30,"Pass","Fail"))</f>
        <v>Pass</v>
      </c>
      <c r="H390" s="70">
        <v>1335</v>
      </c>
      <c r="I390" s="64" t="s">
        <v>51</v>
      </c>
      <c r="J390" s="67">
        <v>30</v>
      </c>
      <c r="K390" s="67">
        <v>30</v>
      </c>
      <c r="L390" s="180"/>
      <c r="O390" s="206">
        <f t="shared" si="19"/>
        <v>0</v>
      </c>
    </row>
    <row r="391" spans="1:15" ht="12.75" customHeight="1">
      <c r="A391" s="154">
        <v>43385</v>
      </c>
      <c r="B391" s="154"/>
      <c r="C391" s="40" t="s">
        <v>47</v>
      </c>
      <c r="D391" s="70">
        <v>8</v>
      </c>
      <c r="E391" s="70">
        <v>17</v>
      </c>
      <c r="F391" s="70">
        <f t="shared" si="21"/>
        <v>9</v>
      </c>
      <c r="G391" s="41" t="str">
        <f>IF(F391="","",IF(F391&lt;=20,"Pass","Fail"))</f>
        <v>Pass</v>
      </c>
      <c r="H391" s="70">
        <v>1335</v>
      </c>
      <c r="I391" s="64" t="s">
        <v>51</v>
      </c>
      <c r="J391" s="67">
        <v>20</v>
      </c>
      <c r="K391" s="67">
        <v>20</v>
      </c>
      <c r="L391" s="86"/>
      <c r="O391" s="206">
        <f t="shared" si="19"/>
        <v>0</v>
      </c>
    </row>
    <row r="392" spans="1:15" ht="12.75" customHeight="1">
      <c r="A392" s="154">
        <v>43388</v>
      </c>
      <c r="B392" s="154"/>
      <c r="C392" s="40" t="s">
        <v>47</v>
      </c>
      <c r="D392" s="70">
        <v>32</v>
      </c>
      <c r="E392" s="70">
        <v>38</v>
      </c>
      <c r="F392" s="70">
        <f t="shared" si="21"/>
        <v>6</v>
      </c>
      <c r="G392" s="41" t="str">
        <f>IF(F392="","",IF(F392&lt;=20,"Pass","Fail"))</f>
        <v>Pass</v>
      </c>
      <c r="H392" s="70">
        <v>1340</v>
      </c>
      <c r="I392" s="64" t="s">
        <v>51</v>
      </c>
      <c r="J392" s="67">
        <v>20</v>
      </c>
      <c r="K392" s="67">
        <v>20</v>
      </c>
      <c r="L392" s="86"/>
      <c r="O392" s="206">
        <f t="shared" si="19"/>
        <v>0</v>
      </c>
    </row>
    <row r="393" spans="1:15" ht="12.75" customHeight="1">
      <c r="A393" s="154">
        <v>43388</v>
      </c>
      <c r="B393" s="154"/>
      <c r="C393" s="40" t="s">
        <v>49</v>
      </c>
      <c r="D393" s="70">
        <v>32</v>
      </c>
      <c r="E393" s="70">
        <v>55</v>
      </c>
      <c r="F393" s="70">
        <f t="shared" si="21"/>
        <v>23</v>
      </c>
      <c r="G393" s="41" t="str">
        <f>IF(F393="","",IF(F393&lt;=30,"Pass","Fail"))</f>
        <v>Pass</v>
      </c>
      <c r="H393" s="70">
        <v>1340</v>
      </c>
      <c r="I393" s="64" t="s">
        <v>51</v>
      </c>
      <c r="J393" s="67">
        <v>30</v>
      </c>
      <c r="K393" s="67">
        <v>30</v>
      </c>
      <c r="L393" s="86"/>
      <c r="O393" s="206">
        <f t="shared" si="19"/>
        <v>0</v>
      </c>
    </row>
    <row r="394" spans="1:15" ht="12.75" customHeight="1">
      <c r="A394" s="154">
        <v>43391</v>
      </c>
      <c r="B394" s="154"/>
      <c r="C394" s="40" t="s">
        <v>47</v>
      </c>
      <c r="D394" s="70">
        <v>10</v>
      </c>
      <c r="E394" s="70">
        <v>14</v>
      </c>
      <c r="F394" s="70">
        <f t="shared" si="21"/>
        <v>4</v>
      </c>
      <c r="G394" s="41" t="str">
        <f>IF(F394="","",IF(F394&lt;=20,"Pass","Fail"))</f>
        <v>Pass</v>
      </c>
      <c r="H394" s="70">
        <v>102</v>
      </c>
      <c r="I394" s="64" t="s">
        <v>51</v>
      </c>
      <c r="J394" s="67">
        <v>20</v>
      </c>
      <c r="K394" s="67">
        <v>20</v>
      </c>
      <c r="L394" s="86"/>
      <c r="O394" s="206">
        <f t="shared" si="19"/>
        <v>0</v>
      </c>
    </row>
    <row r="395" spans="1:15" ht="12.75" customHeight="1">
      <c r="A395" s="154">
        <v>43391</v>
      </c>
      <c r="B395" s="154"/>
      <c r="C395" s="40" t="s">
        <v>49</v>
      </c>
      <c r="D395" s="70">
        <v>7</v>
      </c>
      <c r="E395" s="70">
        <v>10</v>
      </c>
      <c r="F395" s="70">
        <f t="shared" si="21"/>
        <v>3</v>
      </c>
      <c r="G395" s="41" t="str">
        <f>IF(F395="","",IF(F395&lt;=30,"Pass","Fail"))</f>
        <v>Pass</v>
      </c>
      <c r="H395" s="70">
        <v>102</v>
      </c>
      <c r="I395" s="64" t="s">
        <v>51</v>
      </c>
      <c r="J395" s="67">
        <v>30</v>
      </c>
      <c r="K395" s="67">
        <v>30</v>
      </c>
      <c r="L395" s="86"/>
      <c r="O395" s="206">
        <f t="shared" ref="O395:O458" si="24">N395-M395</f>
        <v>0</v>
      </c>
    </row>
    <row r="396" spans="1:15" ht="12.75" customHeight="1">
      <c r="A396" s="154">
        <v>43394</v>
      </c>
      <c r="B396" s="154"/>
      <c r="C396" s="40" t="s">
        <v>47</v>
      </c>
      <c r="D396" s="70">
        <v>16</v>
      </c>
      <c r="E396" s="70">
        <v>30</v>
      </c>
      <c r="F396" s="70">
        <f t="shared" si="21"/>
        <v>14</v>
      </c>
      <c r="G396" s="41" t="str">
        <f>IF(F396="","",IF(F396&lt;=20,"Pass","Fail"))</f>
        <v>Pass</v>
      </c>
      <c r="H396" s="70">
        <v>121</v>
      </c>
      <c r="I396" s="64" t="s">
        <v>51</v>
      </c>
      <c r="J396" s="67">
        <v>20</v>
      </c>
      <c r="K396" s="67">
        <v>20</v>
      </c>
      <c r="L396" s="86"/>
      <c r="O396" s="206">
        <f t="shared" si="24"/>
        <v>0</v>
      </c>
    </row>
    <row r="397" spans="1:15" ht="12.75" customHeight="1">
      <c r="A397" s="154">
        <v>43394</v>
      </c>
      <c r="B397" s="154"/>
      <c r="C397" s="40" t="s">
        <v>49</v>
      </c>
      <c r="D397" s="70">
        <v>13</v>
      </c>
      <c r="E397" s="70">
        <v>25</v>
      </c>
      <c r="F397" s="70">
        <f t="shared" si="21"/>
        <v>12</v>
      </c>
      <c r="G397" s="41" t="str">
        <f>IF(F397="","",IF(F397&lt;=30,"Pass","Fail"))</f>
        <v>Pass</v>
      </c>
      <c r="H397" s="70">
        <v>121</v>
      </c>
      <c r="I397" s="64" t="s">
        <v>51</v>
      </c>
      <c r="J397" s="67">
        <v>30</v>
      </c>
      <c r="K397" s="67">
        <v>30</v>
      </c>
      <c r="L397" s="86"/>
      <c r="O397" s="206">
        <f t="shared" si="24"/>
        <v>0</v>
      </c>
    </row>
    <row r="398" spans="1:15" ht="12.75" customHeight="1">
      <c r="A398" s="154">
        <v>43397</v>
      </c>
      <c r="B398" s="154"/>
      <c r="C398" s="40" t="s">
        <v>47</v>
      </c>
      <c r="D398" s="70">
        <v>4</v>
      </c>
      <c r="E398" s="70">
        <v>6</v>
      </c>
      <c r="F398" s="70">
        <f t="shared" si="21"/>
        <v>2</v>
      </c>
      <c r="G398" s="41" t="str">
        <f>IF(F398="","",IF(F398&lt;=20,"Pass","Fail"))</f>
        <v>Pass</v>
      </c>
      <c r="H398" s="70">
        <v>121</v>
      </c>
      <c r="I398" s="64" t="s">
        <v>51</v>
      </c>
      <c r="J398" s="67">
        <v>20</v>
      </c>
      <c r="K398" s="67">
        <v>20</v>
      </c>
      <c r="L398" s="86"/>
      <c r="O398" s="206">
        <f t="shared" si="24"/>
        <v>0</v>
      </c>
    </row>
    <row r="399" spans="1:15" ht="12.75" customHeight="1">
      <c r="A399" s="154">
        <v>43397</v>
      </c>
      <c r="B399" s="154"/>
      <c r="C399" s="40" t="s">
        <v>49</v>
      </c>
      <c r="D399" s="70">
        <v>9</v>
      </c>
      <c r="E399" s="70">
        <v>25</v>
      </c>
      <c r="F399" s="70">
        <f t="shared" si="21"/>
        <v>16</v>
      </c>
      <c r="G399" s="41" t="str">
        <f>IF(F399="","",IF(F399&lt;=30,"Pass","Fail"))</f>
        <v>Pass</v>
      </c>
      <c r="H399" s="70">
        <v>121</v>
      </c>
      <c r="I399" s="64" t="s">
        <v>51</v>
      </c>
      <c r="J399" s="67">
        <v>30</v>
      </c>
      <c r="K399" s="67">
        <v>30</v>
      </c>
      <c r="L399" s="86"/>
      <c r="O399" s="206">
        <f t="shared" si="24"/>
        <v>0</v>
      </c>
    </row>
    <row r="400" spans="1:15" ht="12.75" customHeight="1">
      <c r="A400" s="154">
        <v>43401</v>
      </c>
      <c r="B400" s="154"/>
      <c r="C400" s="40" t="s">
        <v>47</v>
      </c>
      <c r="D400" s="70">
        <v>15</v>
      </c>
      <c r="E400" s="70">
        <v>25</v>
      </c>
      <c r="F400" s="70">
        <f t="shared" si="21"/>
        <v>10</v>
      </c>
      <c r="G400" s="41" t="str">
        <f>IF(F400="","",IF(F400&lt;=20,"Pass","Fail"))</f>
        <v>Pass</v>
      </c>
      <c r="H400" s="70">
        <v>1335</v>
      </c>
      <c r="I400" s="64" t="s">
        <v>51</v>
      </c>
      <c r="J400" s="67">
        <v>20</v>
      </c>
      <c r="K400" s="67">
        <v>20</v>
      </c>
      <c r="L400" s="86"/>
      <c r="O400" s="206">
        <f t="shared" si="24"/>
        <v>0</v>
      </c>
    </row>
    <row r="401" spans="1:15" ht="12.75" customHeight="1">
      <c r="A401" s="154">
        <v>43401</v>
      </c>
      <c r="B401" s="154"/>
      <c r="C401" s="40" t="s">
        <v>49</v>
      </c>
      <c r="D401" s="70">
        <v>8</v>
      </c>
      <c r="E401" s="70">
        <v>23</v>
      </c>
      <c r="F401" s="70">
        <f t="shared" si="21"/>
        <v>15</v>
      </c>
      <c r="G401" s="41" t="str">
        <f>IF(F401="","",IF(F401&lt;=30,"Pass","Fail"))</f>
        <v>Pass</v>
      </c>
      <c r="H401" s="70">
        <v>1335</v>
      </c>
      <c r="I401" s="64" t="s">
        <v>51</v>
      </c>
      <c r="J401" s="67">
        <v>30</v>
      </c>
      <c r="K401" s="67">
        <v>30</v>
      </c>
      <c r="L401" s="86"/>
      <c r="O401" s="206">
        <f t="shared" si="24"/>
        <v>0</v>
      </c>
    </row>
    <row r="402" spans="1:15" ht="12.75" customHeight="1">
      <c r="A402" s="154">
        <v>43404</v>
      </c>
      <c r="B402" s="154"/>
      <c r="C402" s="40" t="s">
        <v>47</v>
      </c>
      <c r="D402" s="70">
        <v>29</v>
      </c>
      <c r="E402" s="70">
        <v>44</v>
      </c>
      <c r="F402" s="70">
        <f t="shared" si="21"/>
        <v>15</v>
      </c>
      <c r="G402" s="41" t="str">
        <f>IF(F402="","",IF(F402&lt;=20,"Pass","Fail"))</f>
        <v>Pass</v>
      </c>
      <c r="H402" s="70">
        <v>64</v>
      </c>
      <c r="I402" s="64" t="s">
        <v>51</v>
      </c>
      <c r="J402" s="67">
        <v>20</v>
      </c>
      <c r="K402" s="67">
        <v>20</v>
      </c>
      <c r="L402" s="86"/>
      <c r="O402" s="206">
        <f t="shared" si="24"/>
        <v>0</v>
      </c>
    </row>
    <row r="403" spans="1:15" ht="12.75" customHeight="1">
      <c r="A403" s="154">
        <v>43404</v>
      </c>
      <c r="B403" s="154"/>
      <c r="C403" s="40" t="s">
        <v>49</v>
      </c>
      <c r="D403" s="70">
        <v>27</v>
      </c>
      <c r="E403" s="70">
        <v>42</v>
      </c>
      <c r="F403" s="70">
        <f t="shared" si="21"/>
        <v>15</v>
      </c>
      <c r="G403" s="41" t="str">
        <f>IF(F403="","",IF(F403&lt;=30,"Pass","Fail"))</f>
        <v>Pass</v>
      </c>
      <c r="H403" s="70">
        <v>64</v>
      </c>
      <c r="I403" s="64" t="s">
        <v>51</v>
      </c>
      <c r="J403" s="67">
        <v>30</v>
      </c>
      <c r="K403" s="67">
        <v>30</v>
      </c>
      <c r="L403" s="86"/>
      <c r="O403" s="206">
        <f t="shared" si="24"/>
        <v>0</v>
      </c>
    </row>
    <row r="404" spans="1:15" ht="12.75" customHeight="1">
      <c r="A404" s="154">
        <v>43404</v>
      </c>
      <c r="B404" s="154"/>
      <c r="C404" s="40" t="s">
        <v>47</v>
      </c>
      <c r="D404" s="70">
        <v>8</v>
      </c>
      <c r="E404" s="70">
        <v>12</v>
      </c>
      <c r="F404" s="70">
        <f>IF(((D404="")*AND(E404="")),"",E404-D404)</f>
        <v>4</v>
      </c>
      <c r="G404" s="41" t="str">
        <f>IF(F404="","",IF(F404&lt;=20,"Pass","Fail"))</f>
        <v>Pass</v>
      </c>
      <c r="H404" s="70">
        <v>1335</v>
      </c>
      <c r="I404" s="64" t="s">
        <v>51</v>
      </c>
      <c r="J404" s="67">
        <v>20</v>
      </c>
      <c r="K404" s="67">
        <v>20</v>
      </c>
      <c r="L404" s="181" t="s">
        <v>68</v>
      </c>
      <c r="O404" s="206">
        <f t="shared" si="24"/>
        <v>0</v>
      </c>
    </row>
    <row r="405" spans="1:15" ht="12.75" customHeight="1">
      <c r="A405" s="154">
        <v>43404</v>
      </c>
      <c r="B405" s="154"/>
      <c r="C405" s="40" t="s">
        <v>49</v>
      </c>
      <c r="D405" s="70">
        <v>9</v>
      </c>
      <c r="E405" s="70">
        <v>27</v>
      </c>
      <c r="F405" s="70">
        <f>IF(((D405="")*AND(E405="")),"",E405-D405)</f>
        <v>18</v>
      </c>
      <c r="G405" s="41" t="str">
        <f>IF(F405="","",IF(F405&lt;=30,"Pass","Fail"))</f>
        <v>Pass</v>
      </c>
      <c r="H405" s="70">
        <v>1335</v>
      </c>
      <c r="I405" s="64" t="s">
        <v>51</v>
      </c>
      <c r="J405" s="67">
        <v>30</v>
      </c>
      <c r="K405" s="67">
        <v>30</v>
      </c>
      <c r="L405" s="181" t="s">
        <v>68</v>
      </c>
      <c r="O405" s="206">
        <f t="shared" si="24"/>
        <v>0</v>
      </c>
    </row>
    <row r="406" spans="1:15" ht="12.75" customHeight="1">
      <c r="A406" s="154">
        <v>43408</v>
      </c>
      <c r="B406" s="154"/>
      <c r="C406" s="40" t="s">
        <v>47</v>
      </c>
      <c r="D406" s="70">
        <v>12</v>
      </c>
      <c r="E406" s="70">
        <v>20</v>
      </c>
      <c r="F406" s="70">
        <f t="shared" si="21"/>
        <v>8</v>
      </c>
      <c r="G406" s="41" t="str">
        <f>IF(F406="","",IF(F406&lt;=20,"Pass","Fail"))</f>
        <v>Pass</v>
      </c>
      <c r="H406" s="70">
        <v>121</v>
      </c>
      <c r="I406" s="64" t="s">
        <v>51</v>
      </c>
      <c r="J406" s="67">
        <v>20</v>
      </c>
      <c r="K406" s="67">
        <v>20</v>
      </c>
      <c r="L406" s="86"/>
      <c r="O406" s="206">
        <f t="shared" si="24"/>
        <v>0</v>
      </c>
    </row>
    <row r="407" spans="1:15" ht="12.75" customHeight="1">
      <c r="A407" s="154">
        <v>43408</v>
      </c>
      <c r="B407" s="154"/>
      <c r="C407" s="40" t="s">
        <v>49</v>
      </c>
      <c r="D407" s="70">
        <v>29</v>
      </c>
      <c r="E407" s="70">
        <v>34</v>
      </c>
      <c r="F407" s="70">
        <f t="shared" si="21"/>
        <v>5</v>
      </c>
      <c r="G407" s="41" t="str">
        <f>IF(F407="","",IF(F407&lt;=30,"Pass","Fail"))</f>
        <v>Pass</v>
      </c>
      <c r="H407" s="70">
        <v>121</v>
      </c>
      <c r="I407" s="64" t="s">
        <v>51</v>
      </c>
      <c r="J407" s="67">
        <v>30</v>
      </c>
      <c r="K407" s="67">
        <v>30</v>
      </c>
      <c r="L407" s="86"/>
      <c r="O407" s="206">
        <f t="shared" si="24"/>
        <v>0</v>
      </c>
    </row>
    <row r="408" spans="1:15" ht="12.75" customHeight="1">
      <c r="A408" s="154">
        <v>43413</v>
      </c>
      <c r="B408" s="154"/>
      <c r="C408" s="40" t="s">
        <v>47</v>
      </c>
      <c r="D408" s="70">
        <v>10</v>
      </c>
      <c r="E408" s="70">
        <v>23</v>
      </c>
      <c r="F408" s="70">
        <f t="shared" si="21"/>
        <v>13</v>
      </c>
      <c r="G408" s="41" t="str">
        <f>IF(F408="","",IF(F408&lt;=20,"Pass","Fail"))</f>
        <v>Pass</v>
      </c>
      <c r="H408" s="70">
        <v>1335</v>
      </c>
      <c r="I408" s="64" t="s">
        <v>51</v>
      </c>
      <c r="J408" s="67">
        <v>20</v>
      </c>
      <c r="K408" s="67">
        <v>20</v>
      </c>
      <c r="L408" s="86"/>
      <c r="O408" s="206">
        <f t="shared" si="24"/>
        <v>0</v>
      </c>
    </row>
    <row r="409" spans="1:15" ht="12.75" customHeight="1">
      <c r="A409" s="154">
        <v>43413</v>
      </c>
      <c r="B409" s="154"/>
      <c r="C409" s="40" t="s">
        <v>49</v>
      </c>
      <c r="D409" s="70">
        <v>9</v>
      </c>
      <c r="E409" s="70">
        <v>39</v>
      </c>
      <c r="F409" s="70">
        <f t="shared" si="21"/>
        <v>30</v>
      </c>
      <c r="G409" s="41" t="str">
        <f>IF(F409="","",IF(F409&lt;=30,"Pass","Fail"))</f>
        <v>Pass</v>
      </c>
      <c r="H409" s="70">
        <v>1335</v>
      </c>
      <c r="I409" s="64" t="s">
        <v>51</v>
      </c>
      <c r="J409" s="67">
        <v>30</v>
      </c>
      <c r="K409" s="67">
        <v>30</v>
      </c>
      <c r="L409" s="86"/>
      <c r="O409" s="206">
        <f t="shared" si="24"/>
        <v>0</v>
      </c>
    </row>
    <row r="410" spans="1:15" ht="12.75" customHeight="1">
      <c r="A410" s="154">
        <v>43424</v>
      </c>
      <c r="B410" s="154"/>
      <c r="C410" s="40" t="s">
        <v>47</v>
      </c>
      <c r="D410" s="70">
        <v>11</v>
      </c>
      <c r="E410" s="70">
        <v>21</v>
      </c>
      <c r="F410" s="70">
        <f t="shared" si="21"/>
        <v>10</v>
      </c>
      <c r="G410" s="41" t="str">
        <f>IF(F410="","",IF(F410&lt;=20,"Pass","Fail"))</f>
        <v>Pass</v>
      </c>
      <c r="H410" s="70">
        <v>1159</v>
      </c>
      <c r="I410" s="64" t="s">
        <v>51</v>
      </c>
      <c r="J410" s="67">
        <v>20</v>
      </c>
      <c r="K410" s="67">
        <v>20</v>
      </c>
      <c r="L410" s="86"/>
      <c r="O410" s="206">
        <f t="shared" si="24"/>
        <v>0</v>
      </c>
    </row>
    <row r="411" spans="1:15" ht="12.75" customHeight="1">
      <c r="A411" s="154">
        <v>43424</v>
      </c>
      <c r="B411" s="154"/>
      <c r="C411" s="40" t="s">
        <v>49</v>
      </c>
      <c r="D411" s="70">
        <v>10</v>
      </c>
      <c r="E411" s="70">
        <v>17</v>
      </c>
      <c r="F411" s="70">
        <f t="shared" si="21"/>
        <v>7</v>
      </c>
      <c r="G411" s="41" t="str">
        <f>IF(F411="","",IF(F411&lt;=30,"Pass","Fail"))</f>
        <v>Pass</v>
      </c>
      <c r="H411" s="70">
        <v>1159</v>
      </c>
      <c r="I411" s="64" t="s">
        <v>51</v>
      </c>
      <c r="J411" s="67">
        <v>30</v>
      </c>
      <c r="K411" s="67">
        <v>30</v>
      </c>
      <c r="L411" s="86"/>
      <c r="O411" s="206">
        <f t="shared" si="24"/>
        <v>0</v>
      </c>
    </row>
    <row r="412" spans="1:15" ht="12.75" customHeight="1">
      <c r="A412" s="154">
        <v>43425</v>
      </c>
      <c r="B412" s="154"/>
      <c r="C412" s="40" t="s">
        <v>47</v>
      </c>
      <c r="D412" s="70">
        <v>9</v>
      </c>
      <c r="E412" s="70">
        <v>26</v>
      </c>
      <c r="F412" s="70">
        <f t="shared" si="21"/>
        <v>17</v>
      </c>
      <c r="G412" s="41" t="str">
        <f>IF(F412="","",IF(F412&lt;=20,"Pass","Fail"))</f>
        <v>Pass</v>
      </c>
      <c r="H412" s="70">
        <v>64</v>
      </c>
      <c r="I412" s="64" t="s">
        <v>51</v>
      </c>
      <c r="J412" s="67">
        <v>20</v>
      </c>
      <c r="K412" s="67">
        <v>20</v>
      </c>
      <c r="L412" s="86" t="s">
        <v>69</v>
      </c>
      <c r="O412" s="206">
        <f t="shared" si="24"/>
        <v>0</v>
      </c>
    </row>
    <row r="413" spans="1:15" ht="12.75" customHeight="1">
      <c r="A413" s="154">
        <v>43425</v>
      </c>
      <c r="B413" s="154"/>
      <c r="C413" s="40" t="s">
        <v>49</v>
      </c>
      <c r="D413" s="70">
        <v>4</v>
      </c>
      <c r="E413" s="70">
        <v>25</v>
      </c>
      <c r="F413" s="70">
        <f t="shared" si="21"/>
        <v>21</v>
      </c>
      <c r="G413" s="41" t="str">
        <f>IF(F413="","",IF(F413&lt;=30,"Pass","Fail"))</f>
        <v>Pass</v>
      </c>
      <c r="H413" s="70">
        <v>64</v>
      </c>
      <c r="I413" s="64" t="s">
        <v>51</v>
      </c>
      <c r="J413" s="67">
        <v>30</v>
      </c>
      <c r="K413" s="67">
        <v>30</v>
      </c>
      <c r="L413" s="180" t="s">
        <v>69</v>
      </c>
      <c r="O413" s="206">
        <f t="shared" si="24"/>
        <v>0</v>
      </c>
    </row>
    <row r="414" spans="1:15" ht="12.75" customHeight="1">
      <c r="A414" s="154">
        <v>43438</v>
      </c>
      <c r="B414" s="154"/>
      <c r="C414" s="40" t="s">
        <v>47</v>
      </c>
      <c r="D414" s="70">
        <v>6</v>
      </c>
      <c r="E414" s="70">
        <v>49</v>
      </c>
      <c r="F414" s="70">
        <f t="shared" si="21"/>
        <v>43</v>
      </c>
      <c r="G414" s="41" t="str">
        <f>IF(F414="","",IF(F414&lt;=20,"Pass","Fail"))</f>
        <v>Fail</v>
      </c>
      <c r="H414" s="70">
        <v>1159</v>
      </c>
      <c r="I414" s="64" t="s">
        <v>51</v>
      </c>
      <c r="J414" s="67">
        <v>20</v>
      </c>
      <c r="K414" s="67">
        <v>20</v>
      </c>
      <c r="L414" s="86" t="s">
        <v>70</v>
      </c>
      <c r="O414" s="206">
        <f t="shared" si="24"/>
        <v>0</v>
      </c>
    </row>
    <row r="415" spans="1:15" ht="12.75" customHeight="1">
      <c r="A415" s="154">
        <v>43438</v>
      </c>
      <c r="B415" s="154"/>
      <c r="C415" s="40" t="s">
        <v>49</v>
      </c>
      <c r="D415" s="70">
        <v>17</v>
      </c>
      <c r="E415" s="70">
        <v>22</v>
      </c>
      <c r="F415" s="70">
        <f t="shared" si="21"/>
        <v>5</v>
      </c>
      <c r="G415" s="41" t="str">
        <f>IF(F415="","",IF(F415&lt;=30,"Pass","Fail"))</f>
        <v>Pass</v>
      </c>
      <c r="H415" s="70">
        <v>1159</v>
      </c>
      <c r="I415" s="64" t="s">
        <v>51</v>
      </c>
      <c r="J415" s="67">
        <v>30</v>
      </c>
      <c r="K415" s="67">
        <v>30</v>
      </c>
      <c r="L415" s="86" t="s">
        <v>70</v>
      </c>
      <c r="O415" s="206">
        <f t="shared" si="24"/>
        <v>0</v>
      </c>
    </row>
    <row r="416" spans="1:15" ht="12.75" customHeight="1">
      <c r="A416" s="154">
        <v>43438</v>
      </c>
      <c r="B416" s="154"/>
      <c r="C416" s="40" t="s">
        <v>47</v>
      </c>
      <c r="D416" s="70">
        <v>33</v>
      </c>
      <c r="E416" s="70">
        <v>67</v>
      </c>
      <c r="F416" s="70">
        <f>IF(((D416="")*AND(E416="")),"",E416-D416)</f>
        <v>34</v>
      </c>
      <c r="G416" s="41" t="str">
        <f>IF(F416="","",IF(F416&lt;=20,"Pass","Fail"))</f>
        <v>Fail</v>
      </c>
      <c r="H416" s="70">
        <v>74</v>
      </c>
      <c r="I416" s="64" t="s">
        <v>51</v>
      </c>
      <c r="J416" s="67">
        <v>20</v>
      </c>
      <c r="K416" s="67">
        <v>20</v>
      </c>
      <c r="L416" s="86"/>
      <c r="O416" s="206">
        <f t="shared" si="24"/>
        <v>0</v>
      </c>
    </row>
    <row r="417" spans="1:15" ht="12.75" customHeight="1">
      <c r="A417" s="154">
        <v>43445</v>
      </c>
      <c r="B417" s="154"/>
      <c r="C417" s="40" t="s">
        <v>49</v>
      </c>
      <c r="D417" s="70">
        <v>128</v>
      </c>
      <c r="E417" s="70">
        <v>151</v>
      </c>
      <c r="F417" s="70">
        <f t="shared" ref="F417:F480" si="25">IF(((D417="")*AND(E417="")),"",E417-D417)</f>
        <v>23</v>
      </c>
      <c r="G417" s="41" t="str">
        <f>IF(F417="","",IF(F417&lt;=30,"Pass","Fail"))</f>
        <v>Pass</v>
      </c>
      <c r="H417" s="70">
        <v>74</v>
      </c>
      <c r="I417" s="64" t="s">
        <v>206</v>
      </c>
      <c r="J417" s="67">
        <v>30</v>
      </c>
      <c r="K417" s="67">
        <v>30</v>
      </c>
      <c r="L417" s="180" t="s">
        <v>207</v>
      </c>
      <c r="O417" s="206">
        <f t="shared" si="24"/>
        <v>0</v>
      </c>
    </row>
    <row r="418" spans="1:15">
      <c r="A418" s="154">
        <v>43452</v>
      </c>
      <c r="B418" s="154"/>
      <c r="C418" s="40" t="s">
        <v>47</v>
      </c>
      <c r="D418" s="70">
        <v>13</v>
      </c>
      <c r="E418" s="70">
        <v>19</v>
      </c>
      <c r="F418" s="70">
        <f t="shared" si="25"/>
        <v>6</v>
      </c>
      <c r="G418" s="41" t="str">
        <f>IF(F418="","",IF(F418&lt;=20,"Pass","Fail"))</f>
        <v>Pass</v>
      </c>
      <c r="H418" s="70">
        <v>1428</v>
      </c>
      <c r="I418" s="64" t="s">
        <v>51</v>
      </c>
      <c r="J418" s="67">
        <v>20</v>
      </c>
      <c r="K418" s="67">
        <v>20</v>
      </c>
      <c r="L418" s="86"/>
      <c r="O418" s="206">
        <f t="shared" si="24"/>
        <v>0</v>
      </c>
    </row>
    <row r="419" spans="1:15">
      <c r="A419" s="154">
        <v>43452</v>
      </c>
      <c r="B419" s="154"/>
      <c r="C419" s="40" t="s">
        <v>49</v>
      </c>
      <c r="D419" s="70">
        <v>35</v>
      </c>
      <c r="E419" s="70">
        <v>52</v>
      </c>
      <c r="F419" s="70">
        <f t="shared" si="25"/>
        <v>17</v>
      </c>
      <c r="G419" s="41" t="str">
        <f>IF(F419="","",IF(F419&lt;=30,"Pass","Fail"))</f>
        <v>Pass</v>
      </c>
      <c r="H419" s="70">
        <v>1428</v>
      </c>
      <c r="I419" s="64" t="s">
        <v>51</v>
      </c>
      <c r="J419" s="67">
        <v>30</v>
      </c>
      <c r="K419" s="67">
        <v>30</v>
      </c>
      <c r="L419" s="86"/>
      <c r="O419" s="206">
        <f t="shared" si="24"/>
        <v>0</v>
      </c>
    </row>
    <row r="420" spans="1:15">
      <c r="A420" s="154">
        <v>43460</v>
      </c>
      <c r="B420" s="154"/>
      <c r="C420" s="40" t="s">
        <v>47</v>
      </c>
      <c r="D420" s="70">
        <v>16</v>
      </c>
      <c r="E420" s="70">
        <v>29</v>
      </c>
      <c r="F420" s="70">
        <f t="shared" si="25"/>
        <v>13</v>
      </c>
      <c r="G420" s="41" t="str">
        <f>IF(F420="","",IF(F420&lt;=20,"Pass","Fail"))</f>
        <v>Pass</v>
      </c>
      <c r="H420" s="70">
        <v>102</v>
      </c>
      <c r="I420" s="64" t="s">
        <v>51</v>
      </c>
      <c r="J420" s="67">
        <v>20</v>
      </c>
      <c r="K420" s="67">
        <v>20</v>
      </c>
      <c r="L420" s="86"/>
      <c r="O420" s="206">
        <f t="shared" si="24"/>
        <v>0</v>
      </c>
    </row>
    <row r="421" spans="1:15" ht="12.75" customHeight="1">
      <c r="A421" s="154">
        <v>43460</v>
      </c>
      <c r="B421" s="154"/>
      <c r="C421" s="40" t="s">
        <v>49</v>
      </c>
      <c r="D421" s="70">
        <v>13</v>
      </c>
      <c r="E421" s="70">
        <v>18</v>
      </c>
      <c r="F421" s="70">
        <f t="shared" si="25"/>
        <v>5</v>
      </c>
      <c r="G421" s="41" t="str">
        <f>IF(F421="","",IF(F421&lt;=30,"Pass","Fail"))</f>
        <v>Pass</v>
      </c>
      <c r="H421" s="70">
        <v>102</v>
      </c>
      <c r="I421" s="64" t="s">
        <v>51</v>
      </c>
      <c r="J421" s="67">
        <v>30</v>
      </c>
      <c r="K421" s="67">
        <v>30</v>
      </c>
      <c r="L421" s="86"/>
      <c r="O421" s="206">
        <f t="shared" si="24"/>
        <v>0</v>
      </c>
    </row>
    <row r="422" spans="1:15">
      <c r="A422" s="154">
        <v>43465</v>
      </c>
      <c r="B422" s="154"/>
      <c r="C422" s="40" t="s">
        <v>47</v>
      </c>
      <c r="D422" s="70">
        <v>13</v>
      </c>
      <c r="E422" s="70">
        <v>33</v>
      </c>
      <c r="F422" s="70">
        <f t="shared" si="25"/>
        <v>20</v>
      </c>
      <c r="G422" s="41" t="str">
        <f>IF(F422="","",IF(F422&lt;=20,"Pass","Fail"))</f>
        <v>Pass</v>
      </c>
      <c r="H422" s="70">
        <v>121</v>
      </c>
      <c r="I422" s="64" t="s">
        <v>51</v>
      </c>
      <c r="J422" s="67">
        <v>20</v>
      </c>
      <c r="K422" s="67">
        <v>20</v>
      </c>
      <c r="L422" s="86"/>
      <c r="O422" s="206">
        <f t="shared" si="24"/>
        <v>0</v>
      </c>
    </row>
    <row r="423" spans="1:15" ht="13.35" customHeight="1">
      <c r="A423" s="154">
        <v>43465</v>
      </c>
      <c r="B423" s="154"/>
      <c r="C423" s="40" t="s">
        <v>49</v>
      </c>
      <c r="D423" s="70">
        <v>19</v>
      </c>
      <c r="E423" s="70">
        <v>31</v>
      </c>
      <c r="F423" s="70">
        <f t="shared" si="25"/>
        <v>12</v>
      </c>
      <c r="G423" s="41" t="str">
        <f>IF(F423="","",IF(F423&lt;=30,"Pass","Fail"))</f>
        <v>Pass</v>
      </c>
      <c r="H423" s="70">
        <v>121</v>
      </c>
      <c r="I423" s="64" t="s">
        <v>51</v>
      </c>
      <c r="J423" s="67">
        <v>30</v>
      </c>
      <c r="K423" s="67">
        <v>30</v>
      </c>
      <c r="L423" s="86"/>
      <c r="O423" s="206">
        <f t="shared" si="24"/>
        <v>0</v>
      </c>
    </row>
    <row r="424" spans="1:15" customFormat="1" ht="15.75">
      <c r="A424" s="154">
        <v>43475</v>
      </c>
      <c r="B424" s="154"/>
      <c r="C424" s="40" t="s">
        <v>47</v>
      </c>
      <c r="D424" s="70">
        <v>7</v>
      </c>
      <c r="E424" s="70">
        <v>26</v>
      </c>
      <c r="F424" s="70">
        <f t="shared" si="25"/>
        <v>19</v>
      </c>
      <c r="G424" s="41" t="str">
        <f>IF(F424="","",IF(F424&lt;=20,"Pass","Fail"))</f>
        <v>Pass</v>
      </c>
      <c r="H424" s="70">
        <v>1340</v>
      </c>
      <c r="I424" s="64" t="s">
        <v>51</v>
      </c>
      <c r="J424" s="67">
        <v>20</v>
      </c>
      <c r="K424" s="67">
        <v>20</v>
      </c>
      <c r="L424" s="70"/>
      <c r="O424" s="206">
        <f t="shared" si="24"/>
        <v>0</v>
      </c>
    </row>
    <row r="425" spans="1:15" customFormat="1" ht="15.75">
      <c r="A425" s="154">
        <v>43476</v>
      </c>
      <c r="B425" s="154"/>
      <c r="C425" s="40" t="s">
        <v>49</v>
      </c>
      <c r="D425" s="70">
        <v>22</v>
      </c>
      <c r="E425" s="70">
        <v>39</v>
      </c>
      <c r="F425" s="70">
        <f t="shared" si="25"/>
        <v>17</v>
      </c>
      <c r="G425" s="41" t="str">
        <f>IF(F425="","",IF(F425&lt;=30,"Pass","Fail"))</f>
        <v>Pass</v>
      </c>
      <c r="H425" s="70">
        <v>1340</v>
      </c>
      <c r="I425" s="64" t="s">
        <v>51</v>
      </c>
      <c r="J425" s="67">
        <v>30</v>
      </c>
      <c r="K425" s="67">
        <v>30</v>
      </c>
      <c r="L425" s="70"/>
      <c r="O425" s="206">
        <f t="shared" si="24"/>
        <v>0</v>
      </c>
    </row>
    <row r="426" spans="1:15" customFormat="1" ht="15.75">
      <c r="A426" s="154">
        <v>43480</v>
      </c>
      <c r="B426" s="154"/>
      <c r="C426" s="40" t="s">
        <v>47</v>
      </c>
      <c r="D426" s="70">
        <v>6</v>
      </c>
      <c r="E426" s="70">
        <v>96</v>
      </c>
      <c r="F426" s="70">
        <f t="shared" si="25"/>
        <v>90</v>
      </c>
      <c r="G426" s="41" t="str">
        <f>IF(F426="","",IF(F426&lt;=20,"Pass","Fail"))</f>
        <v>Fail</v>
      </c>
      <c r="H426" s="70">
        <v>1159</v>
      </c>
      <c r="I426" s="64" t="s">
        <v>51</v>
      </c>
      <c r="J426" s="67">
        <v>20</v>
      </c>
      <c r="K426" s="67">
        <v>20</v>
      </c>
      <c r="L426" s="70" t="s">
        <v>208</v>
      </c>
      <c r="O426" s="206">
        <f t="shared" si="24"/>
        <v>0</v>
      </c>
    </row>
    <row r="427" spans="1:15" customFormat="1" ht="15.75">
      <c r="A427" s="154">
        <v>43480</v>
      </c>
      <c r="B427" s="154"/>
      <c r="C427" s="40" t="s">
        <v>49</v>
      </c>
      <c r="D427" s="70">
        <v>15</v>
      </c>
      <c r="E427" s="70">
        <v>234</v>
      </c>
      <c r="F427" s="70">
        <f t="shared" si="25"/>
        <v>219</v>
      </c>
      <c r="G427" s="41" t="str">
        <f>IF(F427="","",IF(F427&lt;=30,"Pass","Fail"))</f>
        <v>Fail</v>
      </c>
      <c r="H427" s="70">
        <v>1159</v>
      </c>
      <c r="I427" s="64" t="s">
        <v>51</v>
      </c>
      <c r="J427" s="67">
        <v>30</v>
      </c>
      <c r="K427" s="67">
        <v>30</v>
      </c>
      <c r="L427" s="70" t="s">
        <v>208</v>
      </c>
      <c r="O427" s="206">
        <f t="shared" si="24"/>
        <v>0</v>
      </c>
    </row>
    <row r="428" spans="1:15" customFormat="1" ht="15.75">
      <c r="A428" s="154">
        <v>43480</v>
      </c>
      <c r="B428" s="154"/>
      <c r="C428" s="40" t="s">
        <v>47</v>
      </c>
      <c r="D428" s="70">
        <v>20</v>
      </c>
      <c r="E428" s="70">
        <v>83</v>
      </c>
      <c r="F428" s="70">
        <f t="shared" si="25"/>
        <v>63</v>
      </c>
      <c r="G428" s="41" t="str">
        <f>IF(F428="","",IF(F428&lt;=20,"Pass","Fail"))</f>
        <v>Fail</v>
      </c>
      <c r="H428" s="70">
        <v>1159</v>
      </c>
      <c r="I428" s="64" t="s">
        <v>51</v>
      </c>
      <c r="J428" s="67">
        <v>20</v>
      </c>
      <c r="K428" s="67">
        <v>20</v>
      </c>
      <c r="L428" s="70"/>
      <c r="O428" s="206">
        <f t="shared" si="24"/>
        <v>0</v>
      </c>
    </row>
    <row r="429" spans="1:15" customFormat="1" ht="15.75">
      <c r="A429" s="154">
        <v>43480</v>
      </c>
      <c r="B429" s="154"/>
      <c r="C429" s="40" t="s">
        <v>49</v>
      </c>
      <c r="D429" s="70">
        <v>8</v>
      </c>
      <c r="E429" s="70">
        <v>64</v>
      </c>
      <c r="F429" s="70">
        <f t="shared" si="25"/>
        <v>56</v>
      </c>
      <c r="G429" s="41" t="str">
        <f>IF(F429="","",IF(F429&lt;=30,"Pass","Fail"))</f>
        <v>Fail</v>
      </c>
      <c r="H429" s="70">
        <v>1159</v>
      </c>
      <c r="I429" s="64" t="s">
        <v>51</v>
      </c>
      <c r="J429" s="67">
        <v>30</v>
      </c>
      <c r="K429" s="67">
        <v>30</v>
      </c>
      <c r="L429" s="70" t="s">
        <v>313</v>
      </c>
      <c r="O429" s="206">
        <f t="shared" si="24"/>
        <v>0</v>
      </c>
    </row>
    <row r="430" spans="1:15" customFormat="1" ht="15.75">
      <c r="A430" s="154">
        <v>43480</v>
      </c>
      <c r="B430" s="154"/>
      <c r="C430" s="40" t="s">
        <v>47</v>
      </c>
      <c r="D430" s="70">
        <v>5</v>
      </c>
      <c r="E430" s="70">
        <v>21</v>
      </c>
      <c r="F430" s="70">
        <f t="shared" si="25"/>
        <v>16</v>
      </c>
      <c r="G430" s="41" t="str">
        <f>IF(F430="","",IF(F430&lt;=20,"Pass","Fail"))</f>
        <v>Pass</v>
      </c>
      <c r="H430" s="70">
        <v>1159</v>
      </c>
      <c r="I430" s="64" t="s">
        <v>51</v>
      </c>
      <c r="J430" s="67">
        <v>20</v>
      </c>
      <c r="K430" s="67">
        <v>20</v>
      </c>
      <c r="L430" s="70"/>
      <c r="O430" s="206">
        <f t="shared" si="24"/>
        <v>0</v>
      </c>
    </row>
    <row r="431" spans="1:15" customFormat="1" ht="15.75">
      <c r="A431" s="154">
        <v>43480</v>
      </c>
      <c r="B431" s="154"/>
      <c r="C431" s="40" t="s">
        <v>49</v>
      </c>
      <c r="D431" s="70">
        <v>12</v>
      </c>
      <c r="E431" s="70">
        <v>40</v>
      </c>
      <c r="F431" s="70">
        <f t="shared" si="25"/>
        <v>28</v>
      </c>
      <c r="G431" s="41" t="str">
        <f>IF(F431="","",IF(F431&lt;=30,"Pass","Fail"))</f>
        <v>Pass</v>
      </c>
      <c r="H431" s="70">
        <v>1159</v>
      </c>
      <c r="I431" s="64" t="s">
        <v>51</v>
      </c>
      <c r="J431" s="67">
        <v>30</v>
      </c>
      <c r="K431" s="67">
        <v>30</v>
      </c>
      <c r="L431" s="70"/>
      <c r="O431" s="206">
        <f t="shared" si="24"/>
        <v>0</v>
      </c>
    </row>
    <row r="432" spans="1:15" customFormat="1" ht="15.75">
      <c r="A432" s="154">
        <v>43486</v>
      </c>
      <c r="B432" s="154"/>
      <c r="C432" s="40" t="s">
        <v>47</v>
      </c>
      <c r="D432" s="70">
        <v>43</v>
      </c>
      <c r="E432" s="70">
        <v>54</v>
      </c>
      <c r="F432" s="70">
        <f t="shared" si="25"/>
        <v>11</v>
      </c>
      <c r="G432" s="41" t="str">
        <f>IF(F432="","",IF(F432&lt;=20,"Pass","Fail"))</f>
        <v>Pass</v>
      </c>
      <c r="H432" s="70">
        <v>1428</v>
      </c>
      <c r="I432" s="64" t="s">
        <v>51</v>
      </c>
      <c r="J432" s="67">
        <v>20</v>
      </c>
      <c r="K432" s="67">
        <v>20</v>
      </c>
      <c r="L432" s="70"/>
      <c r="O432" s="206">
        <f t="shared" si="24"/>
        <v>0</v>
      </c>
    </row>
    <row r="433" spans="1:15" customFormat="1" ht="15.75">
      <c r="A433" s="154">
        <v>43486</v>
      </c>
      <c r="B433" s="154"/>
      <c r="C433" s="40" t="s">
        <v>49</v>
      </c>
      <c r="D433" s="70">
        <v>44</v>
      </c>
      <c r="E433" s="70">
        <v>68</v>
      </c>
      <c r="F433" s="70">
        <f t="shared" si="25"/>
        <v>24</v>
      </c>
      <c r="G433" s="41" t="str">
        <f t="shared" ref="G433:G443" si="26">IF(F433="","",IF(F433&lt;=30,"Pass","Fail"))</f>
        <v>Pass</v>
      </c>
      <c r="H433" s="70">
        <v>1428</v>
      </c>
      <c r="I433" s="64" t="s">
        <v>51</v>
      </c>
      <c r="J433" s="67">
        <v>30</v>
      </c>
      <c r="K433" s="67">
        <v>30</v>
      </c>
      <c r="L433" s="70"/>
      <c r="O433" s="206">
        <f t="shared" si="24"/>
        <v>0</v>
      </c>
    </row>
    <row r="434" spans="1:15" customFormat="1" ht="15.75">
      <c r="A434" s="154">
        <v>43489</v>
      </c>
      <c r="B434" s="154"/>
      <c r="C434" s="40" t="s">
        <v>47</v>
      </c>
      <c r="D434" s="70">
        <v>36</v>
      </c>
      <c r="E434" s="70">
        <v>49</v>
      </c>
      <c r="F434" s="70">
        <f t="shared" si="25"/>
        <v>13</v>
      </c>
      <c r="G434" s="41" t="str">
        <f>IF(F434="","",IF(F434&lt;=20,"Pass","Fail"))</f>
        <v>Pass</v>
      </c>
      <c r="H434" s="70">
        <v>1340</v>
      </c>
      <c r="I434" s="64" t="s">
        <v>51</v>
      </c>
      <c r="J434" s="67">
        <v>20</v>
      </c>
      <c r="K434" s="67">
        <v>20</v>
      </c>
      <c r="L434" s="70"/>
      <c r="O434" s="206">
        <f t="shared" si="24"/>
        <v>0</v>
      </c>
    </row>
    <row r="435" spans="1:15" customFormat="1" ht="15.75">
      <c r="A435" s="154">
        <v>43489</v>
      </c>
      <c r="B435" s="154"/>
      <c r="C435" s="40" t="s">
        <v>49</v>
      </c>
      <c r="D435" s="70">
        <v>4</v>
      </c>
      <c r="E435" s="70">
        <v>12</v>
      </c>
      <c r="F435" s="70">
        <f t="shared" si="25"/>
        <v>8</v>
      </c>
      <c r="G435" s="41" t="str">
        <f t="shared" si="26"/>
        <v>Pass</v>
      </c>
      <c r="H435" s="70">
        <v>1340</v>
      </c>
      <c r="I435" s="64" t="s">
        <v>51</v>
      </c>
      <c r="J435" s="67">
        <v>30</v>
      </c>
      <c r="K435" s="67">
        <v>30</v>
      </c>
      <c r="L435" s="70"/>
      <c r="O435" s="206">
        <f t="shared" si="24"/>
        <v>0</v>
      </c>
    </row>
    <row r="436" spans="1:15" customFormat="1" ht="15.75">
      <c r="A436" s="154">
        <v>43493</v>
      </c>
      <c r="B436" s="154"/>
      <c r="C436" s="40" t="s">
        <v>47</v>
      </c>
      <c r="D436" s="70">
        <v>47</v>
      </c>
      <c r="E436" s="70">
        <v>62</v>
      </c>
      <c r="F436" s="70">
        <f t="shared" si="25"/>
        <v>15</v>
      </c>
      <c r="G436" s="41" t="str">
        <f>IF(F436="","",IF(F436&lt;=20,"Pass","Fail"))</f>
        <v>Pass</v>
      </c>
      <c r="H436" s="70" t="s">
        <v>209</v>
      </c>
      <c r="I436" s="64" t="s">
        <v>51</v>
      </c>
      <c r="J436" s="67">
        <v>20</v>
      </c>
      <c r="K436" s="67">
        <v>20</v>
      </c>
      <c r="L436" s="70"/>
      <c r="O436" s="206">
        <f t="shared" si="24"/>
        <v>0</v>
      </c>
    </row>
    <row r="437" spans="1:15" customFormat="1" ht="15.75">
      <c r="A437" s="154">
        <v>43493</v>
      </c>
      <c r="B437" s="154"/>
      <c r="C437" s="40" t="s">
        <v>49</v>
      </c>
      <c r="D437" s="70">
        <v>12</v>
      </c>
      <c r="E437" s="70">
        <v>15</v>
      </c>
      <c r="F437" s="70">
        <f t="shared" si="25"/>
        <v>3</v>
      </c>
      <c r="G437" s="41" t="str">
        <f>IF(F437="","",IF(F437&lt;=30,"Pass","Fail"))</f>
        <v>Pass</v>
      </c>
      <c r="H437" s="70" t="s">
        <v>209</v>
      </c>
      <c r="I437" s="64" t="s">
        <v>51</v>
      </c>
      <c r="J437" s="67">
        <v>30</v>
      </c>
      <c r="K437" s="67">
        <v>30</v>
      </c>
      <c r="L437" s="70"/>
      <c r="O437" s="206">
        <f t="shared" si="24"/>
        <v>0</v>
      </c>
    </row>
    <row r="438" spans="1:15" customFormat="1" ht="15.75">
      <c r="A438" s="154">
        <v>43496</v>
      </c>
      <c r="B438" s="154"/>
      <c r="C438" s="40" t="s">
        <v>47</v>
      </c>
      <c r="D438" s="70">
        <v>37</v>
      </c>
      <c r="E438" s="70">
        <v>44</v>
      </c>
      <c r="F438" s="70">
        <f t="shared" si="25"/>
        <v>7</v>
      </c>
      <c r="G438" s="41" t="str">
        <f>IF(F438="","",IF(F438&lt;=20,"Pass","Fail"))</f>
        <v>Pass</v>
      </c>
      <c r="H438" s="70">
        <v>1340</v>
      </c>
      <c r="I438" s="64" t="s">
        <v>51</v>
      </c>
      <c r="J438" s="67">
        <v>20</v>
      </c>
      <c r="K438" s="67">
        <v>20</v>
      </c>
      <c r="L438" s="70"/>
      <c r="O438" s="206">
        <f t="shared" si="24"/>
        <v>0</v>
      </c>
    </row>
    <row r="439" spans="1:15" customFormat="1" ht="15.75">
      <c r="A439" s="154">
        <v>43496</v>
      </c>
      <c r="B439" s="154"/>
      <c r="C439" s="40" t="s">
        <v>49</v>
      </c>
      <c r="D439" s="70">
        <v>10</v>
      </c>
      <c r="E439" s="70">
        <v>28</v>
      </c>
      <c r="F439" s="70">
        <f t="shared" si="25"/>
        <v>18</v>
      </c>
      <c r="G439" s="41" t="str">
        <f t="shared" si="26"/>
        <v>Pass</v>
      </c>
      <c r="H439" s="70">
        <v>1340</v>
      </c>
      <c r="I439" s="64" t="s">
        <v>51</v>
      </c>
      <c r="J439" s="67">
        <v>30</v>
      </c>
      <c r="K439" s="67">
        <v>30</v>
      </c>
      <c r="L439" s="70"/>
      <c r="O439" s="206">
        <f t="shared" si="24"/>
        <v>0</v>
      </c>
    </row>
    <row r="440" spans="1:15" customFormat="1" ht="15.75">
      <c r="A440" s="154">
        <v>43500</v>
      </c>
      <c r="B440" s="154"/>
      <c r="C440" s="40" t="s">
        <v>47</v>
      </c>
      <c r="D440" s="70">
        <v>44</v>
      </c>
      <c r="E440" s="70">
        <v>54</v>
      </c>
      <c r="F440" s="70">
        <f t="shared" si="25"/>
        <v>10</v>
      </c>
      <c r="G440" s="41" t="str">
        <f>IF(F440="","",IF(F440&lt;=20,"Pass","Fail"))</f>
        <v>Pass</v>
      </c>
      <c r="H440" s="70">
        <v>1340</v>
      </c>
      <c r="I440" s="64" t="s">
        <v>51</v>
      </c>
      <c r="J440" s="67">
        <v>20</v>
      </c>
      <c r="K440" s="67">
        <v>20</v>
      </c>
      <c r="L440" s="70"/>
      <c r="O440" s="206">
        <f t="shared" si="24"/>
        <v>0</v>
      </c>
    </row>
    <row r="441" spans="1:15" customFormat="1" ht="15.75">
      <c r="A441" s="154">
        <v>43500</v>
      </c>
      <c r="B441" s="154"/>
      <c r="C441" s="40" t="s">
        <v>49</v>
      </c>
      <c r="D441" s="70">
        <v>24</v>
      </c>
      <c r="E441" s="70">
        <v>54</v>
      </c>
      <c r="F441" s="70">
        <f t="shared" si="25"/>
        <v>30</v>
      </c>
      <c r="G441" s="41" t="str">
        <f t="shared" si="26"/>
        <v>Pass</v>
      </c>
      <c r="H441" s="70">
        <v>1340</v>
      </c>
      <c r="I441" s="64" t="s">
        <v>51</v>
      </c>
      <c r="J441" s="67">
        <v>30</v>
      </c>
      <c r="K441" s="67">
        <v>30</v>
      </c>
      <c r="L441" s="70"/>
      <c r="O441" s="206">
        <f t="shared" si="24"/>
        <v>0</v>
      </c>
    </row>
    <row r="442" spans="1:15" customFormat="1" ht="15.75">
      <c r="A442" s="154">
        <v>43503</v>
      </c>
      <c r="B442" s="154"/>
      <c r="C442" s="40" t="s">
        <v>47</v>
      </c>
      <c r="D442" s="70">
        <v>22</v>
      </c>
      <c r="E442" s="70">
        <v>31</v>
      </c>
      <c r="F442" s="70">
        <f t="shared" si="25"/>
        <v>9</v>
      </c>
      <c r="G442" s="41" t="str">
        <f>IF(F442="","",IF(F442&lt;=20,"Pass","Fail"))</f>
        <v>Pass</v>
      </c>
      <c r="H442" s="70" t="s">
        <v>210</v>
      </c>
      <c r="I442" s="64" t="s">
        <v>51</v>
      </c>
      <c r="J442" s="67">
        <v>20</v>
      </c>
      <c r="K442" s="67">
        <v>20</v>
      </c>
      <c r="L442" s="70"/>
      <c r="O442" s="206">
        <f t="shared" si="24"/>
        <v>0</v>
      </c>
    </row>
    <row r="443" spans="1:15" customFormat="1" ht="15.75">
      <c r="A443" s="154">
        <v>43503</v>
      </c>
      <c r="B443" s="154"/>
      <c r="C443" s="40" t="s">
        <v>49</v>
      </c>
      <c r="D443" s="70">
        <v>41</v>
      </c>
      <c r="E443" s="70">
        <v>50</v>
      </c>
      <c r="F443" s="70">
        <f t="shared" si="25"/>
        <v>9</v>
      </c>
      <c r="G443" s="41" t="str">
        <f t="shared" si="26"/>
        <v>Pass</v>
      </c>
      <c r="H443" s="70" t="s">
        <v>210</v>
      </c>
      <c r="I443" s="64" t="s">
        <v>51</v>
      </c>
      <c r="J443" s="67">
        <v>30</v>
      </c>
      <c r="K443" s="67">
        <v>30</v>
      </c>
      <c r="L443" s="70"/>
      <c r="O443" s="206">
        <f t="shared" si="24"/>
        <v>0</v>
      </c>
    </row>
    <row r="444" spans="1:15" customFormat="1" ht="15.75">
      <c r="A444" s="154">
        <v>43507</v>
      </c>
      <c r="B444" s="154"/>
      <c r="C444" s="40" t="s">
        <v>47</v>
      </c>
      <c r="D444" s="70">
        <v>6</v>
      </c>
      <c r="E444" s="70">
        <v>19</v>
      </c>
      <c r="F444" s="70">
        <f t="shared" si="25"/>
        <v>13</v>
      </c>
      <c r="G444" s="41" t="str">
        <f>IF(F444="","",IF(F444&lt;=20,"Pass","Fail"))</f>
        <v>Pass</v>
      </c>
      <c r="H444" s="70">
        <v>1159</v>
      </c>
      <c r="I444" s="64" t="s">
        <v>51</v>
      </c>
      <c r="J444" s="67">
        <v>20</v>
      </c>
      <c r="K444" s="67">
        <v>20</v>
      </c>
      <c r="L444" s="70"/>
      <c r="O444" s="206">
        <f t="shared" si="24"/>
        <v>0</v>
      </c>
    </row>
    <row r="445" spans="1:15" customFormat="1" ht="15.75">
      <c r="A445" s="154">
        <v>43507</v>
      </c>
      <c r="B445" s="154"/>
      <c r="C445" s="40" t="s">
        <v>49</v>
      </c>
      <c r="D445" s="70">
        <v>3</v>
      </c>
      <c r="E445" s="70">
        <v>10</v>
      </c>
      <c r="F445" s="70">
        <f t="shared" si="25"/>
        <v>7</v>
      </c>
      <c r="G445" s="41" t="str">
        <f>IF(F445="","",IF(F445&lt;=30,"Pass","Fail"))</f>
        <v>Pass</v>
      </c>
      <c r="H445" s="70">
        <v>1159</v>
      </c>
      <c r="I445" s="64" t="s">
        <v>51</v>
      </c>
      <c r="J445" s="67">
        <v>30</v>
      </c>
      <c r="K445" s="67">
        <v>30</v>
      </c>
      <c r="L445" s="70"/>
      <c r="O445" s="206">
        <f t="shared" si="24"/>
        <v>0</v>
      </c>
    </row>
    <row r="446" spans="1:15" customFormat="1" ht="15.75">
      <c r="A446" s="154">
        <v>43509</v>
      </c>
      <c r="B446" s="154"/>
      <c r="C446" s="40" t="s">
        <v>47</v>
      </c>
      <c r="D446" s="70">
        <v>20</v>
      </c>
      <c r="E446" s="70">
        <v>780</v>
      </c>
      <c r="F446" s="70">
        <f t="shared" si="25"/>
        <v>760</v>
      </c>
      <c r="G446" s="41" t="str">
        <f>IF(F446="","",IF(F446&lt;=20,"Pass","Fail"))</f>
        <v>Fail</v>
      </c>
      <c r="H446" s="70">
        <v>1159</v>
      </c>
      <c r="I446" s="64" t="s">
        <v>51</v>
      </c>
      <c r="J446" s="67">
        <v>20</v>
      </c>
      <c r="K446" s="67">
        <v>20</v>
      </c>
      <c r="L446" s="70" t="s">
        <v>211</v>
      </c>
      <c r="O446" s="206">
        <f t="shared" si="24"/>
        <v>0</v>
      </c>
    </row>
    <row r="447" spans="1:15" customFormat="1" ht="15.75">
      <c r="A447" s="154">
        <v>43509</v>
      </c>
      <c r="B447" s="154"/>
      <c r="C447" s="40" t="s">
        <v>49</v>
      </c>
      <c r="D447" s="70">
        <v>12</v>
      </c>
      <c r="E447" s="70">
        <v>18</v>
      </c>
      <c r="F447" s="70">
        <f t="shared" si="25"/>
        <v>6</v>
      </c>
      <c r="G447" s="41" t="str">
        <f>IF(F447="","",IF(F447&lt;=30,"Pass","Fail"))</f>
        <v>Pass</v>
      </c>
      <c r="H447" s="70">
        <v>1159</v>
      </c>
      <c r="I447" s="64" t="s">
        <v>51</v>
      </c>
      <c r="J447" s="67">
        <v>30</v>
      </c>
      <c r="K447" s="67">
        <v>30</v>
      </c>
      <c r="L447" s="70"/>
      <c r="O447" s="206">
        <f t="shared" si="24"/>
        <v>0</v>
      </c>
    </row>
    <row r="448" spans="1:15" customFormat="1" ht="15.75">
      <c r="A448" s="154">
        <v>43510</v>
      </c>
      <c r="B448" s="154"/>
      <c r="C448" s="40" t="s">
        <v>47</v>
      </c>
      <c r="D448" s="70">
        <v>10</v>
      </c>
      <c r="E448" s="70">
        <v>21</v>
      </c>
      <c r="F448" s="70">
        <f t="shared" si="25"/>
        <v>11</v>
      </c>
      <c r="G448" s="41" t="str">
        <f t="shared" ref="G448:G455" si="27">IF(F448="","",IF(F448&lt;=20,"Pass","Fail"))</f>
        <v>Pass</v>
      </c>
      <c r="H448" s="70">
        <v>121</v>
      </c>
      <c r="I448" s="64" t="s">
        <v>51</v>
      </c>
      <c r="J448" s="67">
        <v>20</v>
      </c>
      <c r="K448" s="67">
        <v>20</v>
      </c>
      <c r="L448" s="70"/>
      <c r="O448" s="206">
        <f t="shared" si="24"/>
        <v>0</v>
      </c>
    </row>
    <row r="449" spans="1:15" customFormat="1" ht="15.75">
      <c r="A449" s="154">
        <v>43510</v>
      </c>
      <c r="B449" s="154"/>
      <c r="C449" s="40" t="s">
        <v>47</v>
      </c>
      <c r="D449" s="70">
        <v>14</v>
      </c>
      <c r="E449" s="70">
        <v>22</v>
      </c>
      <c r="F449" s="70">
        <f t="shared" si="25"/>
        <v>8</v>
      </c>
      <c r="G449" s="41" t="str">
        <f t="shared" si="27"/>
        <v>Pass</v>
      </c>
      <c r="H449" s="70">
        <v>121</v>
      </c>
      <c r="I449" s="64" t="s">
        <v>51</v>
      </c>
      <c r="J449" s="67">
        <v>20</v>
      </c>
      <c r="K449" s="67">
        <v>20</v>
      </c>
      <c r="L449" s="70"/>
      <c r="O449" s="206">
        <f t="shared" si="24"/>
        <v>0</v>
      </c>
    </row>
    <row r="450" spans="1:15" customFormat="1" ht="15.75">
      <c r="A450" s="154">
        <v>43511</v>
      </c>
      <c r="B450" s="154"/>
      <c r="C450" s="40" t="s">
        <v>47</v>
      </c>
      <c r="D450" s="70">
        <v>10</v>
      </c>
      <c r="E450" s="70">
        <v>283</v>
      </c>
      <c r="F450" s="70">
        <f t="shared" si="25"/>
        <v>273</v>
      </c>
      <c r="G450" s="41" t="str">
        <f t="shared" si="27"/>
        <v>Fail</v>
      </c>
      <c r="H450" s="70">
        <v>74</v>
      </c>
      <c r="I450" s="64" t="s">
        <v>51</v>
      </c>
      <c r="J450" s="67">
        <v>20</v>
      </c>
      <c r="K450" s="67">
        <v>20</v>
      </c>
      <c r="L450" s="70"/>
      <c r="O450" s="206">
        <f t="shared" si="24"/>
        <v>0</v>
      </c>
    </row>
    <row r="451" spans="1:15" customFormat="1" ht="15.75">
      <c r="A451" s="154">
        <v>43511</v>
      </c>
      <c r="B451" s="154"/>
      <c r="C451" s="40" t="s">
        <v>47</v>
      </c>
      <c r="D451" s="70">
        <v>5</v>
      </c>
      <c r="E451" s="70">
        <v>176</v>
      </c>
      <c r="F451" s="70">
        <f t="shared" si="25"/>
        <v>171</v>
      </c>
      <c r="G451" s="41" t="str">
        <f t="shared" si="27"/>
        <v>Fail</v>
      </c>
      <c r="H451" s="70">
        <v>1159</v>
      </c>
      <c r="I451" s="64" t="s">
        <v>51</v>
      </c>
      <c r="J451" s="67">
        <v>20</v>
      </c>
      <c r="K451" s="67">
        <v>20</v>
      </c>
      <c r="L451" s="70"/>
      <c r="O451" s="206">
        <f t="shared" si="24"/>
        <v>0</v>
      </c>
    </row>
    <row r="452" spans="1:15" customFormat="1" ht="15.75">
      <c r="A452" s="154">
        <v>43511</v>
      </c>
      <c r="B452" s="154"/>
      <c r="C452" s="40" t="s">
        <v>47</v>
      </c>
      <c r="D452" s="70">
        <v>11</v>
      </c>
      <c r="E452" s="70">
        <v>290</v>
      </c>
      <c r="F452" s="70">
        <f t="shared" si="25"/>
        <v>279</v>
      </c>
      <c r="G452" s="41" t="str">
        <f t="shared" si="27"/>
        <v>Fail</v>
      </c>
      <c r="H452" s="70">
        <v>1335</v>
      </c>
      <c r="I452" s="64" t="s">
        <v>51</v>
      </c>
      <c r="J452" s="67">
        <v>20</v>
      </c>
      <c r="K452" s="67">
        <v>20</v>
      </c>
      <c r="L452" s="70"/>
      <c r="O452" s="206">
        <f t="shared" si="24"/>
        <v>0</v>
      </c>
    </row>
    <row r="453" spans="1:15" customFormat="1" ht="15.75">
      <c r="A453" s="154">
        <v>43511</v>
      </c>
      <c r="B453" s="154"/>
      <c r="C453" s="40" t="s">
        <v>47</v>
      </c>
      <c r="D453" s="70">
        <v>14</v>
      </c>
      <c r="E453" s="70">
        <v>21</v>
      </c>
      <c r="F453" s="70">
        <f t="shared" si="25"/>
        <v>7</v>
      </c>
      <c r="G453" s="41" t="str">
        <f t="shared" si="27"/>
        <v>Pass</v>
      </c>
      <c r="H453" s="70">
        <v>121</v>
      </c>
      <c r="I453" s="64" t="s">
        <v>51</v>
      </c>
      <c r="J453" s="67">
        <v>20</v>
      </c>
      <c r="K453" s="67">
        <v>20</v>
      </c>
      <c r="L453" s="70"/>
      <c r="O453" s="206">
        <f t="shared" si="24"/>
        <v>0</v>
      </c>
    </row>
    <row r="454" spans="1:15" customFormat="1" ht="15.75">
      <c r="A454" s="154">
        <v>43511</v>
      </c>
      <c r="B454" s="154"/>
      <c r="C454" s="40" t="s">
        <v>47</v>
      </c>
      <c r="D454" s="70">
        <v>19</v>
      </c>
      <c r="E454" s="70">
        <v>48</v>
      </c>
      <c r="F454" s="70">
        <f t="shared" si="25"/>
        <v>29</v>
      </c>
      <c r="G454" s="41" t="str">
        <f t="shared" si="27"/>
        <v>Fail</v>
      </c>
      <c r="H454" s="70">
        <v>121</v>
      </c>
      <c r="I454" s="64" t="s">
        <v>51</v>
      </c>
      <c r="J454" s="67">
        <v>20</v>
      </c>
      <c r="K454" s="67">
        <v>20</v>
      </c>
      <c r="L454" s="70"/>
      <c r="O454" s="206">
        <f t="shared" si="24"/>
        <v>0</v>
      </c>
    </row>
    <row r="455" spans="1:15" customFormat="1" ht="15.75">
      <c r="A455" s="154">
        <v>43511</v>
      </c>
      <c r="B455" s="154"/>
      <c r="C455" s="40" t="s">
        <v>47</v>
      </c>
      <c r="D455" s="70">
        <v>21</v>
      </c>
      <c r="E455" s="70">
        <v>51</v>
      </c>
      <c r="F455" s="70">
        <f t="shared" si="25"/>
        <v>30</v>
      </c>
      <c r="G455" s="41" t="str">
        <f t="shared" si="27"/>
        <v>Fail</v>
      </c>
      <c r="H455" s="70">
        <v>121</v>
      </c>
      <c r="I455" s="64" t="s">
        <v>51</v>
      </c>
      <c r="J455" s="67">
        <v>20</v>
      </c>
      <c r="K455" s="67">
        <v>20</v>
      </c>
      <c r="L455" s="70"/>
      <c r="O455" s="206">
        <f t="shared" si="24"/>
        <v>0</v>
      </c>
    </row>
    <row r="456" spans="1:15" customFormat="1" ht="15.75">
      <c r="A456" s="154">
        <v>43511</v>
      </c>
      <c r="B456" s="154"/>
      <c r="C456" s="40" t="s">
        <v>47</v>
      </c>
      <c r="D456" s="70">
        <v>5</v>
      </c>
      <c r="E456" s="70">
        <v>9</v>
      </c>
      <c r="F456" s="70">
        <f t="shared" si="25"/>
        <v>4</v>
      </c>
      <c r="G456" s="41" t="str">
        <f>IF(F456="","",IF(F456&lt;=20,"Pass","Fail"))</f>
        <v>Pass</v>
      </c>
      <c r="H456" s="70">
        <v>102</v>
      </c>
      <c r="I456" s="64" t="s">
        <v>51</v>
      </c>
      <c r="J456" s="67">
        <v>20</v>
      </c>
      <c r="K456" s="67">
        <v>20</v>
      </c>
      <c r="L456" s="70" t="s">
        <v>212</v>
      </c>
      <c r="O456" s="206">
        <f t="shared" si="24"/>
        <v>0</v>
      </c>
    </row>
    <row r="457" spans="1:15" customFormat="1" ht="15.75">
      <c r="A457" s="154">
        <v>43511</v>
      </c>
      <c r="B457" s="154"/>
      <c r="C457" s="40" t="s">
        <v>47</v>
      </c>
      <c r="D457" s="70">
        <v>9</v>
      </c>
      <c r="E457" s="70">
        <v>31</v>
      </c>
      <c r="F457" s="70">
        <f t="shared" si="25"/>
        <v>22</v>
      </c>
      <c r="G457" s="41" t="str">
        <f>IF(F457="","",IF(F457&lt;=20,"Pass","Fail"))</f>
        <v>Fail</v>
      </c>
      <c r="H457" s="70">
        <v>102</v>
      </c>
      <c r="I457" s="64" t="s">
        <v>51</v>
      </c>
      <c r="J457" s="67">
        <v>20</v>
      </c>
      <c r="K457" s="67">
        <v>20</v>
      </c>
      <c r="L457" s="70" t="s">
        <v>213</v>
      </c>
      <c r="O457" s="206">
        <f t="shared" si="24"/>
        <v>0</v>
      </c>
    </row>
    <row r="458" spans="1:15" customFormat="1" ht="15.75">
      <c r="A458" s="154">
        <v>43514</v>
      </c>
      <c r="B458" s="154"/>
      <c r="C458" s="40" t="s">
        <v>47</v>
      </c>
      <c r="D458" s="70">
        <v>0</v>
      </c>
      <c r="E458" s="70">
        <v>12</v>
      </c>
      <c r="F458" s="70">
        <f t="shared" si="25"/>
        <v>12</v>
      </c>
      <c r="G458" s="41" t="str">
        <f>IF(F458="","",IF(F458&lt;=20,"Pass","Fail"))</f>
        <v>Pass</v>
      </c>
      <c r="H458" s="70">
        <v>1428</v>
      </c>
      <c r="I458" s="64" t="s">
        <v>51</v>
      </c>
      <c r="J458" s="67">
        <v>20</v>
      </c>
      <c r="K458" s="67">
        <v>20</v>
      </c>
      <c r="L458" s="70"/>
      <c r="O458" s="206">
        <f t="shared" si="24"/>
        <v>0</v>
      </c>
    </row>
    <row r="459" spans="1:15" customFormat="1" ht="15.75">
      <c r="A459" s="154">
        <v>43514</v>
      </c>
      <c r="B459" s="154"/>
      <c r="C459" s="40" t="s">
        <v>49</v>
      </c>
      <c r="D459" s="70">
        <v>2</v>
      </c>
      <c r="E459" s="70">
        <v>11</v>
      </c>
      <c r="F459" s="70">
        <f t="shared" si="25"/>
        <v>9</v>
      </c>
      <c r="G459" s="41" t="str">
        <f>IF(F459="","",IF(F459&lt;=30,"Pass","Fail"))</f>
        <v>Pass</v>
      </c>
      <c r="H459" s="70">
        <v>1428</v>
      </c>
      <c r="I459" s="64" t="s">
        <v>51</v>
      </c>
      <c r="J459" s="67">
        <v>30</v>
      </c>
      <c r="K459" s="67">
        <v>30</v>
      </c>
      <c r="L459" s="70"/>
      <c r="O459" s="206">
        <f t="shared" ref="O459:O522" si="28">N459-M459</f>
        <v>0</v>
      </c>
    </row>
    <row r="460" spans="1:15" customFormat="1" ht="15.75">
      <c r="A460" s="154">
        <v>43521</v>
      </c>
      <c r="B460" s="154"/>
      <c r="C460" s="40" t="s">
        <v>47</v>
      </c>
      <c r="D460" s="70">
        <v>29</v>
      </c>
      <c r="E460" s="70">
        <v>31</v>
      </c>
      <c r="F460" s="70">
        <f t="shared" si="25"/>
        <v>2</v>
      </c>
      <c r="G460" s="41" t="str">
        <f>IF(F460="","",IF(F460&lt;=20,"Pass","Fail"))</f>
        <v>Pass</v>
      </c>
      <c r="H460" s="70" t="s">
        <v>214</v>
      </c>
      <c r="I460" s="64" t="s">
        <v>51</v>
      </c>
      <c r="J460" s="67">
        <v>20</v>
      </c>
      <c r="K460" s="67">
        <v>20</v>
      </c>
      <c r="L460" s="70"/>
      <c r="O460" s="206">
        <f t="shared" si="28"/>
        <v>0</v>
      </c>
    </row>
    <row r="461" spans="1:15" customFormat="1" ht="15.75">
      <c r="A461" s="154">
        <v>43521</v>
      </c>
      <c r="B461" s="154"/>
      <c r="C461" s="40" t="s">
        <v>49</v>
      </c>
      <c r="D461" s="70">
        <v>17</v>
      </c>
      <c r="E461" s="70">
        <v>24</v>
      </c>
      <c r="F461" s="70">
        <f t="shared" si="25"/>
        <v>7</v>
      </c>
      <c r="G461" s="41" t="str">
        <f>IF(F461="","",IF(F461&lt;=30,"Pass","Fail"))</f>
        <v>Pass</v>
      </c>
      <c r="H461" s="70" t="s">
        <v>214</v>
      </c>
      <c r="I461" s="64" t="s">
        <v>51</v>
      </c>
      <c r="J461" s="67">
        <v>30</v>
      </c>
      <c r="K461" s="67">
        <v>30</v>
      </c>
      <c r="L461" s="70"/>
      <c r="O461" s="206">
        <f t="shared" si="28"/>
        <v>0</v>
      </c>
    </row>
    <row r="462" spans="1:15" customFormat="1" ht="15.75">
      <c r="A462" s="154">
        <v>43524</v>
      </c>
      <c r="B462" s="154"/>
      <c r="C462" s="40" t="s">
        <v>47</v>
      </c>
      <c r="D462" s="70">
        <v>31</v>
      </c>
      <c r="E462" s="70">
        <v>40</v>
      </c>
      <c r="F462" s="70">
        <f t="shared" si="25"/>
        <v>9</v>
      </c>
      <c r="G462" s="41" t="str">
        <f>IF(F462="","",IF(F462&lt;=20,"Pass","Fail"))</f>
        <v>Pass</v>
      </c>
      <c r="H462" s="70" t="s">
        <v>215</v>
      </c>
      <c r="I462" s="64" t="s">
        <v>51</v>
      </c>
      <c r="J462" s="67">
        <v>20</v>
      </c>
      <c r="K462" s="67">
        <v>20</v>
      </c>
      <c r="L462" s="70"/>
      <c r="O462" s="206">
        <f t="shared" si="28"/>
        <v>0</v>
      </c>
    </row>
    <row r="463" spans="1:15" customFormat="1" ht="15.75">
      <c r="A463" s="154">
        <v>43524</v>
      </c>
      <c r="B463" s="154"/>
      <c r="C463" s="40" t="s">
        <v>49</v>
      </c>
      <c r="D463" s="70">
        <v>20</v>
      </c>
      <c r="E463" s="70">
        <v>35</v>
      </c>
      <c r="F463" s="70">
        <f t="shared" si="25"/>
        <v>15</v>
      </c>
      <c r="G463" s="41" t="str">
        <f>IF(F463="","",IF(F463&lt;=30,"Pass","Fail"))</f>
        <v>Pass</v>
      </c>
      <c r="H463" s="70" t="s">
        <v>215</v>
      </c>
      <c r="I463" s="64" t="s">
        <v>51</v>
      </c>
      <c r="J463" s="67">
        <v>30</v>
      </c>
      <c r="K463" s="67">
        <v>30</v>
      </c>
      <c r="L463" s="70"/>
      <c r="O463" s="206">
        <f t="shared" si="28"/>
        <v>0</v>
      </c>
    </row>
    <row r="464" spans="1:15" customFormat="1" ht="15.75">
      <c r="A464" s="154">
        <v>43528</v>
      </c>
      <c r="B464" s="154"/>
      <c r="C464" s="40" t="s">
        <v>47</v>
      </c>
      <c r="D464" s="70">
        <v>25</v>
      </c>
      <c r="E464" s="70">
        <v>43</v>
      </c>
      <c r="F464" s="70">
        <f t="shared" si="25"/>
        <v>18</v>
      </c>
      <c r="G464" s="41" t="str">
        <f>IF(F464="","",IF(F464&lt;=20,"Pass","Fail"))</f>
        <v>Pass</v>
      </c>
      <c r="H464" s="70">
        <v>74</v>
      </c>
      <c r="I464" s="64" t="s">
        <v>51</v>
      </c>
      <c r="J464" s="67">
        <v>20</v>
      </c>
      <c r="K464" s="67">
        <v>20</v>
      </c>
      <c r="L464" s="70"/>
      <c r="O464" s="206">
        <f t="shared" si="28"/>
        <v>0</v>
      </c>
    </row>
    <row r="465" spans="1:15" customFormat="1" ht="15.75">
      <c r="A465" s="154">
        <v>43528</v>
      </c>
      <c r="B465" s="154"/>
      <c r="C465" s="40" t="s">
        <v>49</v>
      </c>
      <c r="D465" s="70">
        <v>17</v>
      </c>
      <c r="E465" s="70">
        <v>31</v>
      </c>
      <c r="F465" s="70">
        <f t="shared" si="25"/>
        <v>14</v>
      </c>
      <c r="G465" s="41" t="str">
        <f>IF(F465="","",IF(F465&lt;=30,"Pass","Fail"))</f>
        <v>Pass</v>
      </c>
      <c r="H465" s="70">
        <v>74</v>
      </c>
      <c r="I465" s="64" t="s">
        <v>51</v>
      </c>
      <c r="J465" s="67">
        <v>30</v>
      </c>
      <c r="K465" s="67">
        <v>30</v>
      </c>
      <c r="L465" s="70"/>
      <c r="O465" s="206">
        <f t="shared" si="28"/>
        <v>0</v>
      </c>
    </row>
    <row r="466" spans="1:15" customFormat="1" ht="15.75">
      <c r="A466" s="154">
        <v>43531</v>
      </c>
      <c r="B466" s="154"/>
      <c r="C466" s="40" t="s">
        <v>47</v>
      </c>
      <c r="D466" s="70">
        <v>43</v>
      </c>
      <c r="E466" s="70">
        <v>52</v>
      </c>
      <c r="F466" s="70">
        <f t="shared" si="25"/>
        <v>9</v>
      </c>
      <c r="G466" s="41" t="str">
        <f>IF(F466="","",IF(F466&lt;=20,"Pass","Fail"))</f>
        <v>Pass</v>
      </c>
      <c r="H466" s="70">
        <v>1340</v>
      </c>
      <c r="I466" s="64" t="s">
        <v>51</v>
      </c>
      <c r="J466" s="67">
        <v>20</v>
      </c>
      <c r="K466" s="67">
        <v>20</v>
      </c>
      <c r="L466" s="70"/>
      <c r="O466" s="206">
        <f t="shared" si="28"/>
        <v>0</v>
      </c>
    </row>
    <row r="467" spans="1:15" customFormat="1" ht="15.75">
      <c r="A467" s="154">
        <v>43531</v>
      </c>
      <c r="B467" s="154"/>
      <c r="C467" s="40" t="s">
        <v>49</v>
      </c>
      <c r="D467" s="70">
        <v>9</v>
      </c>
      <c r="E467" s="70">
        <v>24</v>
      </c>
      <c r="F467" s="70">
        <f t="shared" si="25"/>
        <v>15</v>
      </c>
      <c r="G467" s="41" t="str">
        <f>IF(F467="","",IF(F467&lt;=30,"Pass","Fail"))</f>
        <v>Pass</v>
      </c>
      <c r="H467" s="70">
        <v>1340</v>
      </c>
      <c r="I467" s="64" t="s">
        <v>51</v>
      </c>
      <c r="J467" s="67">
        <v>30</v>
      </c>
      <c r="K467" s="67">
        <v>30</v>
      </c>
      <c r="L467" s="70"/>
      <c r="O467" s="206">
        <f t="shared" si="28"/>
        <v>0</v>
      </c>
    </row>
    <row r="468" spans="1:15" customFormat="1" ht="15.75">
      <c r="A468" s="154">
        <v>43536</v>
      </c>
      <c r="B468" s="154"/>
      <c r="C468" s="40" t="s">
        <v>47</v>
      </c>
      <c r="D468" s="70">
        <v>12</v>
      </c>
      <c r="E468" s="70">
        <v>56</v>
      </c>
      <c r="F468" s="70">
        <f t="shared" si="25"/>
        <v>44</v>
      </c>
      <c r="G468" s="41" t="str">
        <f>IF(F468="","",IF(F468&lt;=20,"Pass","Fail"))</f>
        <v>Fail</v>
      </c>
      <c r="H468" s="70">
        <v>121</v>
      </c>
      <c r="I468" s="64" t="s">
        <v>51</v>
      </c>
      <c r="J468" s="67">
        <v>20</v>
      </c>
      <c r="K468" s="67">
        <v>20</v>
      </c>
      <c r="L468" s="70" t="s">
        <v>216</v>
      </c>
      <c r="O468" s="206">
        <f t="shared" si="28"/>
        <v>0</v>
      </c>
    </row>
    <row r="469" spans="1:15" customFormat="1" ht="15.75">
      <c r="A469" s="154">
        <v>43536</v>
      </c>
      <c r="B469" s="154"/>
      <c r="C469" s="40" t="s">
        <v>49</v>
      </c>
      <c r="D469" s="70">
        <v>25</v>
      </c>
      <c r="E469" s="70">
        <v>38</v>
      </c>
      <c r="F469" s="70">
        <f t="shared" si="25"/>
        <v>13</v>
      </c>
      <c r="G469" s="41" t="str">
        <f>IF(F469="","",IF(F469&lt;=30,"Pass","Fail"))</f>
        <v>Pass</v>
      </c>
      <c r="H469" s="70">
        <v>121</v>
      </c>
      <c r="I469" s="64" t="s">
        <v>51</v>
      </c>
      <c r="J469" s="67">
        <v>30</v>
      </c>
      <c r="K469" s="67">
        <v>30</v>
      </c>
      <c r="L469" s="70" t="s">
        <v>216</v>
      </c>
      <c r="O469" s="206">
        <f t="shared" si="28"/>
        <v>0</v>
      </c>
    </row>
    <row r="470" spans="1:15" customFormat="1" ht="15.75">
      <c r="A470" s="154">
        <v>43536</v>
      </c>
      <c r="B470" s="154"/>
      <c r="C470" s="40" t="s">
        <v>47</v>
      </c>
      <c r="D470" s="70">
        <v>26</v>
      </c>
      <c r="E470" s="70">
        <v>37</v>
      </c>
      <c r="F470" s="70">
        <f t="shared" si="25"/>
        <v>11</v>
      </c>
      <c r="G470" s="41" t="str">
        <f>IF(F470="","",IF(F470&lt;=20,"Pass","Fail"))</f>
        <v>Pass</v>
      </c>
      <c r="H470" s="70">
        <v>121</v>
      </c>
      <c r="I470" s="64" t="s">
        <v>51</v>
      </c>
      <c r="J470" s="67">
        <v>20</v>
      </c>
      <c r="K470" s="67">
        <v>20</v>
      </c>
      <c r="L470" s="70" t="s">
        <v>217</v>
      </c>
      <c r="O470" s="206">
        <f t="shared" si="28"/>
        <v>0</v>
      </c>
    </row>
    <row r="471" spans="1:15" customFormat="1" ht="15.75">
      <c r="A471" s="154">
        <v>43536</v>
      </c>
      <c r="B471" s="154"/>
      <c r="C471" s="40" t="s">
        <v>47</v>
      </c>
      <c r="D471" s="70">
        <v>28</v>
      </c>
      <c r="E471" s="70">
        <v>30</v>
      </c>
      <c r="F471" s="70">
        <f t="shared" si="25"/>
        <v>2</v>
      </c>
      <c r="G471" s="41" t="str">
        <f>IF(F471="","",IF(F471&lt;=20,"Pass","Fail"))</f>
        <v>Pass</v>
      </c>
      <c r="H471" s="70">
        <v>121</v>
      </c>
      <c r="I471" s="64" t="s">
        <v>51</v>
      </c>
      <c r="J471" s="67">
        <v>20</v>
      </c>
      <c r="K471" s="67">
        <v>20</v>
      </c>
      <c r="L471" s="70" t="s">
        <v>218</v>
      </c>
      <c r="O471" s="206">
        <f t="shared" si="28"/>
        <v>0</v>
      </c>
    </row>
    <row r="472" spans="1:15" customFormat="1" ht="15.75">
      <c r="A472" s="154">
        <v>43538</v>
      </c>
      <c r="B472" s="154"/>
      <c r="C472" s="40" t="s">
        <v>47</v>
      </c>
      <c r="D472" s="70">
        <v>13</v>
      </c>
      <c r="E472" s="70">
        <v>17</v>
      </c>
      <c r="F472" s="70">
        <f t="shared" si="25"/>
        <v>4</v>
      </c>
      <c r="G472" s="41" t="str">
        <f>IF(F472="","",IF(F472&lt;=20,"Pass","Fail"))</f>
        <v>Pass</v>
      </c>
      <c r="H472" s="70">
        <v>102</v>
      </c>
      <c r="I472" s="64" t="s">
        <v>51</v>
      </c>
      <c r="J472" s="67">
        <v>20</v>
      </c>
      <c r="K472" s="67">
        <v>20</v>
      </c>
      <c r="L472" s="70"/>
      <c r="O472" s="206">
        <f t="shared" si="28"/>
        <v>0</v>
      </c>
    </row>
    <row r="473" spans="1:15" customFormat="1" ht="15.75">
      <c r="A473" s="154">
        <v>43538</v>
      </c>
      <c r="B473" s="154"/>
      <c r="C473" s="40" t="s">
        <v>49</v>
      </c>
      <c r="D473" s="70">
        <v>6</v>
      </c>
      <c r="E473" s="70">
        <v>13</v>
      </c>
      <c r="F473" s="70">
        <f t="shared" si="25"/>
        <v>7</v>
      </c>
      <c r="G473" s="41" t="str">
        <f>IF(F473="","",IF(F473&lt;=30,"Pass","Fail"))</f>
        <v>Pass</v>
      </c>
      <c r="H473" s="70">
        <v>102</v>
      </c>
      <c r="I473" s="64" t="s">
        <v>51</v>
      </c>
      <c r="J473" s="67">
        <v>30</v>
      </c>
      <c r="K473" s="67">
        <v>30</v>
      </c>
      <c r="L473" s="70"/>
      <c r="O473" s="206">
        <f t="shared" si="28"/>
        <v>0</v>
      </c>
    </row>
    <row r="474" spans="1:15" customFormat="1" ht="15.75">
      <c r="A474" s="154">
        <v>43542</v>
      </c>
      <c r="B474" s="154"/>
      <c r="C474" s="40" t="s">
        <v>47</v>
      </c>
      <c r="D474" s="70">
        <v>23</v>
      </c>
      <c r="E474" s="70">
        <v>41</v>
      </c>
      <c r="F474" s="70">
        <f t="shared" si="25"/>
        <v>18</v>
      </c>
      <c r="G474" s="41" t="str">
        <f>IF(F474="","",IF(F474&lt;=20,"Pass","Fail"))</f>
        <v>Pass</v>
      </c>
      <c r="H474" s="70">
        <v>1428</v>
      </c>
      <c r="I474" s="64" t="s">
        <v>51</v>
      </c>
      <c r="J474" s="67">
        <v>20</v>
      </c>
      <c r="K474" s="67">
        <v>20</v>
      </c>
      <c r="L474" s="70"/>
      <c r="O474" s="206">
        <f t="shared" si="28"/>
        <v>0</v>
      </c>
    </row>
    <row r="475" spans="1:15" customFormat="1" ht="15.75">
      <c r="A475" s="154">
        <v>43542</v>
      </c>
      <c r="B475" s="154"/>
      <c r="C475" s="40" t="s">
        <v>49</v>
      </c>
      <c r="D475" s="70">
        <v>44</v>
      </c>
      <c r="E475" s="70">
        <v>70</v>
      </c>
      <c r="F475" s="70">
        <f t="shared" si="25"/>
        <v>26</v>
      </c>
      <c r="G475" s="41" t="str">
        <f>IF(F475="","",IF(F475&lt;=30,"Pass","Fail"))</f>
        <v>Pass</v>
      </c>
      <c r="H475" s="70">
        <v>1428</v>
      </c>
      <c r="I475" s="64" t="s">
        <v>51</v>
      </c>
      <c r="J475" s="67">
        <v>30</v>
      </c>
      <c r="K475" s="67">
        <v>30</v>
      </c>
      <c r="L475" s="70"/>
      <c r="O475" s="206">
        <f t="shared" si="28"/>
        <v>0</v>
      </c>
    </row>
    <row r="476" spans="1:15" customFormat="1" ht="15.75">
      <c r="A476" s="154">
        <v>43546</v>
      </c>
      <c r="B476" s="154"/>
      <c r="C476" s="40" t="s">
        <v>47</v>
      </c>
      <c r="D476" s="70">
        <v>27</v>
      </c>
      <c r="E476" s="70">
        <v>35</v>
      </c>
      <c r="F476" s="70">
        <f t="shared" si="25"/>
        <v>8</v>
      </c>
      <c r="G476" s="41" t="str">
        <f>IF(F476="","",IF(F476&lt;=20,"Pass","Fail"))</f>
        <v>Pass</v>
      </c>
      <c r="H476" s="70">
        <v>1340</v>
      </c>
      <c r="I476" s="64" t="s">
        <v>51</v>
      </c>
      <c r="J476" s="67">
        <v>20</v>
      </c>
      <c r="K476" s="67">
        <v>20</v>
      </c>
      <c r="L476" s="70"/>
      <c r="O476" s="206">
        <f t="shared" si="28"/>
        <v>0</v>
      </c>
    </row>
    <row r="477" spans="1:15" customFormat="1" ht="15.75">
      <c r="A477" s="154">
        <v>43526</v>
      </c>
      <c r="B477" s="154"/>
      <c r="C477" s="40" t="s">
        <v>49</v>
      </c>
      <c r="D477" s="70">
        <v>1</v>
      </c>
      <c r="E477" s="70">
        <v>11</v>
      </c>
      <c r="F477" s="70">
        <f t="shared" si="25"/>
        <v>10</v>
      </c>
      <c r="G477" s="41" t="str">
        <f>IF(F477="","",IF(F477&lt;=30,"Pass","Fail"))</f>
        <v>Pass</v>
      </c>
      <c r="H477" s="70">
        <v>1340</v>
      </c>
      <c r="I477" s="64" t="s">
        <v>51</v>
      </c>
      <c r="J477" s="67">
        <v>30</v>
      </c>
      <c r="K477" s="67">
        <v>30</v>
      </c>
      <c r="L477" s="70"/>
      <c r="O477" s="206">
        <f t="shared" si="28"/>
        <v>0</v>
      </c>
    </row>
    <row r="478" spans="1:15" customFormat="1" ht="15.75">
      <c r="A478" s="154">
        <v>43549</v>
      </c>
      <c r="B478" s="154"/>
      <c r="C478" s="40" t="s">
        <v>47</v>
      </c>
      <c r="D478" s="70">
        <v>10</v>
      </c>
      <c r="E478" s="70">
        <v>30</v>
      </c>
      <c r="F478" s="70">
        <f t="shared" si="25"/>
        <v>20</v>
      </c>
      <c r="G478" s="41" t="str">
        <f>IF(F478="","",IF(F478&lt;=20,"Pass","Fail"))</f>
        <v>Pass</v>
      </c>
      <c r="H478" s="70">
        <v>1159</v>
      </c>
      <c r="I478" s="64" t="s">
        <v>51</v>
      </c>
      <c r="J478" s="67">
        <v>20</v>
      </c>
      <c r="K478" s="67">
        <v>20</v>
      </c>
      <c r="L478" s="70"/>
      <c r="O478" s="206">
        <f t="shared" si="28"/>
        <v>0</v>
      </c>
    </row>
    <row r="479" spans="1:15" customFormat="1" ht="15.75">
      <c r="A479" s="154">
        <v>43549</v>
      </c>
      <c r="B479" s="154"/>
      <c r="C479" s="40" t="s">
        <v>49</v>
      </c>
      <c r="D479" s="70">
        <v>36</v>
      </c>
      <c r="E479" s="70">
        <v>50</v>
      </c>
      <c r="F479" s="70">
        <f t="shared" si="25"/>
        <v>14</v>
      </c>
      <c r="G479" s="41" t="str">
        <f>IF(F479="","",IF(F479&lt;=30,"Pass","Fail"))</f>
        <v>Pass</v>
      </c>
      <c r="H479" s="70">
        <v>1159</v>
      </c>
      <c r="I479" s="64" t="s">
        <v>51</v>
      </c>
      <c r="J479" s="67">
        <v>30</v>
      </c>
      <c r="K479" s="67">
        <v>30</v>
      </c>
      <c r="L479" s="70"/>
      <c r="O479" s="206">
        <f t="shared" si="28"/>
        <v>0</v>
      </c>
    </row>
    <row r="480" spans="1:15" customFormat="1" ht="15.75">
      <c r="A480" s="154">
        <v>43552</v>
      </c>
      <c r="B480" s="154"/>
      <c r="C480" s="40" t="s">
        <v>47</v>
      </c>
      <c r="D480" s="70">
        <v>48</v>
      </c>
      <c r="E480" s="70">
        <v>51</v>
      </c>
      <c r="F480" s="70">
        <f t="shared" si="25"/>
        <v>3</v>
      </c>
      <c r="G480" s="41" t="str">
        <f>IF(F480="","",IF(F480&lt;=30,"Pass","Fail"))</f>
        <v>Pass</v>
      </c>
      <c r="H480" s="70">
        <v>121</v>
      </c>
      <c r="I480" s="64" t="s">
        <v>51</v>
      </c>
      <c r="J480" s="67">
        <v>20</v>
      </c>
      <c r="K480" s="67">
        <v>20</v>
      </c>
      <c r="L480" s="70"/>
      <c r="O480" s="206">
        <f t="shared" si="28"/>
        <v>0</v>
      </c>
    </row>
    <row r="481" spans="1:15" customFormat="1" ht="15.75">
      <c r="A481" s="154">
        <v>43552</v>
      </c>
      <c r="B481" s="154"/>
      <c r="C481" s="40" t="s">
        <v>49</v>
      </c>
      <c r="D481" s="70">
        <v>26</v>
      </c>
      <c r="E481" s="70">
        <v>44</v>
      </c>
      <c r="F481" s="70">
        <f t="shared" ref="F481:F483" si="29">IF(((D481="")*AND(E481="")),"",E481-D481)</f>
        <v>18</v>
      </c>
      <c r="G481" s="41" t="str">
        <f>IF(F481="","",IF(F481&lt;=30,"Pass","Fail"))</f>
        <v>Pass</v>
      </c>
      <c r="H481" s="70">
        <v>121</v>
      </c>
      <c r="I481" s="64" t="s">
        <v>51</v>
      </c>
      <c r="J481" s="67">
        <v>30</v>
      </c>
      <c r="K481" s="67">
        <v>30</v>
      </c>
      <c r="L481" s="70"/>
      <c r="O481" s="206">
        <f t="shared" si="28"/>
        <v>0</v>
      </c>
    </row>
    <row r="482" spans="1:15" customFormat="1" ht="15.75">
      <c r="A482" s="154">
        <v>43558</v>
      </c>
      <c r="B482" s="154"/>
      <c r="C482" s="40" t="s">
        <v>47</v>
      </c>
      <c r="D482" s="70">
        <v>30</v>
      </c>
      <c r="E482" s="70">
        <v>45</v>
      </c>
      <c r="F482" s="70">
        <f t="shared" si="29"/>
        <v>15</v>
      </c>
      <c r="G482" s="41" t="str">
        <f>IF(F482="","",IF(F482&lt;=20,"Pass","Fail"))</f>
        <v>Pass</v>
      </c>
      <c r="H482" s="70">
        <v>1428</v>
      </c>
      <c r="I482" s="64" t="s">
        <v>51</v>
      </c>
      <c r="J482" s="67">
        <v>20</v>
      </c>
      <c r="K482" s="67">
        <v>20</v>
      </c>
      <c r="L482" s="70"/>
      <c r="O482" s="206">
        <f t="shared" si="28"/>
        <v>0</v>
      </c>
    </row>
    <row r="483" spans="1:15" customFormat="1" ht="15.75">
      <c r="A483" s="154">
        <v>43558</v>
      </c>
      <c r="B483" s="154"/>
      <c r="C483" s="40" t="s">
        <v>49</v>
      </c>
      <c r="D483" s="70">
        <v>23</v>
      </c>
      <c r="E483" s="70">
        <v>41</v>
      </c>
      <c r="F483" s="70">
        <f t="shared" si="29"/>
        <v>18</v>
      </c>
      <c r="G483" s="41" t="str">
        <f>IF(F483="","",IF(F483&lt;=30,"Pass","Fail"))</f>
        <v>Pass</v>
      </c>
      <c r="H483" s="70">
        <v>1428</v>
      </c>
      <c r="I483" s="64" t="s">
        <v>51</v>
      </c>
      <c r="J483" s="67">
        <v>30</v>
      </c>
      <c r="K483" s="67">
        <v>30</v>
      </c>
      <c r="L483" s="70"/>
      <c r="O483" s="206">
        <f t="shared" si="28"/>
        <v>0</v>
      </c>
    </row>
    <row r="484" spans="1:15" customFormat="1" ht="15.75">
      <c r="A484" s="154">
        <v>43562</v>
      </c>
      <c r="B484" s="154"/>
      <c r="C484" s="40" t="s">
        <v>47</v>
      </c>
      <c r="D484" s="70">
        <v>38</v>
      </c>
      <c r="E484" s="70">
        <v>45</v>
      </c>
      <c r="F484" s="70">
        <f>IF(((D484="")*AND(E484="")),"",E484-D484)</f>
        <v>7</v>
      </c>
      <c r="G484" s="41" t="str">
        <f>IF(F484="","",IF(F484&lt;=20,"Pass","Fail"))</f>
        <v>Pass</v>
      </c>
      <c r="H484" s="70">
        <v>121</v>
      </c>
      <c r="I484" s="64" t="s">
        <v>51</v>
      </c>
      <c r="J484" s="67">
        <v>20</v>
      </c>
      <c r="K484" s="67">
        <v>20</v>
      </c>
      <c r="L484" s="70"/>
      <c r="O484" s="206">
        <f t="shared" si="28"/>
        <v>0</v>
      </c>
    </row>
    <row r="485" spans="1:15" customFormat="1" ht="15.75">
      <c r="A485" s="154">
        <v>43562</v>
      </c>
      <c r="B485" s="154"/>
      <c r="C485" s="40" t="s">
        <v>49</v>
      </c>
      <c r="D485" s="70">
        <v>36</v>
      </c>
      <c r="E485" s="70">
        <v>42</v>
      </c>
      <c r="F485" s="70">
        <f>IF(((D485="")*AND(E485="")),"",E485-D485)</f>
        <v>6</v>
      </c>
      <c r="G485" s="41" t="str">
        <f>IF(F485="","",IF(F485&lt;=30,"Pass","Fail"))</f>
        <v>Pass</v>
      </c>
      <c r="H485" s="70">
        <v>121</v>
      </c>
      <c r="I485" s="64" t="s">
        <v>51</v>
      </c>
      <c r="J485" s="67">
        <v>30</v>
      </c>
      <c r="K485" s="67">
        <v>30</v>
      </c>
      <c r="L485" s="70"/>
      <c r="O485" s="206">
        <f t="shared" si="28"/>
        <v>0</v>
      </c>
    </row>
    <row r="486" spans="1:15" customFormat="1" ht="15.75">
      <c r="A486" s="154">
        <v>43565</v>
      </c>
      <c r="B486" s="154"/>
      <c r="C486" s="40" t="s">
        <v>47</v>
      </c>
      <c r="D486" s="70">
        <v>35</v>
      </c>
      <c r="E486" s="70">
        <v>44</v>
      </c>
      <c r="F486" s="70">
        <f t="shared" ref="F486:F499" si="30">IF(((D486="")*AND(E486="")),"",E486-D486)</f>
        <v>9</v>
      </c>
      <c r="G486" s="41" t="str">
        <f>IF(F486="","",IF(F486&lt;=20,"Pass","Fail"))</f>
        <v>Pass</v>
      </c>
      <c r="H486" s="70">
        <v>1159</v>
      </c>
      <c r="I486" s="64" t="s">
        <v>51</v>
      </c>
      <c r="J486" s="67">
        <v>20</v>
      </c>
      <c r="K486" s="67">
        <v>20</v>
      </c>
      <c r="L486" s="70"/>
      <c r="O486" s="206">
        <f t="shared" si="28"/>
        <v>0</v>
      </c>
    </row>
    <row r="487" spans="1:15" customFormat="1" ht="15.75">
      <c r="A487" s="154">
        <v>43565</v>
      </c>
      <c r="B487" s="154"/>
      <c r="C487" s="40" t="s">
        <v>49</v>
      </c>
      <c r="D487" s="70">
        <v>21</v>
      </c>
      <c r="E487" s="70">
        <v>49</v>
      </c>
      <c r="F487" s="70">
        <f t="shared" si="30"/>
        <v>28</v>
      </c>
      <c r="G487" s="41" t="str">
        <f>IF(F487="","",IF(F487&lt;=30,"Pass","Fail"))</f>
        <v>Pass</v>
      </c>
      <c r="H487" s="70">
        <v>1159</v>
      </c>
      <c r="I487" s="64" t="s">
        <v>51</v>
      </c>
      <c r="J487" s="67">
        <v>30</v>
      </c>
      <c r="K487" s="67">
        <v>30</v>
      </c>
      <c r="L487" s="70"/>
      <c r="O487" s="206">
        <f t="shared" si="28"/>
        <v>0</v>
      </c>
    </row>
    <row r="488" spans="1:15" customFormat="1" ht="15.75">
      <c r="A488" s="154">
        <v>43568</v>
      </c>
      <c r="B488" s="154"/>
      <c r="C488" s="40" t="s">
        <v>47</v>
      </c>
      <c r="D488" s="70">
        <v>51</v>
      </c>
      <c r="E488" s="70">
        <v>56</v>
      </c>
      <c r="F488" s="70">
        <v>5</v>
      </c>
      <c r="G488" s="41" t="str">
        <f>IF(F488="","",IF(F488&lt;=20,"Pass","Fail"))</f>
        <v>Pass</v>
      </c>
      <c r="H488" s="70">
        <v>1428</v>
      </c>
      <c r="I488" s="64" t="s">
        <v>51</v>
      </c>
      <c r="J488" s="67">
        <v>20</v>
      </c>
      <c r="K488" s="67">
        <v>20</v>
      </c>
      <c r="L488" s="70"/>
      <c r="O488" s="206">
        <f t="shared" si="28"/>
        <v>0</v>
      </c>
    </row>
    <row r="489" spans="1:15" customFormat="1" ht="15.75">
      <c r="A489" s="154">
        <v>43568</v>
      </c>
      <c r="B489" s="154"/>
      <c r="C489" s="40" t="s">
        <v>49</v>
      </c>
      <c r="D489" s="70">
        <v>68</v>
      </c>
      <c r="E489" s="70">
        <v>78</v>
      </c>
      <c r="F489" s="70">
        <v>10</v>
      </c>
      <c r="G489" s="41" t="str">
        <f>IF(F489="","",IF(F489&lt;=30,"Pass","Fail"))</f>
        <v>Pass</v>
      </c>
      <c r="H489" s="70">
        <v>1428</v>
      </c>
      <c r="I489" s="64" t="s">
        <v>51</v>
      </c>
      <c r="J489" s="67">
        <v>30</v>
      </c>
      <c r="K489" s="67">
        <v>30</v>
      </c>
      <c r="L489" s="70"/>
      <c r="O489" s="206">
        <f t="shared" si="28"/>
        <v>0</v>
      </c>
    </row>
    <row r="490" spans="1:15" customFormat="1" ht="15.75">
      <c r="A490" s="154">
        <v>43577</v>
      </c>
      <c r="B490" s="154"/>
      <c r="C490" s="40" t="s">
        <v>47</v>
      </c>
      <c r="D490" s="70">
        <v>78</v>
      </c>
      <c r="E490" s="70">
        <v>94</v>
      </c>
      <c r="F490" s="70">
        <v>16</v>
      </c>
      <c r="G490" s="41" t="str">
        <f>IF(F490="","",IF(F490&lt;=20,"Pass","Fail"))</f>
        <v>Pass</v>
      </c>
      <c r="H490" s="70">
        <v>1428</v>
      </c>
      <c r="I490" s="64" t="s">
        <v>51</v>
      </c>
      <c r="J490" s="67">
        <v>20</v>
      </c>
      <c r="K490" s="67">
        <v>20</v>
      </c>
      <c r="L490" s="70"/>
      <c r="O490" s="206">
        <f t="shared" si="28"/>
        <v>0</v>
      </c>
    </row>
    <row r="491" spans="1:15" customFormat="1" ht="15.75">
      <c r="A491" s="154">
        <v>43577</v>
      </c>
      <c r="B491" s="154"/>
      <c r="C491" s="40" t="s">
        <v>49</v>
      </c>
      <c r="D491" s="70">
        <v>56</v>
      </c>
      <c r="E491" s="70">
        <v>80</v>
      </c>
      <c r="F491" s="70">
        <v>24</v>
      </c>
      <c r="G491" s="41" t="str">
        <f>IF(F491="","",IF(F491&lt;=30,"Pass","Fail"))</f>
        <v>Pass</v>
      </c>
      <c r="H491" s="70">
        <v>1428</v>
      </c>
      <c r="I491" s="64" t="s">
        <v>51</v>
      </c>
      <c r="J491" s="67">
        <v>30</v>
      </c>
      <c r="K491" s="67">
        <v>30</v>
      </c>
      <c r="L491" s="70"/>
      <c r="O491" s="206">
        <f t="shared" si="28"/>
        <v>0</v>
      </c>
    </row>
    <row r="492" spans="1:15" customFormat="1" ht="15.75">
      <c r="A492" s="154">
        <v>43580</v>
      </c>
      <c r="B492" s="154"/>
      <c r="C492" s="40" t="s">
        <v>47</v>
      </c>
      <c r="D492" s="70">
        <v>8</v>
      </c>
      <c r="E492" s="70">
        <v>16</v>
      </c>
      <c r="F492" s="70">
        <v>8</v>
      </c>
      <c r="G492" s="41" t="s">
        <v>219</v>
      </c>
      <c r="H492" s="70">
        <v>1335</v>
      </c>
      <c r="I492" s="64" t="s">
        <v>51</v>
      </c>
      <c r="J492" s="67">
        <v>20</v>
      </c>
      <c r="K492" s="67">
        <v>20</v>
      </c>
      <c r="L492" s="70"/>
      <c r="O492" s="206">
        <f t="shared" si="28"/>
        <v>0</v>
      </c>
    </row>
    <row r="493" spans="1:15" customFormat="1" ht="15.75">
      <c r="A493" s="154">
        <v>43580</v>
      </c>
      <c r="B493" s="154"/>
      <c r="C493" s="40" t="s">
        <v>49</v>
      </c>
      <c r="D493" s="70">
        <v>8</v>
      </c>
      <c r="E493" s="70">
        <v>25</v>
      </c>
      <c r="F493" s="70">
        <f t="shared" si="30"/>
        <v>17</v>
      </c>
      <c r="G493" s="41" t="str">
        <f>IF(F493="","",IF(F493&lt;=30,"Pass","Fail"))</f>
        <v>Pass</v>
      </c>
      <c r="H493" s="70">
        <v>1335</v>
      </c>
      <c r="I493" s="64" t="s">
        <v>51</v>
      </c>
      <c r="J493" s="67">
        <v>30</v>
      </c>
      <c r="K493" s="67">
        <v>30</v>
      </c>
      <c r="L493" s="70"/>
      <c r="O493" s="206">
        <f t="shared" si="28"/>
        <v>0</v>
      </c>
    </row>
    <row r="494" spans="1:15" customFormat="1" ht="15.75">
      <c r="A494" s="154">
        <v>43584</v>
      </c>
      <c r="B494" s="154"/>
      <c r="C494" s="40" t="s">
        <v>47</v>
      </c>
      <c r="D494" s="70">
        <v>41</v>
      </c>
      <c r="E494" s="70">
        <v>56</v>
      </c>
      <c r="F494" s="70">
        <f t="shared" si="30"/>
        <v>15</v>
      </c>
      <c r="G494" s="41" t="str">
        <f>IF(F494="","",IF(F494&lt;=20,"Pass","Fail"))</f>
        <v>Pass</v>
      </c>
      <c r="H494" s="70">
        <v>1340</v>
      </c>
      <c r="I494" s="64" t="s">
        <v>51</v>
      </c>
      <c r="J494" s="67">
        <v>20</v>
      </c>
      <c r="K494" s="67">
        <v>20</v>
      </c>
      <c r="L494" s="70"/>
      <c r="O494" s="206">
        <f t="shared" si="28"/>
        <v>0</v>
      </c>
    </row>
    <row r="495" spans="1:15" customFormat="1" ht="15.75">
      <c r="A495" s="154">
        <v>43584</v>
      </c>
      <c r="B495" s="154"/>
      <c r="C495" s="40" t="s">
        <v>49</v>
      </c>
      <c r="D495" s="70">
        <v>10</v>
      </c>
      <c r="E495" s="70">
        <v>22</v>
      </c>
      <c r="F495" s="70">
        <f t="shared" si="30"/>
        <v>12</v>
      </c>
      <c r="G495" s="41" t="str">
        <f>IF(F495="","",IF(F495&lt;=30,"Pass","Fail"))</f>
        <v>Pass</v>
      </c>
      <c r="H495" s="70">
        <v>1340</v>
      </c>
      <c r="I495" s="64" t="s">
        <v>51</v>
      </c>
      <c r="J495" s="67">
        <v>30</v>
      </c>
      <c r="K495" s="67">
        <v>30</v>
      </c>
      <c r="L495" s="70"/>
      <c r="O495" s="206">
        <f t="shared" si="28"/>
        <v>0</v>
      </c>
    </row>
    <row r="496" spans="1:15" customFormat="1" ht="15.75">
      <c r="A496" s="154">
        <v>43587</v>
      </c>
      <c r="B496" s="154"/>
      <c r="C496" s="40" t="s">
        <v>47</v>
      </c>
      <c r="D496" s="70">
        <v>17</v>
      </c>
      <c r="E496" s="70">
        <v>20</v>
      </c>
      <c r="F496" s="70">
        <f t="shared" si="30"/>
        <v>3</v>
      </c>
      <c r="G496" s="41" t="str">
        <f>IF(F496="","",IF(F496&lt;=20,"Pass","Fail"))</f>
        <v>Pass</v>
      </c>
      <c r="H496" s="70">
        <v>102</v>
      </c>
      <c r="I496" s="64" t="s">
        <v>51</v>
      </c>
      <c r="J496" s="67">
        <v>20</v>
      </c>
      <c r="K496" s="67">
        <v>20</v>
      </c>
      <c r="L496" s="70"/>
      <c r="O496" s="206">
        <f t="shared" si="28"/>
        <v>0</v>
      </c>
    </row>
    <row r="497" spans="1:15" customFormat="1" ht="15.75">
      <c r="A497" s="154">
        <v>43587</v>
      </c>
      <c r="B497" s="154"/>
      <c r="C497" s="40" t="s">
        <v>49</v>
      </c>
      <c r="D497" s="70">
        <v>11</v>
      </c>
      <c r="E497" s="70">
        <v>18</v>
      </c>
      <c r="F497" s="70">
        <f t="shared" si="30"/>
        <v>7</v>
      </c>
      <c r="G497" s="41" t="str">
        <f>IF(F497="","",IF(F497&lt;=30,"Pass","Fail"))</f>
        <v>Pass</v>
      </c>
      <c r="H497" s="70">
        <v>102</v>
      </c>
      <c r="I497" s="64" t="s">
        <v>51</v>
      </c>
      <c r="J497" s="67">
        <v>30</v>
      </c>
      <c r="K497" s="67">
        <v>30</v>
      </c>
      <c r="L497" s="70"/>
      <c r="O497" s="206">
        <f t="shared" si="28"/>
        <v>0</v>
      </c>
    </row>
    <row r="498" spans="1:15" customFormat="1" ht="15.75">
      <c r="A498" s="154">
        <v>43591</v>
      </c>
      <c r="B498" s="154"/>
      <c r="C498" s="40" t="s">
        <v>47</v>
      </c>
      <c r="D498" s="70">
        <v>20</v>
      </c>
      <c r="E498" s="70">
        <v>24</v>
      </c>
      <c r="F498" s="70">
        <f t="shared" si="30"/>
        <v>4</v>
      </c>
      <c r="G498" s="41" t="str">
        <f>IF(F498="","",IF(F498&lt;=20,"Pass","Fail"))</f>
        <v>Pass</v>
      </c>
      <c r="H498" s="70">
        <v>121</v>
      </c>
      <c r="I498" s="64" t="s">
        <v>51</v>
      </c>
      <c r="J498" s="67">
        <v>20</v>
      </c>
      <c r="K498" s="67">
        <v>20</v>
      </c>
      <c r="L498" s="70"/>
      <c r="O498" s="206">
        <f t="shared" si="28"/>
        <v>0</v>
      </c>
    </row>
    <row r="499" spans="1:15" customFormat="1" ht="15.75">
      <c r="A499" s="154">
        <v>43591</v>
      </c>
      <c r="B499" s="154"/>
      <c r="C499" s="40" t="s">
        <v>49</v>
      </c>
      <c r="D499" s="70">
        <v>18</v>
      </c>
      <c r="E499" s="70">
        <v>27</v>
      </c>
      <c r="F499" s="70">
        <f t="shared" si="30"/>
        <v>9</v>
      </c>
      <c r="G499" s="41" t="str">
        <f>IF(F499="","",IF(F499&lt;=30,"Pass","Fail"))</f>
        <v>Pass</v>
      </c>
      <c r="H499" s="70">
        <v>121</v>
      </c>
      <c r="I499" s="64" t="s">
        <v>51</v>
      </c>
      <c r="J499" s="67">
        <v>30</v>
      </c>
      <c r="K499" s="67">
        <v>30</v>
      </c>
      <c r="L499" s="70"/>
      <c r="O499" s="206">
        <f t="shared" si="28"/>
        <v>0</v>
      </c>
    </row>
    <row r="500" spans="1:15">
      <c r="A500" s="154">
        <v>43595</v>
      </c>
      <c r="B500" s="154"/>
      <c r="C500" s="40" t="s">
        <v>47</v>
      </c>
      <c r="D500" s="70">
        <v>13</v>
      </c>
      <c r="E500" s="70">
        <v>23</v>
      </c>
      <c r="F500" s="70">
        <f>IF(((D500="")*AND(E500="")),"",E500-D500)</f>
        <v>10</v>
      </c>
      <c r="G500" s="206" t="str">
        <f>IF(F500="","",IF(F500&lt;=20,"Pass","Fail"))</f>
        <v>Pass</v>
      </c>
      <c r="H500" s="70">
        <v>102</v>
      </c>
      <c r="I500" s="206" t="s">
        <v>51</v>
      </c>
      <c r="J500" s="67">
        <v>20</v>
      </c>
      <c r="K500" s="67">
        <v>20</v>
      </c>
      <c r="O500" s="206">
        <f t="shared" si="28"/>
        <v>0</v>
      </c>
    </row>
    <row r="501" spans="1:15">
      <c r="A501" s="154">
        <v>43595</v>
      </c>
      <c r="B501" s="154"/>
      <c r="C501" s="40" t="s">
        <v>49</v>
      </c>
      <c r="D501" s="70">
        <v>5</v>
      </c>
      <c r="E501" s="70">
        <v>33</v>
      </c>
      <c r="F501" s="70">
        <f>IF(((D501="")*AND(E501="")),"",E501-D501)</f>
        <v>28</v>
      </c>
      <c r="G501" s="206" t="str">
        <f>IF(F501="","",IF(F501&lt;=30,"Pass","Fail"))</f>
        <v>Pass</v>
      </c>
      <c r="H501" s="70">
        <v>102</v>
      </c>
      <c r="I501" s="206" t="s">
        <v>51</v>
      </c>
      <c r="J501" s="67">
        <v>30</v>
      </c>
      <c r="K501" s="67">
        <v>30</v>
      </c>
      <c r="O501" s="206">
        <f t="shared" si="28"/>
        <v>0</v>
      </c>
    </row>
    <row r="502" spans="1:15">
      <c r="A502" s="154">
        <v>43599</v>
      </c>
      <c r="B502" s="154"/>
      <c r="C502" s="40" t="s">
        <v>47</v>
      </c>
      <c r="D502" s="70">
        <v>37</v>
      </c>
      <c r="E502" s="70">
        <v>47</v>
      </c>
      <c r="F502" s="70">
        <f>IF(((D502="")*AND(E502="")),"",E502-D502)</f>
        <v>10</v>
      </c>
      <c r="G502" s="206" t="str">
        <f>IF(F502="","",IF(F502&lt;=20,"Pass","Fail"))</f>
        <v>Pass</v>
      </c>
      <c r="H502" s="70">
        <v>1428</v>
      </c>
      <c r="I502" s="206" t="s">
        <v>51</v>
      </c>
      <c r="J502" s="67">
        <v>20</v>
      </c>
      <c r="K502" s="67">
        <v>20</v>
      </c>
      <c r="O502" s="206">
        <f t="shared" si="28"/>
        <v>0</v>
      </c>
    </row>
    <row r="503" spans="1:15">
      <c r="A503" s="154">
        <v>43599</v>
      </c>
      <c r="B503" s="154"/>
      <c r="C503" s="40" t="s">
        <v>49</v>
      </c>
      <c r="D503" s="70">
        <v>52</v>
      </c>
      <c r="E503" s="70">
        <v>63</v>
      </c>
      <c r="F503" s="70">
        <f>IF(((D503="")*AND(E503="")),"",E503-D503)</f>
        <v>11</v>
      </c>
      <c r="G503" s="206" t="str">
        <f>IF(F503="","",IF(F503&lt;=30,"Pass","Fail"))</f>
        <v>Pass</v>
      </c>
      <c r="H503" s="70">
        <v>1428</v>
      </c>
      <c r="I503" s="206" t="s">
        <v>51</v>
      </c>
      <c r="J503" s="67">
        <v>30</v>
      </c>
      <c r="K503" s="67">
        <v>30</v>
      </c>
      <c r="O503" s="206">
        <f t="shared" si="28"/>
        <v>0</v>
      </c>
    </row>
    <row r="504" spans="1:15">
      <c r="A504" s="154">
        <v>43601</v>
      </c>
      <c r="B504" s="154"/>
      <c r="C504" s="40" t="s">
        <v>47</v>
      </c>
      <c r="D504" s="70">
        <v>14</v>
      </c>
      <c r="E504" s="70">
        <v>21</v>
      </c>
      <c r="F504" s="70">
        <f t="shared" ref="F504:F509" si="31">IF(((D504="")*AND(E504="")),"",E504-D504)</f>
        <v>7</v>
      </c>
      <c r="G504" s="206" t="str">
        <f>IF(F504="","",IF(F504&lt;=20,"Pass","Fail"))</f>
        <v>Pass</v>
      </c>
      <c r="H504" s="70">
        <v>1335</v>
      </c>
      <c r="I504" s="206" t="s">
        <v>51</v>
      </c>
      <c r="J504" s="67">
        <v>20</v>
      </c>
      <c r="K504" s="67">
        <v>20</v>
      </c>
      <c r="O504" s="206">
        <f t="shared" si="28"/>
        <v>0</v>
      </c>
    </row>
    <row r="505" spans="1:15">
      <c r="A505" s="154">
        <v>43601</v>
      </c>
      <c r="B505" s="154"/>
      <c r="C505" s="40" t="s">
        <v>49</v>
      </c>
      <c r="D505" s="70">
        <v>15</v>
      </c>
      <c r="E505" s="70">
        <v>21</v>
      </c>
      <c r="F505" s="70">
        <f t="shared" si="31"/>
        <v>6</v>
      </c>
      <c r="G505" s="206" t="str">
        <f>IF(F505="","",IF(F505&lt;=30,"Pass","Fail"))</f>
        <v>Pass</v>
      </c>
      <c r="H505" s="70">
        <v>1335</v>
      </c>
      <c r="I505" s="206" t="s">
        <v>51</v>
      </c>
      <c r="J505" s="67">
        <v>30</v>
      </c>
      <c r="K505" s="67">
        <v>30</v>
      </c>
      <c r="O505" s="206">
        <f t="shared" si="28"/>
        <v>0</v>
      </c>
    </row>
    <row r="506" spans="1:15">
      <c r="A506" s="154">
        <v>43605</v>
      </c>
      <c r="B506" s="154"/>
      <c r="C506" s="40" t="s">
        <v>47</v>
      </c>
      <c r="D506" s="70">
        <v>12</v>
      </c>
      <c r="E506" s="70">
        <v>20</v>
      </c>
      <c r="F506" s="70">
        <f t="shared" si="31"/>
        <v>8</v>
      </c>
      <c r="G506" s="206" t="str">
        <f>IF(F506="","",IF(F506&lt;=20,"Pass","Fail"))</f>
        <v>Pass</v>
      </c>
      <c r="H506" s="70">
        <v>1335</v>
      </c>
      <c r="I506" s="206" t="s">
        <v>51</v>
      </c>
      <c r="J506" s="67">
        <v>20</v>
      </c>
      <c r="K506" s="67">
        <v>20</v>
      </c>
      <c r="O506" s="206">
        <f t="shared" si="28"/>
        <v>0</v>
      </c>
    </row>
    <row r="507" spans="1:15">
      <c r="A507" s="154">
        <v>43605</v>
      </c>
      <c r="B507" s="154"/>
      <c r="C507" s="40" t="s">
        <v>49</v>
      </c>
      <c r="D507" s="70">
        <v>23</v>
      </c>
      <c r="E507" s="70">
        <v>25</v>
      </c>
      <c r="F507" s="70">
        <f t="shared" si="31"/>
        <v>2</v>
      </c>
      <c r="G507" s="206" t="str">
        <f>IF(F507="","",IF(F507&lt;=30,"Pass","Fail"))</f>
        <v>Pass</v>
      </c>
      <c r="H507" s="70">
        <v>1335</v>
      </c>
      <c r="I507" s="206" t="s">
        <v>51</v>
      </c>
      <c r="J507" s="67">
        <v>30</v>
      </c>
      <c r="K507" s="67">
        <v>30</v>
      </c>
      <c r="O507" s="206">
        <f t="shared" si="28"/>
        <v>0</v>
      </c>
    </row>
    <row r="508" spans="1:15">
      <c r="A508" s="153">
        <v>43608</v>
      </c>
      <c r="C508" s="40" t="s">
        <v>47</v>
      </c>
      <c r="D508" s="60">
        <v>16</v>
      </c>
      <c r="E508" s="60">
        <v>34</v>
      </c>
      <c r="F508" s="60">
        <f t="shared" si="31"/>
        <v>18</v>
      </c>
      <c r="G508" s="206" t="str">
        <f>IF(F508="","",IF(F508&lt;=20,"Pass","Fail"))</f>
        <v>Pass</v>
      </c>
      <c r="H508" s="70">
        <v>1340</v>
      </c>
      <c r="I508" s="206" t="s">
        <v>51</v>
      </c>
      <c r="J508" s="67">
        <v>20</v>
      </c>
      <c r="K508" s="67">
        <v>20</v>
      </c>
      <c r="O508" s="206">
        <f t="shared" si="28"/>
        <v>0</v>
      </c>
    </row>
    <row r="509" spans="1:15">
      <c r="A509" s="153">
        <v>43608</v>
      </c>
      <c r="C509" s="40" t="s">
        <v>49</v>
      </c>
      <c r="D509" s="60">
        <v>33</v>
      </c>
      <c r="E509" s="60">
        <v>40</v>
      </c>
      <c r="F509" s="60">
        <f t="shared" si="31"/>
        <v>7</v>
      </c>
      <c r="G509" s="206" t="str">
        <f>IF(F509="","",IF(F509&lt;=30,"Pass","Fail"))</f>
        <v>Pass</v>
      </c>
      <c r="H509" s="70">
        <v>1340</v>
      </c>
      <c r="I509" s="206" t="s">
        <v>51</v>
      </c>
      <c r="J509" s="246">
        <v>30</v>
      </c>
      <c r="K509" s="246">
        <v>30</v>
      </c>
      <c r="O509" s="206">
        <f t="shared" si="28"/>
        <v>0</v>
      </c>
    </row>
    <row r="510" spans="1:15">
      <c r="A510" s="153">
        <v>43614</v>
      </c>
      <c r="C510" s="40" t="s">
        <v>47</v>
      </c>
      <c r="D510" s="60">
        <v>20</v>
      </c>
      <c r="E510" s="60">
        <v>39</v>
      </c>
      <c r="F510" s="60">
        <f t="shared" ref="F510:F511" si="32">IF(((D510="")*AND(E510="")),"",E510-D510)</f>
        <v>19</v>
      </c>
      <c r="G510" s="206" t="str">
        <f>IF(F510="","",IF(F510&lt;=20,"Pass","Fail"))</f>
        <v>Pass</v>
      </c>
      <c r="H510" s="70">
        <v>1340</v>
      </c>
      <c r="I510" s="206" t="s">
        <v>51</v>
      </c>
      <c r="J510" s="67">
        <v>20</v>
      </c>
      <c r="K510" s="67">
        <v>20</v>
      </c>
      <c r="L510" s="84" t="s">
        <v>258</v>
      </c>
      <c r="O510" s="206">
        <f t="shared" si="28"/>
        <v>0</v>
      </c>
    </row>
    <row r="511" spans="1:15">
      <c r="A511" s="153">
        <v>43614</v>
      </c>
      <c r="C511" s="241" t="s">
        <v>49</v>
      </c>
      <c r="D511" s="60">
        <v>9</v>
      </c>
      <c r="E511" s="60">
        <v>10</v>
      </c>
      <c r="F511" s="60">
        <f t="shared" si="32"/>
        <v>1</v>
      </c>
      <c r="G511" s="242" t="str">
        <f>IF(F511="","",IF(F511&lt;=30,"Pass","Fail"))</f>
        <v>Pass</v>
      </c>
      <c r="H511" s="70">
        <v>1340</v>
      </c>
      <c r="I511" s="242" t="s">
        <v>51</v>
      </c>
      <c r="J511" s="246">
        <v>30</v>
      </c>
      <c r="K511" s="246">
        <v>30</v>
      </c>
      <c r="O511" s="206">
        <f t="shared" si="28"/>
        <v>0</v>
      </c>
    </row>
    <row r="512" spans="1:15">
      <c r="A512" s="243">
        <v>43619</v>
      </c>
      <c r="B512" s="243"/>
      <c r="C512" s="40" t="s">
        <v>47</v>
      </c>
      <c r="D512" s="78">
        <v>17</v>
      </c>
      <c r="E512" s="78">
        <v>29</v>
      </c>
      <c r="F512" s="78">
        <f t="shared" ref="F512:F513" si="33">IF(((D512="")*AND(E512="")),"",E512-D512)</f>
        <v>12</v>
      </c>
      <c r="G512" s="206" t="str">
        <f>IF(F512="","",IF(F512&lt;=20,"Pass","Fail"))</f>
        <v>Pass</v>
      </c>
      <c r="H512" s="70">
        <v>121</v>
      </c>
      <c r="I512" s="206" t="s">
        <v>51</v>
      </c>
      <c r="J512" s="67">
        <v>20</v>
      </c>
      <c r="K512" s="67">
        <v>20</v>
      </c>
      <c r="O512" s="206">
        <f t="shared" si="28"/>
        <v>0</v>
      </c>
    </row>
    <row r="513" spans="1:15">
      <c r="A513" s="244">
        <v>43619</v>
      </c>
      <c r="B513" s="244"/>
      <c r="C513" s="40" t="s">
        <v>49</v>
      </c>
      <c r="D513" s="245">
        <v>43</v>
      </c>
      <c r="E513" s="245">
        <v>52</v>
      </c>
      <c r="F513" s="245">
        <f t="shared" si="33"/>
        <v>9</v>
      </c>
      <c r="G513" s="206" t="str">
        <f>IF(F513="","",IF(F513&lt;=30,"Pass","Fail"))</f>
        <v>Pass</v>
      </c>
      <c r="H513" s="70">
        <v>121</v>
      </c>
      <c r="I513" s="206" t="s">
        <v>51</v>
      </c>
      <c r="J513" s="74">
        <v>30</v>
      </c>
      <c r="K513" s="74">
        <v>30</v>
      </c>
      <c r="O513" s="206">
        <f t="shared" si="28"/>
        <v>0</v>
      </c>
    </row>
    <row r="514" spans="1:15">
      <c r="A514" s="243">
        <v>43622</v>
      </c>
      <c r="B514" s="243"/>
      <c r="C514" s="40" t="s">
        <v>47</v>
      </c>
      <c r="D514" s="78">
        <v>47</v>
      </c>
      <c r="E514" s="78">
        <v>63</v>
      </c>
      <c r="F514" s="78">
        <f t="shared" ref="F514:F515" si="34">IF(((D514="")*AND(E514="")),"",E514-D514)</f>
        <v>16</v>
      </c>
      <c r="G514" s="206" t="str">
        <f>IF(F514="","",IF(F514&lt;=20,"Pass","Fail"))</f>
        <v>Pass</v>
      </c>
      <c r="H514" s="70">
        <v>121</v>
      </c>
      <c r="I514" s="206" t="s">
        <v>51</v>
      </c>
      <c r="J514" s="67">
        <v>20</v>
      </c>
      <c r="K514" s="67">
        <v>20</v>
      </c>
      <c r="O514" s="206">
        <f t="shared" si="28"/>
        <v>0</v>
      </c>
    </row>
    <row r="515" spans="1:15">
      <c r="A515" s="244">
        <v>43622</v>
      </c>
      <c r="B515" s="244"/>
      <c r="C515" s="40" t="s">
        <v>49</v>
      </c>
      <c r="D515" s="245">
        <v>49</v>
      </c>
      <c r="E515" s="245">
        <v>69</v>
      </c>
      <c r="F515" s="245">
        <f t="shared" si="34"/>
        <v>20</v>
      </c>
      <c r="G515" s="206" t="str">
        <f>IF(F515="","",IF(F515&lt;=30,"Pass","Fail"))</f>
        <v>Pass</v>
      </c>
      <c r="H515" s="70">
        <v>121</v>
      </c>
      <c r="I515" s="206" t="s">
        <v>51</v>
      </c>
      <c r="J515" s="74">
        <v>30</v>
      </c>
      <c r="K515" s="74">
        <v>30</v>
      </c>
      <c r="O515" s="206">
        <f t="shared" si="28"/>
        <v>0</v>
      </c>
    </row>
    <row r="516" spans="1:15">
      <c r="A516" s="243">
        <v>43626</v>
      </c>
      <c r="B516" s="243"/>
      <c r="C516" s="40" t="s">
        <v>47</v>
      </c>
      <c r="D516" s="78">
        <v>76</v>
      </c>
      <c r="E516" s="78">
        <v>87</v>
      </c>
      <c r="F516" s="78">
        <f t="shared" ref="F516:F517" si="35">IF(((D516="")*AND(E516="")),"",E516-D516)</f>
        <v>11</v>
      </c>
      <c r="G516" s="206" t="str">
        <f>IF(F516="","",IF(F516&lt;=20,"Pass","Fail"))</f>
        <v>Pass</v>
      </c>
      <c r="H516" s="70">
        <v>1428</v>
      </c>
      <c r="I516" s="206" t="s">
        <v>51</v>
      </c>
      <c r="J516" s="67">
        <v>20</v>
      </c>
      <c r="K516" s="67">
        <v>20</v>
      </c>
      <c r="O516" s="206">
        <f t="shared" si="28"/>
        <v>0</v>
      </c>
    </row>
    <row r="517" spans="1:15">
      <c r="A517" s="244">
        <v>43626</v>
      </c>
      <c r="B517" s="244"/>
      <c r="C517" s="40" t="s">
        <v>49</v>
      </c>
      <c r="D517" s="245">
        <v>58</v>
      </c>
      <c r="E517" s="245">
        <v>59</v>
      </c>
      <c r="F517" s="245">
        <f t="shared" si="35"/>
        <v>1</v>
      </c>
      <c r="G517" s="206" t="str">
        <f>IF(F517="","",IF(F517&lt;=30,"Pass","Fail"))</f>
        <v>Pass</v>
      </c>
      <c r="H517" s="70">
        <v>1428</v>
      </c>
      <c r="I517" s="206" t="s">
        <v>51</v>
      </c>
      <c r="J517" s="74">
        <v>30</v>
      </c>
      <c r="K517" s="74">
        <v>30</v>
      </c>
      <c r="O517" s="206">
        <f t="shared" si="28"/>
        <v>0</v>
      </c>
    </row>
    <row r="518" spans="1:15">
      <c r="A518" s="243">
        <v>43629</v>
      </c>
      <c r="B518" s="243"/>
      <c r="C518" s="40" t="s">
        <v>47</v>
      </c>
      <c r="D518" s="78">
        <v>19</v>
      </c>
      <c r="E518" s="78">
        <v>32</v>
      </c>
      <c r="F518" s="78">
        <f t="shared" ref="F518:F531" si="36">IF(((D518="")*AND(E518="")),"",E518-D518)</f>
        <v>13</v>
      </c>
      <c r="G518" s="206" t="str">
        <f>IF(F518="","",IF(F518&lt;=20,"Pass","Fail"))</f>
        <v>Pass</v>
      </c>
      <c r="H518" s="70">
        <v>1428</v>
      </c>
      <c r="I518" s="206" t="s">
        <v>51</v>
      </c>
      <c r="J518" s="67">
        <v>20</v>
      </c>
      <c r="K518" s="67">
        <v>20</v>
      </c>
      <c r="O518" s="206">
        <f t="shared" si="28"/>
        <v>0</v>
      </c>
    </row>
    <row r="519" spans="1:15">
      <c r="A519" s="243">
        <v>43629</v>
      </c>
      <c r="B519" s="243"/>
      <c r="C519" s="40" t="s">
        <v>49</v>
      </c>
      <c r="D519" s="245">
        <v>6</v>
      </c>
      <c r="E519" s="245">
        <v>6</v>
      </c>
      <c r="F519" s="245">
        <f t="shared" si="36"/>
        <v>0</v>
      </c>
      <c r="G519" s="206" t="str">
        <f>IF(F519="","",IF(F519&lt;=30,"Pass","Fail"))</f>
        <v>Pass</v>
      </c>
      <c r="H519" s="70">
        <v>1428</v>
      </c>
      <c r="I519" s="206" t="s">
        <v>51</v>
      </c>
      <c r="J519" s="74">
        <v>30</v>
      </c>
      <c r="K519" s="74">
        <v>30</v>
      </c>
      <c r="O519" s="206">
        <f t="shared" si="28"/>
        <v>0</v>
      </c>
    </row>
    <row r="520" spans="1:15">
      <c r="A520" s="243">
        <v>43633</v>
      </c>
      <c r="B520" s="243"/>
      <c r="C520" s="40" t="s">
        <v>47</v>
      </c>
      <c r="D520" s="78">
        <v>15</v>
      </c>
      <c r="E520" s="78">
        <v>24</v>
      </c>
      <c r="F520" s="78">
        <f t="shared" si="36"/>
        <v>9</v>
      </c>
      <c r="G520" s="206" t="str">
        <f>IF(F520="","",IF(F520&lt;=20,"Pass","Fail"))</f>
        <v>Pass</v>
      </c>
      <c r="H520" s="70">
        <v>1335</v>
      </c>
      <c r="I520" s="206" t="s">
        <v>51</v>
      </c>
      <c r="J520" s="67">
        <v>20</v>
      </c>
      <c r="K520" s="67">
        <v>20</v>
      </c>
      <c r="O520" s="206">
        <f t="shared" si="28"/>
        <v>0</v>
      </c>
    </row>
    <row r="521" spans="1:15">
      <c r="A521" s="243">
        <v>43633</v>
      </c>
      <c r="B521" s="243"/>
      <c r="C521" s="40" t="s">
        <v>49</v>
      </c>
      <c r="D521" s="245">
        <v>15</v>
      </c>
      <c r="E521" s="245">
        <v>15</v>
      </c>
      <c r="F521" s="245">
        <f t="shared" si="36"/>
        <v>0</v>
      </c>
      <c r="G521" s="206" t="str">
        <f>IF(F521="","",IF(F521&lt;=30,"Pass","Fail"))</f>
        <v>Pass</v>
      </c>
      <c r="H521" s="70">
        <v>1335</v>
      </c>
      <c r="I521" s="206" t="s">
        <v>51</v>
      </c>
      <c r="J521" s="74">
        <v>30</v>
      </c>
      <c r="K521" s="74">
        <v>30</v>
      </c>
      <c r="O521" s="206">
        <f t="shared" si="28"/>
        <v>0</v>
      </c>
    </row>
    <row r="522" spans="1:15">
      <c r="A522" s="243">
        <v>43636</v>
      </c>
      <c r="B522" s="243"/>
      <c r="C522" s="40" t="s">
        <v>47</v>
      </c>
      <c r="D522" s="78">
        <v>30</v>
      </c>
      <c r="E522" s="78">
        <v>256</v>
      </c>
      <c r="F522" s="78">
        <f t="shared" si="36"/>
        <v>226</v>
      </c>
      <c r="G522" s="206" t="str">
        <f>IF(F522="","",IF(F522&lt;=20,"Pass","Fail"))</f>
        <v>Fail</v>
      </c>
      <c r="H522" s="70">
        <v>1335</v>
      </c>
      <c r="I522" s="206" t="s">
        <v>51</v>
      </c>
      <c r="J522" s="67">
        <v>20</v>
      </c>
      <c r="K522" s="67">
        <v>20</v>
      </c>
      <c r="O522" s="206">
        <f t="shared" si="28"/>
        <v>0</v>
      </c>
    </row>
    <row r="523" spans="1:15">
      <c r="A523" s="243">
        <v>43636</v>
      </c>
      <c r="B523" s="243"/>
      <c r="C523" s="40" t="s">
        <v>49</v>
      </c>
      <c r="D523" s="245">
        <v>10</v>
      </c>
      <c r="E523" s="245">
        <v>17</v>
      </c>
      <c r="F523" s="245">
        <f t="shared" si="36"/>
        <v>7</v>
      </c>
      <c r="G523" s="206" t="str">
        <f>IF(F523="","",IF(F523&lt;=30,"Pass","Fail"))</f>
        <v>Pass</v>
      </c>
      <c r="H523" s="70">
        <v>1335</v>
      </c>
      <c r="I523" s="206" t="s">
        <v>51</v>
      </c>
      <c r="J523" s="74">
        <v>30</v>
      </c>
      <c r="K523" s="74">
        <v>30</v>
      </c>
      <c r="O523" s="206">
        <f t="shared" ref="O523:O586" si="37">N523-M523</f>
        <v>0</v>
      </c>
    </row>
    <row r="524" spans="1:15">
      <c r="A524" s="243">
        <v>43636</v>
      </c>
      <c r="B524" s="243"/>
      <c r="C524" s="40" t="s">
        <v>47</v>
      </c>
      <c r="D524" s="78">
        <v>3</v>
      </c>
      <c r="E524" s="78">
        <v>3</v>
      </c>
      <c r="F524" s="78">
        <f t="shared" si="36"/>
        <v>0</v>
      </c>
      <c r="G524" s="206" t="str">
        <f>IF(F524="","",IF(F524&lt;=20,"Pass","Fail"))</f>
        <v>Pass</v>
      </c>
      <c r="H524" s="70">
        <v>1335</v>
      </c>
      <c r="I524" s="206" t="s">
        <v>51</v>
      </c>
      <c r="J524" s="67">
        <v>20</v>
      </c>
      <c r="K524" s="67">
        <v>20</v>
      </c>
      <c r="O524" s="206">
        <f t="shared" si="37"/>
        <v>0</v>
      </c>
    </row>
    <row r="525" spans="1:15">
      <c r="A525" s="243">
        <v>43639</v>
      </c>
      <c r="B525" s="243"/>
      <c r="C525" s="40" t="s">
        <v>49</v>
      </c>
      <c r="D525" s="245">
        <v>11</v>
      </c>
      <c r="E525" s="245">
        <v>16</v>
      </c>
      <c r="F525" s="245">
        <f t="shared" ref="F525:F526" si="38">IF(((D525="")*AND(E525="")),"",E525-D525)</f>
        <v>5</v>
      </c>
      <c r="G525" s="206" t="str">
        <f>IF(F525="","",IF(F525&lt;=30,"Pass","Fail"))</f>
        <v>Pass</v>
      </c>
      <c r="H525" s="70">
        <v>74</v>
      </c>
      <c r="I525" s="206" t="s">
        <v>51</v>
      </c>
      <c r="J525" s="74">
        <v>30</v>
      </c>
      <c r="K525" s="74">
        <v>30</v>
      </c>
      <c r="O525" s="206">
        <f t="shared" si="37"/>
        <v>0</v>
      </c>
    </row>
    <row r="526" spans="1:15">
      <c r="A526" s="243">
        <v>43639</v>
      </c>
      <c r="B526" s="243"/>
      <c r="C526" s="40" t="s">
        <v>47</v>
      </c>
      <c r="D526" s="78">
        <v>11</v>
      </c>
      <c r="E526" s="78">
        <v>28</v>
      </c>
      <c r="F526" s="78">
        <f t="shared" si="38"/>
        <v>17</v>
      </c>
      <c r="G526" s="206" t="str">
        <f>IF(F526="","",IF(F526&lt;=20,"Pass","Fail"))</f>
        <v>Pass</v>
      </c>
      <c r="H526" s="70">
        <v>74</v>
      </c>
      <c r="I526" s="206" t="s">
        <v>51</v>
      </c>
      <c r="J526" s="67">
        <v>20</v>
      </c>
      <c r="K526" s="67">
        <v>20</v>
      </c>
      <c r="O526" s="206">
        <f t="shared" si="37"/>
        <v>0</v>
      </c>
    </row>
    <row r="527" spans="1:15">
      <c r="A527" s="243">
        <v>43642</v>
      </c>
      <c r="B527" s="243"/>
      <c r="C527" s="40" t="s">
        <v>47</v>
      </c>
      <c r="D527" s="78">
        <v>29</v>
      </c>
      <c r="E527" s="78">
        <v>17</v>
      </c>
      <c r="F527" s="78">
        <f t="shared" si="36"/>
        <v>-12</v>
      </c>
      <c r="G527" s="206" t="str">
        <f>IF(F527="","",IF(F527&lt;=20,"Pass","Fail"))</f>
        <v>Pass</v>
      </c>
      <c r="H527" s="70">
        <v>1340</v>
      </c>
      <c r="I527" s="206" t="s">
        <v>51</v>
      </c>
      <c r="J527" s="67">
        <v>20</v>
      </c>
      <c r="K527" s="67">
        <v>20</v>
      </c>
      <c r="O527" s="206">
        <f t="shared" si="37"/>
        <v>0</v>
      </c>
    </row>
    <row r="528" spans="1:15">
      <c r="A528" s="243">
        <v>43642</v>
      </c>
      <c r="B528" s="243"/>
      <c r="C528" s="40" t="s">
        <v>49</v>
      </c>
      <c r="D528" s="245">
        <v>46</v>
      </c>
      <c r="E528" s="245">
        <v>19</v>
      </c>
      <c r="F528" s="245">
        <f t="shared" si="36"/>
        <v>-27</v>
      </c>
      <c r="G528" s="206" t="str">
        <f>IF(F528="","",IF(F528&lt;=30,"Pass","Fail"))</f>
        <v>Pass</v>
      </c>
      <c r="H528" s="70">
        <v>1340</v>
      </c>
      <c r="I528" s="206" t="s">
        <v>51</v>
      </c>
      <c r="J528" s="74">
        <v>30</v>
      </c>
      <c r="K528" s="74">
        <v>30</v>
      </c>
      <c r="O528" s="206">
        <f t="shared" si="37"/>
        <v>0</v>
      </c>
    </row>
    <row r="529" spans="1:15">
      <c r="A529" s="243">
        <v>43646</v>
      </c>
      <c r="B529" s="243"/>
      <c r="C529" s="40" t="s">
        <v>47</v>
      </c>
      <c r="D529" s="78">
        <v>3</v>
      </c>
      <c r="E529" s="78">
        <v>16</v>
      </c>
      <c r="F529" s="78">
        <f t="shared" si="36"/>
        <v>13</v>
      </c>
      <c r="G529" s="206" t="str">
        <f>IF(F529="","",IF(F529&lt;=20,"Pass","Fail"))</f>
        <v>Pass</v>
      </c>
      <c r="H529" s="70" t="s">
        <v>235</v>
      </c>
      <c r="I529" s="206" t="s">
        <v>51</v>
      </c>
      <c r="J529" s="67">
        <v>20</v>
      </c>
      <c r="K529" s="67">
        <v>20</v>
      </c>
      <c r="O529" s="206">
        <f t="shared" si="37"/>
        <v>0</v>
      </c>
    </row>
    <row r="530" spans="1:15">
      <c r="A530" s="244">
        <v>43646</v>
      </c>
      <c r="B530" s="244"/>
      <c r="C530" s="40" t="s">
        <v>49</v>
      </c>
      <c r="D530" s="245">
        <v>0</v>
      </c>
      <c r="E530" s="245">
        <v>2</v>
      </c>
      <c r="F530" s="245">
        <f t="shared" si="36"/>
        <v>2</v>
      </c>
      <c r="G530" s="206" t="str">
        <f>IF(F530="","",IF(F530&lt;=30,"Pass","Fail"))</f>
        <v>Pass</v>
      </c>
      <c r="H530" s="70" t="s">
        <v>235</v>
      </c>
      <c r="I530" s="206" t="s">
        <v>51</v>
      </c>
      <c r="J530" s="74">
        <v>30</v>
      </c>
      <c r="K530" s="74">
        <v>30</v>
      </c>
      <c r="O530" s="206">
        <f t="shared" si="37"/>
        <v>0</v>
      </c>
    </row>
    <row r="531" spans="1:15">
      <c r="A531" s="244">
        <v>43647</v>
      </c>
      <c r="B531" s="244"/>
      <c r="C531" s="40" t="s">
        <v>47</v>
      </c>
      <c r="D531" s="78">
        <v>43</v>
      </c>
      <c r="E531" s="78">
        <v>51</v>
      </c>
      <c r="F531" s="78">
        <f t="shared" si="36"/>
        <v>8</v>
      </c>
      <c r="G531" s="206" t="str">
        <f>IF(F531="","",IF(F531&lt;=20,"Pass","Fail"))</f>
        <v>Pass</v>
      </c>
      <c r="H531" s="70">
        <v>1335</v>
      </c>
      <c r="I531" s="206" t="s">
        <v>51</v>
      </c>
      <c r="J531" s="67">
        <v>20</v>
      </c>
      <c r="K531" s="67">
        <v>20</v>
      </c>
      <c r="O531" s="206">
        <f t="shared" si="37"/>
        <v>0</v>
      </c>
    </row>
    <row r="532" spans="1:15">
      <c r="A532" s="244">
        <v>43649</v>
      </c>
      <c r="B532" s="244"/>
      <c r="C532" s="40" t="s">
        <v>47</v>
      </c>
      <c r="D532" s="78">
        <v>7</v>
      </c>
      <c r="E532" s="78">
        <v>14</v>
      </c>
      <c r="F532" s="78">
        <f t="shared" ref="F532:F590" si="39">IF(((D532="")*AND(E532="")),"",E532-D532)</f>
        <v>7</v>
      </c>
      <c r="G532" s="206" t="str">
        <f>IF(F532="","",IF(F532&lt;=20,"Pass","Fail"))</f>
        <v>Pass</v>
      </c>
      <c r="H532" s="70">
        <v>121</v>
      </c>
      <c r="I532" s="206" t="s">
        <v>51</v>
      </c>
      <c r="J532" s="67">
        <v>20</v>
      </c>
      <c r="K532" s="67">
        <v>20</v>
      </c>
      <c r="O532" s="206">
        <f t="shared" si="37"/>
        <v>0</v>
      </c>
    </row>
    <row r="533" spans="1:15">
      <c r="A533" s="244">
        <v>43649</v>
      </c>
      <c r="B533" s="244"/>
      <c r="C533" s="40" t="s">
        <v>49</v>
      </c>
      <c r="D533" s="245">
        <v>20</v>
      </c>
      <c r="E533" s="245">
        <v>34</v>
      </c>
      <c r="F533" s="245">
        <f t="shared" si="39"/>
        <v>14</v>
      </c>
      <c r="G533" s="206" t="str">
        <f>IF(F533="","",IF(F533&lt;=30,"Pass","Fail"))</f>
        <v>Pass</v>
      </c>
      <c r="H533" s="70">
        <v>121</v>
      </c>
      <c r="I533" s="206" t="s">
        <v>51</v>
      </c>
      <c r="J533" s="74">
        <v>30</v>
      </c>
      <c r="K533" s="74">
        <v>30</v>
      </c>
      <c r="O533" s="206">
        <f t="shared" si="37"/>
        <v>0</v>
      </c>
    </row>
    <row r="534" spans="1:15">
      <c r="A534" s="244">
        <v>43653</v>
      </c>
      <c r="B534" s="244"/>
      <c r="C534" s="40" t="s">
        <v>47</v>
      </c>
      <c r="D534" s="78">
        <v>17</v>
      </c>
      <c r="E534" s="78">
        <v>37</v>
      </c>
      <c r="F534" s="78">
        <f t="shared" ref="F534" si="40">IF(((D534="")*AND(E534="")),"",E534-D534)</f>
        <v>20</v>
      </c>
      <c r="G534" s="206" t="str">
        <f>IF(F534="","",IF(F534&lt;=20,"Pass","Fail"))</f>
        <v>Pass</v>
      </c>
      <c r="H534" s="70">
        <v>74</v>
      </c>
      <c r="I534" s="206" t="s">
        <v>51</v>
      </c>
      <c r="J534" s="67">
        <v>20</v>
      </c>
      <c r="K534" s="67">
        <v>20</v>
      </c>
      <c r="O534" s="206">
        <f t="shared" si="37"/>
        <v>0</v>
      </c>
    </row>
    <row r="535" spans="1:15">
      <c r="A535" s="244">
        <v>43653</v>
      </c>
      <c r="B535" s="244"/>
      <c r="C535" s="40" t="s">
        <v>49</v>
      </c>
      <c r="D535" s="245">
        <v>31</v>
      </c>
      <c r="E535" s="245">
        <v>50</v>
      </c>
      <c r="F535" s="245">
        <f t="shared" si="39"/>
        <v>19</v>
      </c>
      <c r="G535" s="206" t="str">
        <f>IF(F535="","",IF(F535&lt;=30,"Pass","Fail"))</f>
        <v>Pass</v>
      </c>
      <c r="H535" s="70">
        <v>74</v>
      </c>
      <c r="I535" s="206" t="s">
        <v>51</v>
      </c>
      <c r="J535" s="74">
        <v>30</v>
      </c>
      <c r="K535" s="74">
        <v>30</v>
      </c>
      <c r="O535" s="206">
        <f t="shared" si="37"/>
        <v>0</v>
      </c>
    </row>
    <row r="536" spans="1:15">
      <c r="A536" s="243">
        <v>43656</v>
      </c>
      <c r="B536" s="243"/>
      <c r="C536" s="40" t="s">
        <v>47</v>
      </c>
      <c r="D536" s="78">
        <v>26</v>
      </c>
      <c r="E536" s="78">
        <v>43</v>
      </c>
      <c r="F536" s="78">
        <f t="shared" si="39"/>
        <v>17</v>
      </c>
      <c r="G536" s="206" t="str">
        <f>IF(F536="","",IF(F536&lt;=20,"Pass","Fail"))</f>
        <v>Pass</v>
      </c>
      <c r="H536" s="70">
        <v>1428</v>
      </c>
      <c r="I536" s="206" t="s">
        <v>51</v>
      </c>
      <c r="J536" s="67">
        <v>20</v>
      </c>
      <c r="K536" s="67">
        <v>20</v>
      </c>
      <c r="O536" s="206">
        <f t="shared" si="37"/>
        <v>0</v>
      </c>
    </row>
    <row r="537" spans="1:15">
      <c r="A537" s="244">
        <v>43656</v>
      </c>
      <c r="B537" s="244"/>
      <c r="C537" s="40" t="s">
        <v>49</v>
      </c>
      <c r="D537" s="245">
        <v>23</v>
      </c>
      <c r="E537" s="245">
        <v>36</v>
      </c>
      <c r="F537" s="245">
        <f t="shared" si="39"/>
        <v>13</v>
      </c>
      <c r="G537" s="206" t="str">
        <f>IF(F537="","",IF(F537&lt;=30,"Pass","Fail"))</f>
        <v>Pass</v>
      </c>
      <c r="H537" s="70">
        <v>1428</v>
      </c>
      <c r="I537" s="206" t="s">
        <v>51</v>
      </c>
      <c r="J537" s="74">
        <v>30</v>
      </c>
      <c r="K537" s="74">
        <v>30</v>
      </c>
      <c r="O537" s="206">
        <f t="shared" si="37"/>
        <v>0</v>
      </c>
    </row>
    <row r="538" spans="1:15">
      <c r="A538" s="244">
        <v>43660</v>
      </c>
      <c r="B538" s="244"/>
      <c r="C538" s="40" t="s">
        <v>47</v>
      </c>
      <c r="D538" s="78">
        <v>15</v>
      </c>
      <c r="E538" s="78">
        <v>14</v>
      </c>
      <c r="F538" s="78">
        <f t="shared" si="39"/>
        <v>-1</v>
      </c>
      <c r="G538" s="206" t="str">
        <f>IF(F538="","",IF(F538&lt;=20,"Pass","Fail"))</f>
        <v>Pass</v>
      </c>
      <c r="H538" s="70">
        <v>74</v>
      </c>
      <c r="I538" s="206" t="s">
        <v>51</v>
      </c>
      <c r="J538" s="67">
        <v>20</v>
      </c>
      <c r="K538" s="67">
        <v>20</v>
      </c>
      <c r="O538" s="206">
        <f t="shared" si="37"/>
        <v>0</v>
      </c>
    </row>
    <row r="539" spans="1:15">
      <c r="A539" s="244">
        <v>43661</v>
      </c>
      <c r="B539" s="244"/>
      <c r="C539" s="40" t="s">
        <v>49</v>
      </c>
      <c r="D539" s="245">
        <v>13</v>
      </c>
      <c r="E539" s="245">
        <v>38</v>
      </c>
      <c r="F539" s="245">
        <f t="shared" ref="F539" si="41">IF(((D539="")*AND(E539="")),"",E539-D539)</f>
        <v>25</v>
      </c>
      <c r="G539" s="206" t="str">
        <f>IF(F539="","",IF(F539&lt;=30,"Pass","Fail"))</f>
        <v>Pass</v>
      </c>
      <c r="H539" s="70">
        <v>74</v>
      </c>
      <c r="I539" s="206" t="s">
        <v>51</v>
      </c>
      <c r="J539" s="74">
        <v>30</v>
      </c>
      <c r="K539" s="74">
        <v>30</v>
      </c>
      <c r="O539" s="206">
        <f t="shared" si="37"/>
        <v>0</v>
      </c>
    </row>
    <row r="540" spans="1:15">
      <c r="A540" s="244">
        <v>43663</v>
      </c>
      <c r="B540" s="244"/>
      <c r="C540" s="40" t="s">
        <v>47</v>
      </c>
      <c r="D540" s="78">
        <v>8</v>
      </c>
      <c r="E540" s="78">
        <v>18</v>
      </c>
      <c r="F540" s="78">
        <f t="shared" si="39"/>
        <v>10</v>
      </c>
      <c r="G540" s="206" t="str">
        <f>IF(F540="","",IF(F540&lt;=20,"Pass","Fail"))</f>
        <v>Pass</v>
      </c>
      <c r="H540" s="70">
        <v>1335</v>
      </c>
      <c r="I540" s="206" t="s">
        <v>51</v>
      </c>
      <c r="J540" s="67">
        <v>20</v>
      </c>
      <c r="K540" s="67">
        <v>20</v>
      </c>
      <c r="O540" s="206">
        <f t="shared" si="37"/>
        <v>0</v>
      </c>
    </row>
    <row r="541" spans="1:15">
      <c r="A541" s="244">
        <v>43663</v>
      </c>
      <c r="B541" s="244"/>
      <c r="C541" s="40" t="s">
        <v>49</v>
      </c>
      <c r="D541" s="245">
        <v>28</v>
      </c>
      <c r="E541" s="245">
        <v>37</v>
      </c>
      <c r="F541" s="245">
        <f t="shared" si="39"/>
        <v>9</v>
      </c>
      <c r="G541" s="206" t="str">
        <f>IF(F541="","",IF(F541&lt;=30,"Pass","Fail"))</f>
        <v>Pass</v>
      </c>
      <c r="H541" s="70">
        <v>1335</v>
      </c>
      <c r="I541" s="206" t="s">
        <v>51</v>
      </c>
      <c r="J541" s="74">
        <v>30</v>
      </c>
      <c r="K541" s="74">
        <v>30</v>
      </c>
      <c r="O541" s="206">
        <f t="shared" si="37"/>
        <v>0</v>
      </c>
    </row>
    <row r="542" spans="1:15">
      <c r="A542" s="244">
        <v>43666</v>
      </c>
      <c r="B542" s="244"/>
      <c r="C542" s="40" t="s">
        <v>47</v>
      </c>
      <c r="D542" s="78">
        <v>6</v>
      </c>
      <c r="E542" s="78">
        <v>11</v>
      </c>
      <c r="F542" s="78">
        <f t="shared" si="39"/>
        <v>5</v>
      </c>
      <c r="G542" s="206" t="str">
        <f>IF(F542="","",IF(F542&lt;=20,"Pass","Fail"))</f>
        <v>Pass</v>
      </c>
      <c r="H542" s="70">
        <v>102</v>
      </c>
      <c r="I542" s="206" t="s">
        <v>51</v>
      </c>
      <c r="J542" s="67">
        <v>20</v>
      </c>
      <c r="K542" s="67">
        <v>20</v>
      </c>
      <c r="O542" s="206">
        <f t="shared" si="37"/>
        <v>0</v>
      </c>
    </row>
    <row r="543" spans="1:15">
      <c r="A543" s="244">
        <v>43666</v>
      </c>
      <c r="B543" s="244"/>
      <c r="C543" s="40" t="s">
        <v>49</v>
      </c>
      <c r="D543" s="245">
        <v>4</v>
      </c>
      <c r="E543" s="245">
        <v>13</v>
      </c>
      <c r="F543" s="245">
        <f t="shared" si="39"/>
        <v>9</v>
      </c>
      <c r="G543" s="206" t="str">
        <f>IF(F543="","",IF(F543&lt;=30,"Pass","Fail"))</f>
        <v>Pass</v>
      </c>
      <c r="H543" s="70">
        <v>102</v>
      </c>
      <c r="I543" s="206" t="s">
        <v>51</v>
      </c>
      <c r="J543" s="74">
        <v>30</v>
      </c>
      <c r="K543" s="74">
        <v>30</v>
      </c>
      <c r="O543" s="206">
        <f t="shared" si="37"/>
        <v>0</v>
      </c>
    </row>
    <row r="544" spans="1:15">
      <c r="A544" s="243">
        <v>43670</v>
      </c>
      <c r="B544" s="243"/>
      <c r="C544" s="40" t="s">
        <v>47</v>
      </c>
      <c r="D544" s="78">
        <v>6</v>
      </c>
      <c r="E544" s="78">
        <v>13</v>
      </c>
      <c r="F544" s="78">
        <f t="shared" si="39"/>
        <v>7</v>
      </c>
      <c r="G544" s="206" t="str">
        <f>IF(F544="","",IF(F544&lt;=20,"Pass","Fail"))</f>
        <v>Pass</v>
      </c>
      <c r="H544" s="70">
        <v>1340</v>
      </c>
      <c r="I544" s="206" t="s">
        <v>51</v>
      </c>
      <c r="J544" s="67">
        <v>20</v>
      </c>
      <c r="K544" s="67">
        <v>20</v>
      </c>
      <c r="O544" s="206">
        <f t="shared" si="37"/>
        <v>0</v>
      </c>
    </row>
    <row r="545" spans="1:15">
      <c r="A545" s="244">
        <v>43670</v>
      </c>
      <c r="B545" s="244"/>
      <c r="C545" s="40" t="s">
        <v>49</v>
      </c>
      <c r="D545" s="245">
        <v>16</v>
      </c>
      <c r="E545" s="245">
        <v>23</v>
      </c>
      <c r="F545" s="245">
        <f t="shared" si="39"/>
        <v>7</v>
      </c>
      <c r="G545" s="206" t="str">
        <f>IF(F545="","",IF(F545&lt;=30,"Pass","Fail"))</f>
        <v>Pass</v>
      </c>
      <c r="H545" s="70">
        <v>1340</v>
      </c>
      <c r="I545" s="206" t="s">
        <v>51</v>
      </c>
      <c r="J545" s="74">
        <v>30</v>
      </c>
      <c r="K545" s="74">
        <v>30</v>
      </c>
      <c r="O545" s="206">
        <f t="shared" si="37"/>
        <v>0</v>
      </c>
    </row>
    <row r="546" spans="1:15">
      <c r="A546" s="243">
        <v>43673</v>
      </c>
      <c r="B546" s="243"/>
      <c r="C546" s="40" t="s">
        <v>47</v>
      </c>
      <c r="D546" s="78">
        <v>5</v>
      </c>
      <c r="E546" s="78">
        <v>10</v>
      </c>
      <c r="F546" s="78">
        <f t="shared" si="39"/>
        <v>5</v>
      </c>
      <c r="G546" s="206" t="str">
        <f>IF(F546="","",IF(F546&lt;=20,"Pass","Fail"))</f>
        <v>Pass</v>
      </c>
      <c r="H546" s="70">
        <v>1340</v>
      </c>
      <c r="I546" s="206" t="s">
        <v>51</v>
      </c>
      <c r="J546" s="67">
        <v>20</v>
      </c>
      <c r="K546" s="67">
        <v>20</v>
      </c>
      <c r="O546" s="206">
        <f t="shared" si="37"/>
        <v>0</v>
      </c>
    </row>
    <row r="547" spans="1:15">
      <c r="A547" s="244">
        <v>43673</v>
      </c>
      <c r="B547" s="244"/>
      <c r="C547" s="40" t="s">
        <v>49</v>
      </c>
      <c r="D547" s="245">
        <v>6</v>
      </c>
      <c r="E547" s="245">
        <v>26</v>
      </c>
      <c r="F547" s="245">
        <f t="shared" si="39"/>
        <v>20</v>
      </c>
      <c r="G547" s="206" t="str">
        <f>IF(F547="","",IF(F547&lt;=30,"Pass","Fail"))</f>
        <v>Pass</v>
      </c>
      <c r="H547" s="70">
        <v>1340</v>
      </c>
      <c r="I547" s="206" t="s">
        <v>51</v>
      </c>
      <c r="J547" s="74">
        <v>30</v>
      </c>
      <c r="K547" s="74">
        <v>30</v>
      </c>
      <c r="O547" s="206">
        <f t="shared" si="37"/>
        <v>0</v>
      </c>
    </row>
    <row r="548" spans="1:15">
      <c r="A548" s="244">
        <v>43676</v>
      </c>
      <c r="B548" s="244"/>
      <c r="C548" s="40" t="s">
        <v>47</v>
      </c>
      <c r="D548" s="78">
        <v>5</v>
      </c>
      <c r="E548" s="78">
        <v>9</v>
      </c>
      <c r="F548" s="78">
        <f t="shared" si="39"/>
        <v>4</v>
      </c>
      <c r="G548" s="206" t="str">
        <f>IF(F548="","",IF(F548&lt;=20,"Pass","Fail"))</f>
        <v>Pass</v>
      </c>
      <c r="H548" s="70">
        <v>1335</v>
      </c>
      <c r="I548" s="206" t="s">
        <v>51</v>
      </c>
      <c r="J548" s="67">
        <v>20</v>
      </c>
      <c r="K548" s="67">
        <v>20</v>
      </c>
      <c r="O548" s="206">
        <f t="shared" si="37"/>
        <v>0</v>
      </c>
    </row>
    <row r="549" spans="1:15">
      <c r="A549" s="244">
        <v>43676</v>
      </c>
      <c r="B549" s="244"/>
      <c r="C549" s="40" t="s">
        <v>49</v>
      </c>
      <c r="D549" s="245">
        <v>18</v>
      </c>
      <c r="E549" s="245">
        <v>37</v>
      </c>
      <c r="F549" s="245">
        <f t="shared" si="39"/>
        <v>19</v>
      </c>
      <c r="G549" s="206" t="str">
        <f>IF(F549="","",IF(F549&lt;=30,"Pass","Fail"))</f>
        <v>Pass</v>
      </c>
      <c r="H549" s="70">
        <v>1335</v>
      </c>
      <c r="I549" s="206" t="s">
        <v>51</v>
      </c>
      <c r="J549" s="74">
        <v>30</v>
      </c>
      <c r="K549" s="74">
        <v>30</v>
      </c>
      <c r="O549" s="206">
        <f t="shared" si="37"/>
        <v>0</v>
      </c>
    </row>
    <row r="550" spans="1:15">
      <c r="A550" s="244">
        <v>43679</v>
      </c>
      <c r="B550" s="244"/>
      <c r="C550" s="40" t="s">
        <v>47</v>
      </c>
      <c r="D550" s="78">
        <v>18</v>
      </c>
      <c r="E550" s="78">
        <v>37</v>
      </c>
      <c r="F550" s="78">
        <f t="shared" si="39"/>
        <v>19</v>
      </c>
      <c r="G550" s="206" t="str">
        <f>IF(F550="","",IF(F550&lt;=20,"Pass","Fail"))</f>
        <v>Pass</v>
      </c>
      <c r="H550" s="70">
        <v>1335</v>
      </c>
      <c r="I550" s="206" t="s">
        <v>51</v>
      </c>
      <c r="J550" s="67">
        <v>20</v>
      </c>
      <c r="K550" s="67">
        <v>20</v>
      </c>
      <c r="O550" s="206">
        <f t="shared" si="37"/>
        <v>0</v>
      </c>
    </row>
    <row r="551" spans="1:15">
      <c r="A551" s="244">
        <v>43679</v>
      </c>
      <c r="B551" s="244"/>
      <c r="C551" s="40" t="s">
        <v>49</v>
      </c>
      <c r="D551" s="245">
        <v>16</v>
      </c>
      <c r="E551" s="245">
        <v>30</v>
      </c>
      <c r="F551" s="245">
        <f t="shared" si="39"/>
        <v>14</v>
      </c>
      <c r="G551" s="206" t="str">
        <f>IF(F551="","",IF(F551&lt;=30,"Pass","Fail"))</f>
        <v>Pass</v>
      </c>
      <c r="H551" s="70">
        <v>1335</v>
      </c>
      <c r="I551" s="206" t="s">
        <v>51</v>
      </c>
      <c r="J551" s="74">
        <v>30</v>
      </c>
      <c r="K551" s="74">
        <v>30</v>
      </c>
      <c r="O551" s="206">
        <f t="shared" si="37"/>
        <v>0</v>
      </c>
    </row>
    <row r="552" spans="1:15">
      <c r="A552" s="244">
        <v>43682</v>
      </c>
      <c r="B552" s="244"/>
      <c r="C552" s="40" t="s">
        <v>47</v>
      </c>
      <c r="D552" s="78">
        <v>12</v>
      </c>
      <c r="E552" s="78">
        <v>18</v>
      </c>
      <c r="F552" s="78">
        <f t="shared" si="39"/>
        <v>6</v>
      </c>
      <c r="G552" s="206" t="str">
        <f>IF(F552="","",IF(F552&lt;=20,"Pass","Fail"))</f>
        <v>Pass</v>
      </c>
      <c r="H552" s="70">
        <v>1335</v>
      </c>
      <c r="I552" s="206" t="s">
        <v>51</v>
      </c>
      <c r="J552" s="67">
        <v>20</v>
      </c>
      <c r="K552" s="67">
        <v>20</v>
      </c>
      <c r="O552" s="206">
        <f t="shared" si="37"/>
        <v>0</v>
      </c>
    </row>
    <row r="553" spans="1:15">
      <c r="A553" s="244">
        <v>43682</v>
      </c>
      <c r="B553" s="244"/>
      <c r="C553" s="40" t="s">
        <v>49</v>
      </c>
      <c r="D553" s="245">
        <v>8</v>
      </c>
      <c r="E553" s="245">
        <v>27</v>
      </c>
      <c r="F553" s="245">
        <f t="shared" si="39"/>
        <v>19</v>
      </c>
      <c r="G553" s="206" t="str">
        <f>IF(F553="","",IF(F553&lt;=30,"Pass","Fail"))</f>
        <v>Pass</v>
      </c>
      <c r="H553" s="70">
        <v>1335</v>
      </c>
      <c r="I553" s="206" t="s">
        <v>51</v>
      </c>
      <c r="J553" s="74">
        <v>30</v>
      </c>
      <c r="K553" s="74">
        <v>30</v>
      </c>
      <c r="O553" s="206">
        <f t="shared" si="37"/>
        <v>0</v>
      </c>
    </row>
    <row r="554" spans="1:15">
      <c r="A554" s="244">
        <v>43685</v>
      </c>
      <c r="B554" s="244"/>
      <c r="C554" s="40" t="s">
        <v>47</v>
      </c>
      <c r="D554" s="78">
        <v>15</v>
      </c>
      <c r="E554" s="78">
        <v>30</v>
      </c>
      <c r="F554" s="78">
        <f t="shared" ref="F554:F555" si="42">IF(((D554="")*AND(E554="")),"",E554-D554)</f>
        <v>15</v>
      </c>
      <c r="G554" s="206" t="str">
        <f>IF(F554="","",IF(F554&lt;=20,"Pass","Fail"))</f>
        <v>Pass</v>
      </c>
      <c r="H554" s="70">
        <v>74</v>
      </c>
      <c r="I554" s="206" t="s">
        <v>51</v>
      </c>
      <c r="J554" s="67">
        <v>20</v>
      </c>
      <c r="K554" s="67">
        <v>20</v>
      </c>
      <c r="O554" s="206">
        <f t="shared" si="37"/>
        <v>0</v>
      </c>
    </row>
    <row r="555" spans="1:15">
      <c r="A555" s="244">
        <v>43685</v>
      </c>
      <c r="B555" s="244"/>
      <c r="C555" s="40" t="s">
        <v>49</v>
      </c>
      <c r="D555" s="245">
        <v>33</v>
      </c>
      <c r="E555" s="245">
        <v>63</v>
      </c>
      <c r="F555" s="245">
        <f t="shared" si="42"/>
        <v>30</v>
      </c>
      <c r="G555" s="206" t="str">
        <f>IF(F555="","",IF(F555&lt;=30,"Pass","Fail"))</f>
        <v>Pass</v>
      </c>
      <c r="H555" s="70">
        <v>74</v>
      </c>
      <c r="I555" s="206" t="s">
        <v>51</v>
      </c>
      <c r="J555" s="74">
        <v>30</v>
      </c>
      <c r="K555" s="74">
        <v>30</v>
      </c>
      <c r="O555" s="206">
        <f t="shared" si="37"/>
        <v>0</v>
      </c>
    </row>
    <row r="556" spans="1:15">
      <c r="A556" s="244">
        <v>43696</v>
      </c>
      <c r="B556" s="244"/>
      <c r="C556" s="40" t="s">
        <v>49</v>
      </c>
      <c r="D556" s="245">
        <v>10</v>
      </c>
      <c r="E556" s="245">
        <v>33</v>
      </c>
      <c r="F556" s="245">
        <f t="shared" si="39"/>
        <v>23</v>
      </c>
      <c r="G556" s="206" t="str">
        <f>IF(F556="","",IF(F556&lt;=30,"Pass","Fail"))</f>
        <v>Pass</v>
      </c>
      <c r="H556" s="70">
        <v>1340</v>
      </c>
      <c r="I556" s="206" t="s">
        <v>51</v>
      </c>
      <c r="J556" s="74">
        <v>30</v>
      </c>
      <c r="K556" s="74">
        <v>30</v>
      </c>
      <c r="O556" s="206">
        <f t="shared" si="37"/>
        <v>0</v>
      </c>
    </row>
    <row r="557" spans="1:15">
      <c r="A557" s="244">
        <v>43699</v>
      </c>
      <c r="B557" s="244"/>
      <c r="C557" s="40" t="s">
        <v>49</v>
      </c>
      <c r="D557" s="245">
        <v>11</v>
      </c>
      <c r="E557" s="245">
        <v>19</v>
      </c>
      <c r="F557" s="245">
        <f t="shared" si="39"/>
        <v>8</v>
      </c>
      <c r="G557" s="206" t="str">
        <f>IF(F557="","",IF(F557&lt;=30,"Pass","Fail"))</f>
        <v>Pass</v>
      </c>
      <c r="H557" s="70">
        <v>1340</v>
      </c>
      <c r="I557" s="206" t="s">
        <v>51</v>
      </c>
      <c r="J557" s="74">
        <v>30</v>
      </c>
      <c r="K557" s="74">
        <v>30</v>
      </c>
      <c r="O557" s="206">
        <f t="shared" si="37"/>
        <v>0</v>
      </c>
    </row>
    <row r="558" spans="1:15">
      <c r="A558" s="244">
        <v>43700</v>
      </c>
      <c r="B558" s="244"/>
      <c r="C558" s="40" t="s">
        <v>47</v>
      </c>
      <c r="D558" s="78">
        <v>14</v>
      </c>
      <c r="E558" s="78">
        <v>15</v>
      </c>
      <c r="F558" s="78">
        <f t="shared" si="39"/>
        <v>1</v>
      </c>
      <c r="G558" s="206" t="str">
        <f>IF(F558="","",IF(F558&lt;=20,"Pass","Fail"))</f>
        <v>Pass</v>
      </c>
      <c r="H558" s="70">
        <v>1159</v>
      </c>
      <c r="I558" s="206" t="s">
        <v>51</v>
      </c>
      <c r="J558" s="67">
        <v>20</v>
      </c>
      <c r="K558" s="67">
        <v>20</v>
      </c>
      <c r="O558" s="206">
        <f t="shared" si="37"/>
        <v>0</v>
      </c>
    </row>
    <row r="559" spans="1:15">
      <c r="A559" s="244">
        <v>43700</v>
      </c>
      <c r="B559" s="244"/>
      <c r="C559" s="40" t="s">
        <v>49</v>
      </c>
      <c r="D559" s="245">
        <v>9</v>
      </c>
      <c r="E559" s="245">
        <v>24</v>
      </c>
      <c r="F559" s="245">
        <f t="shared" si="39"/>
        <v>15</v>
      </c>
      <c r="G559" s="206" t="str">
        <f>IF(F559="","",IF(F559&lt;=30,"Pass","Fail"))</f>
        <v>Pass</v>
      </c>
      <c r="H559" s="70">
        <v>1159</v>
      </c>
      <c r="I559" s="206" t="s">
        <v>51</v>
      </c>
      <c r="J559" s="74">
        <v>30</v>
      </c>
      <c r="K559" s="74">
        <v>30</v>
      </c>
      <c r="O559" s="206">
        <f t="shared" si="37"/>
        <v>0</v>
      </c>
    </row>
    <row r="560" spans="1:15">
      <c r="A560" s="243">
        <v>43703</v>
      </c>
      <c r="B560" s="243"/>
      <c r="C560" s="40" t="s">
        <v>47</v>
      </c>
      <c r="D560" s="78">
        <v>33</v>
      </c>
      <c r="E560" s="78">
        <v>32</v>
      </c>
      <c r="F560" s="78">
        <f t="shared" si="39"/>
        <v>-1</v>
      </c>
      <c r="G560" s="206" t="str">
        <f>IF(F560="","",IF(F560&lt;=20,"Pass","Fail"))</f>
        <v>Pass</v>
      </c>
      <c r="H560" s="70" t="s">
        <v>281</v>
      </c>
      <c r="I560" s="206" t="s">
        <v>51</v>
      </c>
      <c r="J560" s="67">
        <v>20</v>
      </c>
      <c r="K560" s="67">
        <v>20</v>
      </c>
      <c r="O560" s="206">
        <f t="shared" si="37"/>
        <v>0</v>
      </c>
    </row>
    <row r="561" spans="1:15">
      <c r="A561" s="244">
        <v>43703</v>
      </c>
      <c r="B561" s="244"/>
      <c r="C561" s="40" t="s">
        <v>49</v>
      </c>
      <c r="D561" s="245">
        <v>41</v>
      </c>
      <c r="E561" s="245">
        <v>52</v>
      </c>
      <c r="F561" s="245">
        <f t="shared" si="39"/>
        <v>11</v>
      </c>
      <c r="G561" s="206" t="str">
        <f>IF(F561="","",IF(F561&lt;=30,"Pass","Fail"))</f>
        <v>Pass</v>
      </c>
      <c r="H561" s="70" t="s">
        <v>281</v>
      </c>
      <c r="I561" s="206" t="s">
        <v>51</v>
      </c>
      <c r="J561" s="74">
        <v>30</v>
      </c>
      <c r="K561" s="74">
        <v>30</v>
      </c>
      <c r="O561" s="206">
        <f t="shared" si="37"/>
        <v>0</v>
      </c>
    </row>
    <row r="562" spans="1:15">
      <c r="A562" s="243">
        <v>43706</v>
      </c>
      <c r="B562" s="243"/>
      <c r="C562" s="40" t="s">
        <v>47</v>
      </c>
      <c r="D562" s="78">
        <v>11</v>
      </c>
      <c r="E562" s="78">
        <v>23</v>
      </c>
      <c r="F562" s="78">
        <f t="shared" si="39"/>
        <v>12</v>
      </c>
      <c r="G562" s="206" t="str">
        <f>IF(F562="","",IF(F562&lt;=20,"Pass","Fail"))</f>
        <v>Pass</v>
      </c>
      <c r="H562" s="70">
        <v>121</v>
      </c>
      <c r="I562" s="206" t="s">
        <v>51</v>
      </c>
      <c r="J562" s="67">
        <v>20</v>
      </c>
      <c r="K562" s="67">
        <v>20</v>
      </c>
      <c r="O562" s="206">
        <f t="shared" si="37"/>
        <v>0</v>
      </c>
    </row>
    <row r="563" spans="1:15">
      <c r="A563" s="243">
        <v>43706</v>
      </c>
      <c r="B563" s="243"/>
      <c r="C563" s="40" t="s">
        <v>49</v>
      </c>
      <c r="D563" s="245">
        <v>13</v>
      </c>
      <c r="E563" s="245">
        <v>29</v>
      </c>
      <c r="F563" s="245">
        <f t="shared" si="39"/>
        <v>16</v>
      </c>
      <c r="G563" s="206" t="str">
        <f>IF(F563="","",IF(F563&lt;=30,"Pass","Fail"))</f>
        <v>Pass</v>
      </c>
      <c r="H563" s="70">
        <v>121</v>
      </c>
      <c r="I563" s="206" t="s">
        <v>51</v>
      </c>
      <c r="J563" s="74">
        <v>30</v>
      </c>
      <c r="K563" s="74">
        <v>30</v>
      </c>
      <c r="O563" s="206">
        <f t="shared" si="37"/>
        <v>0</v>
      </c>
    </row>
    <row r="564" spans="1:15">
      <c r="A564" s="243">
        <v>43709</v>
      </c>
      <c r="B564" s="243"/>
      <c r="C564" s="40" t="s">
        <v>47</v>
      </c>
      <c r="D564" s="78">
        <v>27</v>
      </c>
      <c r="E564" s="78">
        <v>30</v>
      </c>
      <c r="F564" s="78">
        <f t="shared" si="39"/>
        <v>3</v>
      </c>
      <c r="G564" s="206" t="str">
        <f>IF(F564="","",IF(F564&lt;=20,"Pass","Fail"))</f>
        <v>Pass</v>
      </c>
      <c r="H564" s="70">
        <v>121</v>
      </c>
      <c r="I564" s="206" t="s">
        <v>51</v>
      </c>
      <c r="J564" s="67">
        <v>20</v>
      </c>
      <c r="K564" s="67">
        <v>20</v>
      </c>
      <c r="O564" s="206">
        <f t="shared" si="37"/>
        <v>0</v>
      </c>
    </row>
    <row r="565" spans="1:15">
      <c r="A565" s="243">
        <v>43709</v>
      </c>
      <c r="B565" s="243"/>
      <c r="C565" s="40" t="s">
        <v>49</v>
      </c>
      <c r="D565" s="245">
        <v>37</v>
      </c>
      <c r="E565" s="245">
        <v>50</v>
      </c>
      <c r="F565" s="245">
        <f t="shared" si="39"/>
        <v>13</v>
      </c>
      <c r="G565" s="206" t="str">
        <f>IF(F565="","",IF(F565&lt;=30,"Pass","Fail"))</f>
        <v>Pass</v>
      </c>
      <c r="H565" s="70">
        <v>121</v>
      </c>
      <c r="I565" s="206" t="s">
        <v>51</v>
      </c>
      <c r="J565" s="74">
        <v>30</v>
      </c>
      <c r="K565" s="74">
        <v>30</v>
      </c>
      <c r="O565" s="206">
        <f t="shared" si="37"/>
        <v>0</v>
      </c>
    </row>
    <row r="566" spans="1:15">
      <c r="A566" s="243">
        <v>43712</v>
      </c>
      <c r="B566" s="243"/>
      <c r="C566" s="40" t="s">
        <v>47</v>
      </c>
      <c r="D566" s="78">
        <v>10</v>
      </c>
      <c r="E566" s="78">
        <v>17</v>
      </c>
      <c r="F566" s="78">
        <f t="shared" si="39"/>
        <v>7</v>
      </c>
      <c r="G566" s="206" t="str">
        <f>IF(F566="","",IF(F566&lt;=20,"Pass","Fail"))</f>
        <v>Pass</v>
      </c>
      <c r="H566" s="70">
        <v>1428</v>
      </c>
      <c r="I566" s="206" t="s">
        <v>51</v>
      </c>
      <c r="J566" s="67">
        <v>20</v>
      </c>
      <c r="K566" s="67">
        <v>20</v>
      </c>
      <c r="O566" s="206">
        <f t="shared" si="37"/>
        <v>0</v>
      </c>
    </row>
    <row r="567" spans="1:15">
      <c r="A567" s="244">
        <v>43712</v>
      </c>
      <c r="B567" s="244"/>
      <c r="C567" s="40" t="s">
        <v>49</v>
      </c>
      <c r="D567" s="245">
        <v>20</v>
      </c>
      <c r="E567" s="245">
        <v>24</v>
      </c>
      <c r="F567" s="245">
        <f t="shared" si="39"/>
        <v>4</v>
      </c>
      <c r="G567" s="206" t="str">
        <f>IF(F567="","",IF(F567&lt;=30,"Pass","Fail"))</f>
        <v>Pass</v>
      </c>
      <c r="H567" s="70">
        <v>1428</v>
      </c>
      <c r="I567" s="206" t="s">
        <v>51</v>
      </c>
      <c r="J567" s="74">
        <v>30</v>
      </c>
      <c r="K567" s="74">
        <v>30</v>
      </c>
      <c r="O567" s="206">
        <f t="shared" si="37"/>
        <v>0</v>
      </c>
    </row>
    <row r="568" spans="1:15">
      <c r="A568" s="243">
        <v>43715</v>
      </c>
      <c r="B568" s="243"/>
      <c r="C568" s="40" t="s">
        <v>47</v>
      </c>
      <c r="D568" s="78">
        <v>20</v>
      </c>
      <c r="E568" s="78">
        <v>30</v>
      </c>
      <c r="F568" s="78">
        <f t="shared" si="39"/>
        <v>10</v>
      </c>
      <c r="G568" s="206" t="str">
        <f>IF(F568="","",IF(F568&lt;=20,"Pass","Fail"))</f>
        <v>Pass</v>
      </c>
      <c r="H568" s="70" t="s">
        <v>286</v>
      </c>
      <c r="I568" s="206" t="s">
        <v>51</v>
      </c>
      <c r="J568" s="67">
        <v>20</v>
      </c>
      <c r="K568" s="67">
        <v>20</v>
      </c>
      <c r="O568" s="206">
        <f t="shared" si="37"/>
        <v>0</v>
      </c>
    </row>
    <row r="569" spans="1:15">
      <c r="A569" s="243">
        <v>43715</v>
      </c>
      <c r="B569" s="243"/>
      <c r="C569" s="40" t="s">
        <v>49</v>
      </c>
      <c r="D569" s="245">
        <v>22</v>
      </c>
      <c r="E569" s="245">
        <v>30</v>
      </c>
      <c r="F569" s="245">
        <f t="shared" si="39"/>
        <v>8</v>
      </c>
      <c r="G569" s="206" t="str">
        <f>IF(F569="","",IF(F569&lt;=30,"Pass","Fail"))</f>
        <v>Pass</v>
      </c>
      <c r="H569" s="70" t="s">
        <v>286</v>
      </c>
      <c r="I569" s="206" t="s">
        <v>51</v>
      </c>
      <c r="J569" s="74">
        <v>30</v>
      </c>
      <c r="K569" s="74">
        <v>30</v>
      </c>
      <c r="O569" s="206">
        <f t="shared" si="37"/>
        <v>0</v>
      </c>
    </row>
    <row r="570" spans="1:15">
      <c r="A570" s="243">
        <v>43718</v>
      </c>
      <c r="B570" s="243"/>
      <c r="C570" s="40" t="s">
        <v>47</v>
      </c>
      <c r="D570" s="78">
        <v>11</v>
      </c>
      <c r="E570" s="78"/>
      <c r="F570" s="78">
        <f t="shared" si="39"/>
        <v>-11</v>
      </c>
      <c r="G570" s="206" t="str">
        <f>IF(F570="","",IF(F570&lt;=20,"Pass","Fail"))</f>
        <v>Pass</v>
      </c>
      <c r="H570" s="70"/>
      <c r="I570" s="206" t="s">
        <v>51</v>
      </c>
      <c r="J570" s="67">
        <v>20</v>
      </c>
      <c r="K570" s="67">
        <v>20</v>
      </c>
      <c r="O570" s="206">
        <f t="shared" si="37"/>
        <v>0</v>
      </c>
    </row>
    <row r="571" spans="1:15">
      <c r="A571" s="243">
        <v>43718</v>
      </c>
      <c r="B571" s="243"/>
      <c r="C571" s="40" t="s">
        <v>49</v>
      </c>
      <c r="D571" s="245">
        <v>42</v>
      </c>
      <c r="E571" s="245">
        <v>57</v>
      </c>
      <c r="F571" s="245">
        <f t="shared" si="39"/>
        <v>15</v>
      </c>
      <c r="G571" s="206" t="str">
        <f>IF(F571="","",IF(F571&lt;=30,"Pass","Fail"))</f>
        <v>Pass</v>
      </c>
      <c r="H571" s="70">
        <v>121</v>
      </c>
      <c r="I571" s="206" t="s">
        <v>51</v>
      </c>
      <c r="J571" s="74">
        <v>30</v>
      </c>
      <c r="K571" s="74">
        <v>30</v>
      </c>
      <c r="O571" s="206">
        <f t="shared" si="37"/>
        <v>0</v>
      </c>
    </row>
    <row r="572" spans="1:15">
      <c r="A572" s="243">
        <v>43724</v>
      </c>
      <c r="B572" s="243"/>
      <c r="C572" s="40" t="s">
        <v>47</v>
      </c>
      <c r="D572" s="78">
        <v>10</v>
      </c>
      <c r="E572" s="78">
        <v>16</v>
      </c>
      <c r="F572" s="78">
        <f t="shared" si="39"/>
        <v>6</v>
      </c>
      <c r="G572" s="206" t="str">
        <f>IF(F572="","",IF(F572&lt;=20,"Pass","Fail"))</f>
        <v>Pass</v>
      </c>
      <c r="H572" s="70">
        <v>1340</v>
      </c>
      <c r="I572" s="206" t="s">
        <v>51</v>
      </c>
      <c r="J572" s="67">
        <v>20</v>
      </c>
      <c r="K572" s="67">
        <v>20</v>
      </c>
      <c r="O572" s="206">
        <f t="shared" si="37"/>
        <v>0</v>
      </c>
    </row>
    <row r="573" spans="1:15">
      <c r="A573" s="243">
        <v>43724</v>
      </c>
      <c r="B573" s="243"/>
      <c r="C573" s="40" t="s">
        <v>49</v>
      </c>
      <c r="D573" s="245">
        <v>14</v>
      </c>
      <c r="E573" s="245">
        <v>44</v>
      </c>
      <c r="F573" s="245">
        <f t="shared" si="39"/>
        <v>30</v>
      </c>
      <c r="G573" s="206" t="str">
        <f>IF(F573="","",IF(F573&lt;=30,"Pass","Fail"))</f>
        <v>Pass</v>
      </c>
      <c r="H573" s="70">
        <v>1340</v>
      </c>
      <c r="I573" s="206" t="s">
        <v>51</v>
      </c>
      <c r="J573" s="74">
        <v>30</v>
      </c>
      <c r="K573" s="74">
        <v>30</v>
      </c>
      <c r="O573" s="206">
        <f t="shared" si="37"/>
        <v>0</v>
      </c>
    </row>
    <row r="574" spans="1:15">
      <c r="A574" s="243">
        <v>43728</v>
      </c>
      <c r="B574" s="243"/>
      <c r="C574" s="40" t="s">
        <v>49</v>
      </c>
      <c r="D574" s="245">
        <v>17</v>
      </c>
      <c r="E574" s="245">
        <v>50</v>
      </c>
      <c r="F574" s="245">
        <f t="shared" si="39"/>
        <v>33</v>
      </c>
      <c r="G574" s="206" t="str">
        <f>IF(F574="","",IF(F574&lt;=30,"Pass","Fail"))</f>
        <v>Fail</v>
      </c>
      <c r="H574" s="70">
        <v>121</v>
      </c>
      <c r="I574" s="206" t="s">
        <v>51</v>
      </c>
      <c r="J574" s="74">
        <v>30</v>
      </c>
      <c r="K574" s="74">
        <v>30</v>
      </c>
      <c r="O574" s="206">
        <f t="shared" si="37"/>
        <v>0</v>
      </c>
    </row>
    <row r="575" spans="1:15">
      <c r="A575" s="243">
        <v>43728</v>
      </c>
      <c r="B575" s="243"/>
      <c r="C575" s="40" t="s">
        <v>47</v>
      </c>
      <c r="D575" s="78">
        <v>12</v>
      </c>
      <c r="E575" s="78">
        <v>19</v>
      </c>
      <c r="F575" s="78">
        <f t="shared" si="39"/>
        <v>7</v>
      </c>
      <c r="G575" s="206" t="str">
        <f>IF(F575="","",IF(F575&lt;=20,"Pass","Fail"))</f>
        <v>Pass</v>
      </c>
      <c r="H575" s="70">
        <v>1428</v>
      </c>
      <c r="I575" s="206" t="s">
        <v>51</v>
      </c>
      <c r="J575" s="67">
        <v>20</v>
      </c>
      <c r="K575" s="67">
        <v>20</v>
      </c>
      <c r="O575" s="206">
        <f t="shared" si="37"/>
        <v>0</v>
      </c>
    </row>
    <row r="576" spans="1:15">
      <c r="A576" s="243">
        <v>43728</v>
      </c>
      <c r="B576" s="243"/>
      <c r="C576" s="40" t="s">
        <v>49</v>
      </c>
      <c r="D576" s="245">
        <v>18</v>
      </c>
      <c r="E576" s="245">
        <v>41</v>
      </c>
      <c r="F576" s="245">
        <f t="shared" si="39"/>
        <v>23</v>
      </c>
      <c r="G576" s="206" t="str">
        <f>IF(F576="","",IF(F576&lt;=30,"Pass","Fail"))</f>
        <v>Pass</v>
      </c>
      <c r="H576" s="70">
        <v>1428</v>
      </c>
      <c r="I576" s="206" t="s">
        <v>51</v>
      </c>
      <c r="J576" s="74">
        <v>30</v>
      </c>
      <c r="K576" s="74">
        <v>30</v>
      </c>
      <c r="O576" s="206">
        <f t="shared" si="37"/>
        <v>0</v>
      </c>
    </row>
    <row r="577" spans="1:15">
      <c r="A577" s="243">
        <v>43731</v>
      </c>
      <c r="B577" s="243"/>
      <c r="C577" s="40" t="s">
        <v>47</v>
      </c>
      <c r="D577" s="78">
        <v>26</v>
      </c>
      <c r="E577" s="78">
        <v>37</v>
      </c>
      <c r="F577" s="78">
        <f t="shared" si="39"/>
        <v>11</v>
      </c>
      <c r="G577" s="206" t="str">
        <f>IF(F577="","",IF(F577&lt;=20,"Pass","Fail"))</f>
        <v>Pass</v>
      </c>
      <c r="H577" s="70">
        <v>1428</v>
      </c>
      <c r="I577" s="206" t="s">
        <v>51</v>
      </c>
      <c r="J577" s="67">
        <v>20</v>
      </c>
      <c r="K577" s="67">
        <v>20</v>
      </c>
      <c r="O577" s="206">
        <f t="shared" si="37"/>
        <v>0</v>
      </c>
    </row>
    <row r="578" spans="1:15">
      <c r="A578" s="244">
        <v>43731</v>
      </c>
      <c r="B578" s="244"/>
      <c r="C578" s="40" t="s">
        <v>49</v>
      </c>
      <c r="D578" s="245">
        <v>33</v>
      </c>
      <c r="E578" s="245">
        <v>50</v>
      </c>
      <c r="F578" s="245">
        <f t="shared" si="39"/>
        <v>17</v>
      </c>
      <c r="G578" s="206" t="str">
        <f>IF(F578="","",IF(F578&lt;=30,"Pass","Fail"))</f>
        <v>Pass</v>
      </c>
      <c r="H578" s="70">
        <v>1428</v>
      </c>
      <c r="I578" s="206" t="s">
        <v>51</v>
      </c>
      <c r="J578" s="74">
        <v>30</v>
      </c>
      <c r="K578" s="74">
        <v>30</v>
      </c>
      <c r="O578" s="206">
        <f t="shared" si="37"/>
        <v>0</v>
      </c>
    </row>
    <row r="579" spans="1:15">
      <c r="A579" s="243">
        <v>43735</v>
      </c>
      <c r="B579" s="243"/>
      <c r="C579" s="40" t="s">
        <v>47</v>
      </c>
      <c r="D579" s="78">
        <v>19</v>
      </c>
      <c r="E579" s="78">
        <v>30</v>
      </c>
      <c r="F579" s="78">
        <f t="shared" si="39"/>
        <v>11</v>
      </c>
      <c r="G579" s="206" t="str">
        <f>IF(F579="","",IF(F579&lt;=20,"Pass","Fail"))</f>
        <v>Pass</v>
      </c>
      <c r="H579" s="70">
        <v>1340</v>
      </c>
      <c r="I579" s="206" t="s">
        <v>51</v>
      </c>
      <c r="J579" s="67">
        <v>20</v>
      </c>
      <c r="K579" s="67">
        <v>20</v>
      </c>
      <c r="O579" s="206">
        <f t="shared" si="37"/>
        <v>0</v>
      </c>
    </row>
    <row r="580" spans="1:15">
      <c r="A580" s="243">
        <v>43735</v>
      </c>
      <c r="B580" s="243"/>
      <c r="C580" s="40" t="s">
        <v>49</v>
      </c>
      <c r="D580" s="245">
        <v>8</v>
      </c>
      <c r="E580" s="245">
        <v>16</v>
      </c>
      <c r="F580" s="245">
        <f t="shared" si="39"/>
        <v>8</v>
      </c>
      <c r="G580" s="206" t="str">
        <f>IF(F580="","",IF(F580&lt;=30,"Pass","Fail"))</f>
        <v>Pass</v>
      </c>
      <c r="H580" s="70">
        <v>1340</v>
      </c>
      <c r="I580" s="206" t="s">
        <v>51</v>
      </c>
      <c r="J580" s="74">
        <v>30</v>
      </c>
      <c r="K580" s="74">
        <v>30</v>
      </c>
      <c r="O580" s="206">
        <f t="shared" si="37"/>
        <v>0</v>
      </c>
    </row>
    <row r="581" spans="1:15">
      <c r="A581" s="243">
        <v>43738</v>
      </c>
      <c r="B581" s="243"/>
      <c r="C581" s="40" t="s">
        <v>47</v>
      </c>
      <c r="D581" s="78">
        <v>24</v>
      </c>
      <c r="E581" s="78">
        <v>38</v>
      </c>
      <c r="F581" s="78">
        <f t="shared" si="39"/>
        <v>14</v>
      </c>
      <c r="G581" s="206" t="str">
        <f>IF(F581="","",IF(F581&lt;=20,"Pass","Fail"))</f>
        <v>Pass</v>
      </c>
      <c r="H581" s="70">
        <v>121</v>
      </c>
      <c r="I581" s="206" t="s">
        <v>51</v>
      </c>
      <c r="J581" s="67">
        <v>20</v>
      </c>
      <c r="K581" s="67">
        <v>20</v>
      </c>
      <c r="O581" s="206">
        <f t="shared" si="37"/>
        <v>0</v>
      </c>
    </row>
    <row r="582" spans="1:15">
      <c r="A582" s="243">
        <v>43738</v>
      </c>
      <c r="B582" s="243"/>
      <c r="C582" s="40" t="s">
        <v>49</v>
      </c>
      <c r="D582" s="245">
        <v>42</v>
      </c>
      <c r="E582" s="245">
        <v>67</v>
      </c>
      <c r="F582" s="245">
        <f t="shared" si="39"/>
        <v>25</v>
      </c>
      <c r="G582" s="206" t="str">
        <f>IF(F582="","",IF(F582&lt;=30,"Pass","Fail"))</f>
        <v>Pass</v>
      </c>
      <c r="H582" s="70">
        <v>121</v>
      </c>
      <c r="I582" s="206" t="s">
        <v>51</v>
      </c>
      <c r="J582" s="74">
        <v>30</v>
      </c>
      <c r="K582" s="74">
        <v>30</v>
      </c>
      <c r="O582" s="206">
        <f t="shared" si="37"/>
        <v>0</v>
      </c>
    </row>
    <row r="583" spans="1:15">
      <c r="A583" s="243">
        <v>43741</v>
      </c>
      <c r="B583" s="243"/>
      <c r="C583" s="40" t="s">
        <v>47</v>
      </c>
      <c r="D583" s="78">
        <v>37</v>
      </c>
      <c r="E583" s="78">
        <v>68</v>
      </c>
      <c r="F583" s="78">
        <f t="shared" si="39"/>
        <v>31</v>
      </c>
      <c r="G583" s="206" t="str">
        <f>IF(F583="","",IF(F583&lt;=20,"Pass","Fail"))</f>
        <v>Fail</v>
      </c>
      <c r="H583" s="70">
        <v>1335</v>
      </c>
      <c r="I583" s="206" t="s">
        <v>51</v>
      </c>
      <c r="J583" s="67">
        <v>20</v>
      </c>
      <c r="K583" s="67">
        <v>20</v>
      </c>
      <c r="O583" s="206">
        <f t="shared" si="37"/>
        <v>0</v>
      </c>
    </row>
    <row r="584" spans="1:15">
      <c r="A584" s="243">
        <v>43741</v>
      </c>
      <c r="B584" s="243"/>
      <c r="C584" s="40" t="s">
        <v>49</v>
      </c>
      <c r="D584" s="245">
        <v>8</v>
      </c>
      <c r="E584" s="245">
        <v>37</v>
      </c>
      <c r="F584" s="245">
        <f t="shared" si="39"/>
        <v>29</v>
      </c>
      <c r="G584" s="206" t="str">
        <f>IF(F584="","",IF(F584&lt;=30,"Pass","Fail"))</f>
        <v>Pass</v>
      </c>
      <c r="H584" s="70">
        <v>1335</v>
      </c>
      <c r="I584" s="206" t="s">
        <v>51</v>
      </c>
      <c r="J584" s="74">
        <v>30</v>
      </c>
      <c r="K584" s="74">
        <v>30</v>
      </c>
      <c r="O584" s="206">
        <f t="shared" si="37"/>
        <v>0</v>
      </c>
    </row>
    <row r="585" spans="1:15">
      <c r="A585" s="243">
        <v>43741</v>
      </c>
      <c r="B585" s="243"/>
      <c r="C585" s="40" t="s">
        <v>47</v>
      </c>
      <c r="D585" s="78">
        <v>24</v>
      </c>
      <c r="E585" s="78">
        <v>26</v>
      </c>
      <c r="F585" s="78">
        <f t="shared" si="39"/>
        <v>2</v>
      </c>
      <c r="G585" s="206" t="str">
        <f>IF(F585="","",IF(F585&lt;=20,"Pass","Fail"))</f>
        <v>Pass</v>
      </c>
      <c r="H585" s="70">
        <v>1335</v>
      </c>
      <c r="I585" s="206" t="s">
        <v>51</v>
      </c>
      <c r="J585" s="67">
        <v>20</v>
      </c>
      <c r="K585" s="67">
        <v>20</v>
      </c>
      <c r="O585" s="206">
        <f t="shared" si="37"/>
        <v>0</v>
      </c>
    </row>
    <row r="586" spans="1:15">
      <c r="A586" s="243">
        <v>43745</v>
      </c>
      <c r="B586" s="243"/>
      <c r="C586" s="40" t="s">
        <v>49</v>
      </c>
      <c r="D586" s="245">
        <v>35</v>
      </c>
      <c r="E586" s="245">
        <v>75</v>
      </c>
      <c r="F586" s="245">
        <f t="shared" si="39"/>
        <v>40</v>
      </c>
      <c r="G586" s="206" t="str">
        <f>IF(F586="","",IF(F586&lt;=30,"Pass","Fail"))</f>
        <v>Fail</v>
      </c>
      <c r="H586" s="70">
        <v>74</v>
      </c>
      <c r="I586" s="206" t="s">
        <v>51</v>
      </c>
      <c r="J586" s="74">
        <v>30</v>
      </c>
      <c r="K586" s="74">
        <v>30</v>
      </c>
      <c r="O586" s="206">
        <f t="shared" si="37"/>
        <v>0</v>
      </c>
    </row>
    <row r="587" spans="1:15">
      <c r="A587" s="243">
        <v>43745</v>
      </c>
      <c r="B587" s="243"/>
      <c r="C587" s="40" t="s">
        <v>47</v>
      </c>
      <c r="D587" s="78">
        <v>14</v>
      </c>
      <c r="E587" s="78">
        <v>40</v>
      </c>
      <c r="F587" s="78">
        <f t="shared" si="39"/>
        <v>26</v>
      </c>
      <c r="G587" s="206" t="str">
        <f>IF(F587="","",IF(F587&lt;=20,"Pass","Fail"))</f>
        <v>Fail</v>
      </c>
      <c r="H587" s="70">
        <v>74</v>
      </c>
      <c r="I587" s="206" t="s">
        <v>51</v>
      </c>
      <c r="J587" s="67">
        <v>20</v>
      </c>
      <c r="K587" s="67">
        <v>20</v>
      </c>
      <c r="O587" s="206">
        <f t="shared" ref="O587:O650" si="43">N587-M587</f>
        <v>0</v>
      </c>
    </row>
    <row r="588" spans="1:15">
      <c r="A588" s="243">
        <v>43745</v>
      </c>
      <c r="B588" s="243"/>
      <c r="C588" s="40" t="s">
        <v>49</v>
      </c>
      <c r="D588" s="245">
        <v>25</v>
      </c>
      <c r="E588" s="245">
        <v>32</v>
      </c>
      <c r="F588" s="245">
        <f t="shared" ref="F588:F589" si="44">IF(((D588="")*AND(E588="")),"",E588-D588)</f>
        <v>7</v>
      </c>
      <c r="G588" s="206" t="str">
        <f>IF(F588="","",IF(F588&lt;=30,"Pass","Fail"))</f>
        <v>Pass</v>
      </c>
      <c r="H588" s="70">
        <v>1159</v>
      </c>
      <c r="I588" s="206" t="s">
        <v>51</v>
      </c>
      <c r="J588" s="74">
        <v>30</v>
      </c>
      <c r="K588" s="74">
        <v>30</v>
      </c>
      <c r="O588" s="206">
        <f t="shared" si="43"/>
        <v>0</v>
      </c>
    </row>
    <row r="589" spans="1:15">
      <c r="A589" s="243">
        <v>43745</v>
      </c>
      <c r="B589" s="243"/>
      <c r="C589" s="40" t="s">
        <v>47</v>
      </c>
      <c r="D589" s="78">
        <v>22</v>
      </c>
      <c r="E589" s="78">
        <v>51</v>
      </c>
      <c r="F589" s="78">
        <f t="shared" si="44"/>
        <v>29</v>
      </c>
      <c r="G589" s="242" t="str">
        <f>IF(F589="","",IF(F589&lt;=20,"Pass","Fail"))</f>
        <v>Fail</v>
      </c>
      <c r="H589" s="70">
        <v>1159</v>
      </c>
      <c r="I589" s="206" t="s">
        <v>51</v>
      </c>
      <c r="J589" s="67">
        <v>20</v>
      </c>
      <c r="K589" s="67">
        <v>20</v>
      </c>
      <c r="O589" s="206">
        <f t="shared" si="43"/>
        <v>0</v>
      </c>
    </row>
    <row r="590" spans="1:15">
      <c r="A590" s="243">
        <v>43749</v>
      </c>
      <c r="B590" s="243"/>
      <c r="C590" s="40" t="s">
        <v>47</v>
      </c>
      <c r="D590" s="70">
        <v>47</v>
      </c>
      <c r="E590" s="70">
        <v>83</v>
      </c>
      <c r="F590" s="70">
        <f t="shared" si="39"/>
        <v>36</v>
      </c>
      <c r="G590" s="206" t="str">
        <f>IF(F590="","",IF(F590&lt;=20,"Pass","Fail"))</f>
        <v>Fail</v>
      </c>
      <c r="H590" s="70">
        <v>74</v>
      </c>
      <c r="I590" s="206" t="s">
        <v>51</v>
      </c>
      <c r="J590" s="67">
        <v>20</v>
      </c>
      <c r="K590" s="67">
        <v>20</v>
      </c>
      <c r="L590" s="84" t="s">
        <v>312</v>
      </c>
      <c r="O590" s="206">
        <f t="shared" si="43"/>
        <v>0</v>
      </c>
    </row>
    <row r="591" spans="1:15">
      <c r="A591" s="243">
        <v>43749</v>
      </c>
      <c r="B591" s="243"/>
      <c r="C591" s="40" t="s">
        <v>49</v>
      </c>
      <c r="D591" s="70">
        <v>35</v>
      </c>
      <c r="E591" s="70">
        <v>65</v>
      </c>
      <c r="F591" s="70">
        <f t="shared" ref="F591:F592" si="45">IF(((D591="")*AND(E591="")),"",E591-D591)</f>
        <v>30</v>
      </c>
      <c r="G591" s="206" t="str">
        <f>IF(F591="","",IF(F591&lt;=30,"Pass","Fail"))</f>
        <v>Pass</v>
      </c>
      <c r="H591" s="70">
        <v>74</v>
      </c>
      <c r="I591" s="206" t="s">
        <v>51</v>
      </c>
      <c r="J591" s="74">
        <v>30</v>
      </c>
      <c r="K591" s="74">
        <v>30</v>
      </c>
      <c r="O591" s="206">
        <f t="shared" si="43"/>
        <v>0</v>
      </c>
    </row>
    <row r="592" spans="1:15">
      <c r="A592" s="154">
        <v>43749</v>
      </c>
      <c r="B592" s="154"/>
      <c r="C592" s="40" t="s">
        <v>47</v>
      </c>
      <c r="D592" s="70">
        <v>44</v>
      </c>
      <c r="E592" s="70">
        <v>61</v>
      </c>
      <c r="F592" s="70">
        <f t="shared" si="45"/>
        <v>17</v>
      </c>
      <c r="G592" s="206" t="str">
        <f>IF(F592="","",IF(F592&lt;=20,"Pass","Fail"))</f>
        <v>Pass</v>
      </c>
      <c r="H592" s="70">
        <v>1534</v>
      </c>
      <c r="I592" s="206" t="s">
        <v>51</v>
      </c>
      <c r="J592" s="67">
        <v>20</v>
      </c>
      <c r="K592" s="67">
        <v>20</v>
      </c>
      <c r="O592" s="206">
        <f t="shared" si="43"/>
        <v>0</v>
      </c>
    </row>
    <row r="593" spans="1:15">
      <c r="A593" s="154">
        <v>43749</v>
      </c>
      <c r="B593" s="154"/>
      <c r="C593" s="40" t="s">
        <v>47</v>
      </c>
      <c r="D593" s="70">
        <v>23</v>
      </c>
      <c r="E593" s="70">
        <v>26</v>
      </c>
      <c r="F593" s="70">
        <f t="shared" ref="F593:F594" si="46">IF(((D593="")*AND(E593="")),"",E593-D593)</f>
        <v>3</v>
      </c>
      <c r="G593" s="206" t="str">
        <f>IF(F593="","",IF(F593&lt;=20,"Pass","Fail"))</f>
        <v>Pass</v>
      </c>
      <c r="H593" s="70">
        <v>1159</v>
      </c>
      <c r="I593" s="206" t="s">
        <v>51</v>
      </c>
      <c r="J593" s="67">
        <v>20</v>
      </c>
      <c r="K593" s="67">
        <v>20</v>
      </c>
      <c r="O593" s="206">
        <f t="shared" si="43"/>
        <v>0</v>
      </c>
    </row>
    <row r="594" spans="1:15">
      <c r="A594" s="243">
        <v>43749</v>
      </c>
      <c r="B594" s="243"/>
      <c r="C594" s="40" t="s">
        <v>49</v>
      </c>
      <c r="D594" s="70">
        <v>32</v>
      </c>
      <c r="E594" s="70">
        <v>38</v>
      </c>
      <c r="F594" s="70">
        <f t="shared" si="46"/>
        <v>6</v>
      </c>
      <c r="G594" s="206" t="str">
        <f>IF(F594="","",IF(F594&lt;=30,"Pass","Fail"))</f>
        <v>Pass</v>
      </c>
      <c r="H594" s="70">
        <v>1159</v>
      </c>
      <c r="I594" s="206" t="s">
        <v>51</v>
      </c>
      <c r="J594" s="74">
        <v>30</v>
      </c>
      <c r="K594" s="74">
        <v>30</v>
      </c>
      <c r="O594" s="206">
        <f t="shared" si="43"/>
        <v>0</v>
      </c>
    </row>
    <row r="595" spans="1:15">
      <c r="A595" s="153">
        <v>43753</v>
      </c>
      <c r="C595" s="40" t="s">
        <v>47</v>
      </c>
      <c r="D595" s="70">
        <v>18</v>
      </c>
      <c r="E595" s="70">
        <v>29</v>
      </c>
      <c r="F595" s="70">
        <f t="shared" ref="F595:F596" si="47">IF(((D595="")*AND(E595="")),"",E595-D595)</f>
        <v>11</v>
      </c>
      <c r="G595" s="206" t="str">
        <f>IF(F595="","",IF(F595&lt;=20,"Pass","Fail"))</f>
        <v>Pass</v>
      </c>
      <c r="H595" s="70">
        <v>1340</v>
      </c>
      <c r="I595" s="206" t="s">
        <v>51</v>
      </c>
      <c r="J595" s="67">
        <v>20</v>
      </c>
      <c r="K595" s="67">
        <v>20</v>
      </c>
      <c r="O595" s="206">
        <f t="shared" si="43"/>
        <v>0</v>
      </c>
    </row>
    <row r="596" spans="1:15">
      <c r="A596" s="153">
        <v>43753</v>
      </c>
      <c r="C596" s="40" t="s">
        <v>49</v>
      </c>
      <c r="D596" s="70">
        <v>13</v>
      </c>
      <c r="E596" s="70">
        <v>29</v>
      </c>
      <c r="F596" s="70">
        <f t="shared" si="47"/>
        <v>16</v>
      </c>
      <c r="G596" s="206" t="str">
        <f>IF(F596="","",IF(F596&lt;=30,"Pass","Fail"))</f>
        <v>Pass</v>
      </c>
      <c r="H596" s="70">
        <v>1340</v>
      </c>
      <c r="I596" s="206" t="s">
        <v>51</v>
      </c>
      <c r="J596" s="74">
        <v>30</v>
      </c>
      <c r="K596" s="74">
        <v>30</v>
      </c>
      <c r="O596" s="206">
        <f t="shared" si="43"/>
        <v>0</v>
      </c>
    </row>
    <row r="597" spans="1:15">
      <c r="A597" s="153">
        <v>43756</v>
      </c>
      <c r="C597" s="40" t="s">
        <v>47</v>
      </c>
      <c r="D597" s="70">
        <v>30</v>
      </c>
      <c r="E597" s="70">
        <v>35</v>
      </c>
      <c r="F597" s="70">
        <f t="shared" ref="F597:F598" si="48">IF(((D597="")*AND(E597="")),"",E597-D597)</f>
        <v>5</v>
      </c>
      <c r="G597" s="206" t="str">
        <f>IF(F597="","",IF(F597&lt;=20,"Pass","Fail"))</f>
        <v>Pass</v>
      </c>
      <c r="H597" s="70">
        <v>1340</v>
      </c>
      <c r="I597" s="206" t="s">
        <v>51</v>
      </c>
      <c r="J597" s="67">
        <v>20</v>
      </c>
      <c r="K597" s="67">
        <v>20</v>
      </c>
      <c r="O597" s="206">
        <f t="shared" si="43"/>
        <v>0</v>
      </c>
    </row>
    <row r="598" spans="1:15">
      <c r="A598" s="153">
        <v>43756</v>
      </c>
      <c r="C598" s="40" t="s">
        <v>49</v>
      </c>
      <c r="D598" s="70">
        <v>27</v>
      </c>
      <c r="E598" s="70">
        <v>32</v>
      </c>
      <c r="F598" s="70">
        <f t="shared" si="48"/>
        <v>5</v>
      </c>
      <c r="G598" s="206" t="str">
        <f>IF(F598="","",IF(F598&lt;=30,"Pass","Fail"))</f>
        <v>Pass</v>
      </c>
      <c r="H598" s="70">
        <v>1340</v>
      </c>
      <c r="I598" s="206" t="s">
        <v>51</v>
      </c>
      <c r="J598" s="74">
        <v>30</v>
      </c>
      <c r="K598" s="74">
        <v>30</v>
      </c>
      <c r="O598" s="206">
        <f t="shared" si="43"/>
        <v>0</v>
      </c>
    </row>
    <row r="599" spans="1:15">
      <c r="A599" s="153">
        <v>43759</v>
      </c>
      <c r="C599" s="40" t="s">
        <v>47</v>
      </c>
      <c r="D599" s="70">
        <v>55</v>
      </c>
      <c r="E599" s="70">
        <v>54</v>
      </c>
      <c r="F599" s="70">
        <f t="shared" ref="F599:F602" si="49">IF(((D599="")*AND(E599="")),"",E599-D599)</f>
        <v>-1</v>
      </c>
      <c r="G599" s="206" t="str">
        <f>IF(F599="","",IF(F599&lt;=20,"Pass","Fail"))</f>
        <v>Pass</v>
      </c>
      <c r="H599" s="70">
        <v>1428</v>
      </c>
      <c r="I599" s="206" t="s">
        <v>51</v>
      </c>
      <c r="J599" s="67">
        <v>20</v>
      </c>
      <c r="K599" s="67">
        <v>20</v>
      </c>
      <c r="O599" s="206">
        <f t="shared" si="43"/>
        <v>0</v>
      </c>
    </row>
    <row r="600" spans="1:15">
      <c r="A600" s="153">
        <v>43759</v>
      </c>
      <c r="C600" s="40" t="s">
        <v>49</v>
      </c>
      <c r="D600" s="70">
        <v>42</v>
      </c>
      <c r="E600" s="70">
        <v>69</v>
      </c>
      <c r="F600" s="70">
        <f t="shared" si="49"/>
        <v>27</v>
      </c>
      <c r="G600" s="206" t="str">
        <f>IF(F600="","",IF(F600&lt;=30,"Pass","Fail"))</f>
        <v>Pass</v>
      </c>
      <c r="H600" s="70">
        <v>1428</v>
      </c>
      <c r="I600" s="206" t="s">
        <v>51</v>
      </c>
      <c r="J600" s="74">
        <v>30</v>
      </c>
      <c r="K600" s="74">
        <v>30</v>
      </c>
      <c r="O600" s="206">
        <f t="shared" si="43"/>
        <v>0</v>
      </c>
    </row>
    <row r="601" spans="1:15">
      <c r="A601" s="153">
        <v>43762</v>
      </c>
      <c r="C601" s="40" t="s">
        <v>47</v>
      </c>
      <c r="D601" s="70">
        <v>63</v>
      </c>
      <c r="E601" s="70">
        <v>76</v>
      </c>
      <c r="F601" s="70">
        <f t="shared" si="49"/>
        <v>13</v>
      </c>
      <c r="G601" s="206" t="str">
        <f>IF(F601="","",IF(F601&lt;=20,"Pass","Fail"))</f>
        <v>Pass</v>
      </c>
      <c r="H601" s="70">
        <v>1428</v>
      </c>
      <c r="I601" s="206" t="s">
        <v>51</v>
      </c>
      <c r="J601" s="67">
        <v>20</v>
      </c>
      <c r="K601" s="67">
        <v>20</v>
      </c>
      <c r="O601" s="206">
        <f t="shared" si="43"/>
        <v>0</v>
      </c>
    </row>
    <row r="602" spans="1:15">
      <c r="A602" s="153">
        <v>43762</v>
      </c>
      <c r="C602" s="40" t="s">
        <v>49</v>
      </c>
      <c r="D602" s="70">
        <v>79</v>
      </c>
      <c r="E602" s="70">
        <v>122</v>
      </c>
      <c r="F602" s="70">
        <f t="shared" si="49"/>
        <v>43</v>
      </c>
      <c r="G602" s="206" t="str">
        <f>IF(F602="","",IF(F602&lt;=30,"Pass","Fail"))</f>
        <v>Fail</v>
      </c>
      <c r="H602" s="70">
        <v>1428</v>
      </c>
      <c r="I602" s="206" t="s">
        <v>301</v>
      </c>
      <c r="J602" s="74">
        <v>30</v>
      </c>
      <c r="K602" s="74">
        <v>30</v>
      </c>
      <c r="O602" s="206">
        <f t="shared" si="43"/>
        <v>0</v>
      </c>
    </row>
    <row r="603" spans="1:15">
      <c r="A603" s="153">
        <v>43762</v>
      </c>
      <c r="C603" s="40" t="s">
        <v>49</v>
      </c>
      <c r="D603" s="70">
        <v>42</v>
      </c>
      <c r="E603" s="70">
        <v>44</v>
      </c>
      <c r="F603" s="70">
        <f t="shared" ref="F603:F605" si="50">IF(((D603="")*AND(E603="")),"",E603-D603)</f>
        <v>2</v>
      </c>
      <c r="G603" s="206" t="str">
        <f>IF(F603="","",IF(F603&lt;=30,"Pass","Fail"))</f>
        <v>Pass</v>
      </c>
      <c r="H603" s="70">
        <v>1428</v>
      </c>
      <c r="I603" s="206" t="s">
        <v>51</v>
      </c>
      <c r="J603" s="74">
        <v>30</v>
      </c>
      <c r="K603" s="74">
        <v>30</v>
      </c>
      <c r="O603" s="206">
        <f t="shared" si="43"/>
        <v>0</v>
      </c>
    </row>
    <row r="604" spans="1:15">
      <c r="A604" s="153">
        <v>43766</v>
      </c>
      <c r="C604" s="40" t="s">
        <v>47</v>
      </c>
      <c r="D604" s="70">
        <v>46</v>
      </c>
      <c r="E604" s="70">
        <v>67</v>
      </c>
      <c r="F604" s="70">
        <f t="shared" si="50"/>
        <v>21</v>
      </c>
      <c r="G604" s="206" t="str">
        <f>IF(F604="","",IF(F604&lt;=20,"Pass","Fail"))</f>
        <v>Fail</v>
      </c>
      <c r="H604" s="70">
        <v>1428</v>
      </c>
      <c r="I604" s="206" t="s">
        <v>304</v>
      </c>
      <c r="J604" s="67">
        <v>20</v>
      </c>
      <c r="K604" s="67">
        <v>20</v>
      </c>
      <c r="O604" s="206">
        <f t="shared" si="43"/>
        <v>0</v>
      </c>
    </row>
    <row r="605" spans="1:15">
      <c r="A605" s="153">
        <v>43766</v>
      </c>
      <c r="C605" s="40" t="s">
        <v>49</v>
      </c>
      <c r="D605" s="70">
        <v>49</v>
      </c>
      <c r="E605" s="70">
        <v>64</v>
      </c>
      <c r="F605" s="70">
        <f t="shared" si="50"/>
        <v>15</v>
      </c>
      <c r="G605" s="206" t="str">
        <f>IF(F605="","",IF(F605&lt;=30,"Pass","Fail"))</f>
        <v>Pass</v>
      </c>
      <c r="H605" s="70">
        <v>1428</v>
      </c>
      <c r="I605" s="206" t="s">
        <v>51</v>
      </c>
      <c r="J605" s="74">
        <v>30</v>
      </c>
      <c r="K605" s="74">
        <v>30</v>
      </c>
      <c r="O605" s="206">
        <f t="shared" si="43"/>
        <v>0</v>
      </c>
    </row>
    <row r="606" spans="1:15">
      <c r="A606" s="153">
        <v>43766</v>
      </c>
      <c r="C606" s="40" t="s">
        <v>47</v>
      </c>
      <c r="D606" s="70">
        <v>22</v>
      </c>
      <c r="E606" s="70">
        <v>46</v>
      </c>
      <c r="F606" s="70">
        <f t="shared" ref="F606:F612" si="51">IF(((D606="")*AND(E606="")),"",E606-D606)</f>
        <v>24</v>
      </c>
      <c r="G606" s="206" t="str">
        <f>IF(F606="","",IF(F606&lt;=20,"Pass","Fail"))</f>
        <v>Fail</v>
      </c>
      <c r="H606" s="70">
        <v>1428</v>
      </c>
      <c r="I606" s="206" t="s">
        <v>51</v>
      </c>
      <c r="J606" s="67">
        <v>20</v>
      </c>
      <c r="K606" s="67">
        <v>20</v>
      </c>
      <c r="O606" s="206">
        <f t="shared" si="43"/>
        <v>0</v>
      </c>
    </row>
    <row r="607" spans="1:15">
      <c r="A607" s="153">
        <v>43766</v>
      </c>
      <c r="C607" s="40" t="s">
        <v>47</v>
      </c>
      <c r="D607" s="70">
        <v>44</v>
      </c>
      <c r="E607" s="70">
        <v>46</v>
      </c>
      <c r="F607" s="70">
        <f t="shared" si="51"/>
        <v>2</v>
      </c>
      <c r="G607" s="206" t="str">
        <f>IF(F607="","",IF(F607&lt;=20,"Pass","Fail"))</f>
        <v>Pass</v>
      </c>
      <c r="H607" s="70">
        <v>1428</v>
      </c>
      <c r="I607" s="206" t="s">
        <v>51</v>
      </c>
      <c r="J607" s="74">
        <v>30</v>
      </c>
      <c r="K607" s="74">
        <v>30</v>
      </c>
      <c r="O607" s="206">
        <f t="shared" si="43"/>
        <v>0</v>
      </c>
    </row>
    <row r="608" spans="1:15">
      <c r="A608" s="153">
        <v>43769</v>
      </c>
      <c r="C608" s="40" t="s">
        <v>47</v>
      </c>
      <c r="D608" s="70">
        <v>50</v>
      </c>
      <c r="E608" s="70">
        <v>46</v>
      </c>
      <c r="F608" s="70">
        <f t="shared" si="51"/>
        <v>-4</v>
      </c>
      <c r="G608" s="206" t="str">
        <f>IF(F608="","",IF(F608&lt;=20,"Pass","Fail"))</f>
        <v>Pass</v>
      </c>
      <c r="H608" s="70">
        <v>1428</v>
      </c>
      <c r="I608" s="206" t="s">
        <v>51</v>
      </c>
      <c r="J608" s="67">
        <v>20</v>
      </c>
      <c r="K608" s="67">
        <v>20</v>
      </c>
      <c r="O608" s="206">
        <f t="shared" si="43"/>
        <v>0</v>
      </c>
    </row>
    <row r="609" spans="1:15">
      <c r="A609" s="153">
        <v>43769</v>
      </c>
      <c r="C609" s="40" t="s">
        <v>49</v>
      </c>
      <c r="D609" s="70">
        <v>67</v>
      </c>
      <c r="E609" s="70">
        <v>58</v>
      </c>
      <c r="F609" s="70">
        <f t="shared" si="51"/>
        <v>-9</v>
      </c>
      <c r="G609" s="206" t="str">
        <f>IF(F609="","",IF(F609&lt;=30,"Pass","Fail"))</f>
        <v>Pass</v>
      </c>
      <c r="H609" s="70">
        <v>1428</v>
      </c>
      <c r="I609" s="206" t="s">
        <v>51</v>
      </c>
      <c r="J609" s="74">
        <v>30</v>
      </c>
      <c r="K609" s="74">
        <v>30</v>
      </c>
      <c r="O609" s="206">
        <f t="shared" si="43"/>
        <v>0</v>
      </c>
    </row>
    <row r="610" spans="1:15">
      <c r="A610" s="153">
        <v>43776</v>
      </c>
      <c r="C610" s="40" t="s">
        <v>47</v>
      </c>
      <c r="D610" s="70">
        <v>16</v>
      </c>
      <c r="E610" s="70">
        <v>60</v>
      </c>
      <c r="F610" s="70">
        <f t="shared" si="51"/>
        <v>44</v>
      </c>
      <c r="G610" s="206" t="str">
        <f>IF(F610="","",IF(F610&lt;=20,"Pass","Fail"))</f>
        <v>Fail</v>
      </c>
      <c r="H610" s="60">
        <v>1335</v>
      </c>
      <c r="I610" s="206" t="s">
        <v>51</v>
      </c>
      <c r="J610" s="67">
        <v>20</v>
      </c>
      <c r="K610" s="67">
        <v>20</v>
      </c>
      <c r="O610" s="206">
        <f t="shared" si="43"/>
        <v>0</v>
      </c>
    </row>
    <row r="611" spans="1:15">
      <c r="A611" s="153">
        <v>43776</v>
      </c>
      <c r="C611" s="40" t="s">
        <v>47</v>
      </c>
      <c r="D611" s="70">
        <v>37</v>
      </c>
      <c r="E611" s="70">
        <v>45</v>
      </c>
      <c r="F611" s="70">
        <f t="shared" si="51"/>
        <v>8</v>
      </c>
      <c r="G611" s="206" t="str">
        <f>IF(F611="","",IF(F611&lt;=20,"Pass","Fail"))</f>
        <v>Pass</v>
      </c>
      <c r="H611" s="60">
        <v>1335</v>
      </c>
      <c r="I611" s="206" t="s">
        <v>51</v>
      </c>
      <c r="J611" s="67">
        <v>20</v>
      </c>
      <c r="K611" s="67">
        <v>20</v>
      </c>
      <c r="O611" s="206">
        <f t="shared" si="43"/>
        <v>0</v>
      </c>
    </row>
    <row r="612" spans="1:15">
      <c r="A612" s="153">
        <v>43776</v>
      </c>
      <c r="C612" s="40" t="s">
        <v>49</v>
      </c>
      <c r="D612" s="70">
        <v>4</v>
      </c>
      <c r="E612" s="70">
        <v>34</v>
      </c>
      <c r="F612" s="70">
        <f t="shared" si="51"/>
        <v>30</v>
      </c>
      <c r="G612" s="206" t="str">
        <f>IF(F612="","",IF(F612&lt;=30,"Pass","Fail"))</f>
        <v>Pass</v>
      </c>
      <c r="H612" s="60">
        <v>1335</v>
      </c>
      <c r="I612" s="206" t="s">
        <v>51</v>
      </c>
      <c r="J612" s="74">
        <v>30</v>
      </c>
      <c r="K612" s="74">
        <v>30</v>
      </c>
      <c r="O612" s="206">
        <f t="shared" si="43"/>
        <v>0</v>
      </c>
    </row>
    <row r="613" spans="1:15">
      <c r="A613" s="153">
        <v>43780</v>
      </c>
      <c r="C613" s="40" t="s">
        <v>47</v>
      </c>
      <c r="D613" s="70">
        <v>6</v>
      </c>
      <c r="E613" s="70">
        <v>21</v>
      </c>
      <c r="F613" s="70">
        <f t="shared" ref="F613:F616" si="52">IF(((D613="")*AND(E613="")),"",E613-D613)</f>
        <v>15</v>
      </c>
      <c r="G613" s="206" t="str">
        <f>IF(F613="","",IF(F613&lt;=20,"Pass","Fail"))</f>
        <v>Pass</v>
      </c>
      <c r="H613" s="60">
        <v>1340</v>
      </c>
      <c r="I613" s="206" t="s">
        <v>51</v>
      </c>
      <c r="J613" s="67">
        <v>20</v>
      </c>
      <c r="K613" s="67">
        <v>20</v>
      </c>
      <c r="O613" s="206">
        <f t="shared" si="43"/>
        <v>0</v>
      </c>
    </row>
    <row r="614" spans="1:15">
      <c r="A614" s="153">
        <v>43780</v>
      </c>
      <c r="C614" s="40" t="s">
        <v>49</v>
      </c>
      <c r="D614" s="70">
        <v>8</v>
      </c>
      <c r="E614" s="70">
        <v>32</v>
      </c>
      <c r="F614" s="70">
        <f t="shared" si="52"/>
        <v>24</v>
      </c>
      <c r="G614" s="206" t="str">
        <f>IF(F614="","",IF(F614&lt;=30,"Pass","Fail"))</f>
        <v>Pass</v>
      </c>
      <c r="H614" s="60">
        <v>1340</v>
      </c>
      <c r="I614" s="206" t="s">
        <v>51</v>
      </c>
      <c r="J614" s="74">
        <v>30</v>
      </c>
      <c r="K614" s="74">
        <v>30</v>
      </c>
      <c r="O614" s="206">
        <f t="shared" si="43"/>
        <v>0</v>
      </c>
    </row>
    <row r="615" spans="1:15">
      <c r="A615" s="153">
        <v>43783</v>
      </c>
      <c r="C615" s="40" t="s">
        <v>47</v>
      </c>
      <c r="D615" s="70">
        <v>9</v>
      </c>
      <c r="E615" s="70">
        <v>22</v>
      </c>
      <c r="F615" s="70">
        <f t="shared" si="52"/>
        <v>13</v>
      </c>
      <c r="G615" s="206" t="str">
        <f>IF(F615="","",IF(F615&lt;=20,"Pass","Fail"))</f>
        <v>Pass</v>
      </c>
      <c r="H615" s="60" t="s">
        <v>235</v>
      </c>
      <c r="I615" s="206" t="s">
        <v>51</v>
      </c>
      <c r="J615" s="67">
        <v>20</v>
      </c>
      <c r="K615" s="67">
        <v>20</v>
      </c>
      <c r="O615" s="206">
        <f t="shared" si="43"/>
        <v>0</v>
      </c>
    </row>
    <row r="616" spans="1:15">
      <c r="A616" s="153">
        <v>43783</v>
      </c>
      <c r="C616" s="40" t="s">
        <v>49</v>
      </c>
      <c r="D616" s="70">
        <v>5</v>
      </c>
      <c r="E616" s="70">
        <v>25</v>
      </c>
      <c r="F616" s="70">
        <f t="shared" si="52"/>
        <v>20</v>
      </c>
      <c r="G616" s="206" t="str">
        <f t="shared" ref="G616" si="53">IF(F616="","",IF(F616&lt;=30,"Pass","Fail"))</f>
        <v>Pass</v>
      </c>
      <c r="H616" s="60" t="s">
        <v>235</v>
      </c>
      <c r="I616" s="206" t="s">
        <v>51</v>
      </c>
      <c r="J616" s="74">
        <v>30</v>
      </c>
      <c r="K616" s="74">
        <v>30</v>
      </c>
      <c r="O616" s="206">
        <f t="shared" si="43"/>
        <v>0</v>
      </c>
    </row>
    <row r="617" spans="1:15">
      <c r="A617" s="153">
        <v>43786</v>
      </c>
      <c r="C617" s="40" t="s">
        <v>47</v>
      </c>
      <c r="D617" s="70">
        <v>14</v>
      </c>
      <c r="E617" s="70">
        <v>17</v>
      </c>
      <c r="F617" s="70">
        <f t="shared" ref="F617:F618" si="54">IF(((D617="")*AND(E617="")),"",E617-D617)</f>
        <v>3</v>
      </c>
      <c r="G617" s="206" t="str">
        <f>IF(F617="","",IF(F617&lt;=20,"Pass","Fail"))</f>
        <v>Pass</v>
      </c>
      <c r="H617" s="60">
        <v>74</v>
      </c>
      <c r="I617" s="206" t="s">
        <v>51</v>
      </c>
      <c r="J617" s="67">
        <v>20</v>
      </c>
      <c r="K617" s="67">
        <v>20</v>
      </c>
      <c r="O617" s="206">
        <f t="shared" si="43"/>
        <v>0</v>
      </c>
    </row>
    <row r="618" spans="1:15">
      <c r="A618" s="153">
        <v>43786</v>
      </c>
      <c r="C618" s="40" t="s">
        <v>49</v>
      </c>
      <c r="D618" s="70">
        <v>5</v>
      </c>
      <c r="E618" s="70">
        <v>18</v>
      </c>
      <c r="F618" s="70">
        <f t="shared" si="54"/>
        <v>13</v>
      </c>
      <c r="G618" s="206" t="str">
        <f t="shared" ref="G618" si="55">IF(F618="","",IF(F618&lt;=30,"Pass","Fail"))</f>
        <v>Pass</v>
      </c>
      <c r="H618" s="60">
        <v>74</v>
      </c>
      <c r="I618" s="206" t="s">
        <v>51</v>
      </c>
      <c r="J618" s="74">
        <v>30</v>
      </c>
      <c r="K618" s="74">
        <v>30</v>
      </c>
      <c r="O618" s="206">
        <f t="shared" si="43"/>
        <v>0</v>
      </c>
    </row>
    <row r="619" spans="1:15">
      <c r="A619" s="153">
        <v>43789</v>
      </c>
      <c r="C619" s="40" t="s">
        <v>47</v>
      </c>
      <c r="D619" s="70">
        <v>24</v>
      </c>
      <c r="E619" s="70">
        <v>32</v>
      </c>
      <c r="F619" s="70">
        <f t="shared" ref="F619:F620" si="56">IF(((D619="")*AND(E619="")),"",E619-D619)</f>
        <v>8</v>
      </c>
      <c r="G619" s="206" t="str">
        <f>IF(F619="","",IF(F619&lt;=20,"Pass","Fail"))</f>
        <v>Pass</v>
      </c>
      <c r="H619" s="60">
        <v>1428</v>
      </c>
      <c r="I619" s="206" t="s">
        <v>51</v>
      </c>
      <c r="J619" s="67">
        <v>20</v>
      </c>
      <c r="K619" s="67">
        <v>20</v>
      </c>
      <c r="L619" s="84" t="s">
        <v>324</v>
      </c>
      <c r="O619" s="206">
        <f t="shared" si="43"/>
        <v>0</v>
      </c>
    </row>
    <row r="620" spans="1:15">
      <c r="A620" s="153">
        <v>43789</v>
      </c>
      <c r="C620" s="40" t="s">
        <v>49</v>
      </c>
      <c r="D620" s="70">
        <v>19</v>
      </c>
      <c r="E620" s="70">
        <v>33</v>
      </c>
      <c r="F620" s="70">
        <f t="shared" si="56"/>
        <v>14</v>
      </c>
      <c r="G620" s="206" t="str">
        <f t="shared" ref="G620" si="57">IF(F620="","",IF(F620&lt;=30,"Pass","Fail"))</f>
        <v>Pass</v>
      </c>
      <c r="H620" s="60">
        <v>1428</v>
      </c>
      <c r="I620" s="206" t="s">
        <v>51</v>
      </c>
      <c r="J620" s="74">
        <v>30</v>
      </c>
      <c r="K620" s="74">
        <v>30</v>
      </c>
      <c r="L620" s="84" t="s">
        <v>324</v>
      </c>
      <c r="O620" s="206">
        <f t="shared" si="43"/>
        <v>0</v>
      </c>
    </row>
    <row r="621" spans="1:15">
      <c r="A621" s="153">
        <v>43794</v>
      </c>
      <c r="C621" s="40" t="s">
        <v>47</v>
      </c>
      <c r="D621" s="70">
        <v>38</v>
      </c>
      <c r="E621" s="70">
        <v>43</v>
      </c>
      <c r="F621" s="70">
        <f t="shared" ref="F621:F627" si="58">IF(((D621="")*AND(E621="")),"",E621-D621)</f>
        <v>5</v>
      </c>
      <c r="G621" s="206" t="str">
        <f>IF(F621="","",IF(F621&lt;=20,"Pass","Fail"))</f>
        <v>Pass</v>
      </c>
      <c r="H621" s="60">
        <v>1428</v>
      </c>
      <c r="I621" s="206" t="s">
        <v>51</v>
      </c>
      <c r="J621" s="67">
        <v>20</v>
      </c>
      <c r="K621" s="67">
        <v>20</v>
      </c>
      <c r="O621" s="206">
        <f t="shared" si="43"/>
        <v>0</v>
      </c>
    </row>
    <row r="622" spans="1:15">
      <c r="A622" s="153">
        <v>43794</v>
      </c>
      <c r="C622" s="40" t="s">
        <v>49</v>
      </c>
      <c r="D622" s="70">
        <v>35</v>
      </c>
      <c r="E622" s="70">
        <v>38</v>
      </c>
      <c r="F622" s="70">
        <f t="shared" si="58"/>
        <v>3</v>
      </c>
      <c r="G622" s="206" t="str">
        <f t="shared" ref="G622:G626" si="59">IF(F622="","",IF(F622&lt;=30,"Pass","Fail"))</f>
        <v>Pass</v>
      </c>
      <c r="H622" s="60">
        <v>1428</v>
      </c>
      <c r="I622" s="206" t="s">
        <v>51</v>
      </c>
      <c r="J622" s="74">
        <v>30</v>
      </c>
      <c r="K622" s="74">
        <v>30</v>
      </c>
      <c r="O622" s="206">
        <f t="shared" si="43"/>
        <v>0</v>
      </c>
    </row>
    <row r="623" spans="1:15">
      <c r="A623" s="153">
        <v>43797</v>
      </c>
      <c r="C623" s="40" t="s">
        <v>47</v>
      </c>
      <c r="D623" s="70">
        <v>0</v>
      </c>
      <c r="E623" s="70">
        <v>51</v>
      </c>
      <c r="F623" s="70">
        <f t="shared" si="58"/>
        <v>51</v>
      </c>
      <c r="G623" s="206" t="str">
        <f t="shared" ref="G623:G625" si="60">IF(F623="","",IF(F623&lt;=20,"Pass","Fail"))</f>
        <v>Fail</v>
      </c>
      <c r="H623" s="60">
        <v>1340</v>
      </c>
      <c r="I623" s="206" t="s">
        <v>51</v>
      </c>
      <c r="J623" s="67">
        <v>20</v>
      </c>
      <c r="K623" s="67">
        <v>20</v>
      </c>
      <c r="O623" s="206">
        <f t="shared" si="43"/>
        <v>0</v>
      </c>
    </row>
    <row r="624" spans="1:15">
      <c r="A624" s="153">
        <v>43797</v>
      </c>
      <c r="C624" s="40" t="s">
        <v>47</v>
      </c>
      <c r="D624" s="70">
        <v>1</v>
      </c>
      <c r="E624" s="70">
        <v>7</v>
      </c>
      <c r="F624" s="70">
        <f t="shared" ref="F624" si="61">IF(((D624="")*AND(E624="")),"",E624-D624)</f>
        <v>6</v>
      </c>
      <c r="G624" s="206" t="str">
        <f t="shared" si="60"/>
        <v>Pass</v>
      </c>
      <c r="H624" s="60">
        <v>102</v>
      </c>
      <c r="I624" s="206" t="s">
        <v>51</v>
      </c>
      <c r="J624" s="67">
        <v>20</v>
      </c>
      <c r="K624" s="67">
        <v>20</v>
      </c>
      <c r="O624" s="206">
        <f t="shared" si="43"/>
        <v>0</v>
      </c>
    </row>
    <row r="625" spans="1:15">
      <c r="A625" s="153">
        <v>43797</v>
      </c>
      <c r="C625" s="40" t="s">
        <v>47</v>
      </c>
      <c r="D625" s="70">
        <v>0</v>
      </c>
      <c r="E625" s="70">
        <v>9</v>
      </c>
      <c r="F625" s="70">
        <f t="shared" ref="F625" si="62">IF(((D625="")*AND(E625="")),"",E625-D625)</f>
        <v>9</v>
      </c>
      <c r="G625" s="206" t="str">
        <f t="shared" si="60"/>
        <v>Pass</v>
      </c>
      <c r="H625" s="60">
        <v>102</v>
      </c>
      <c r="I625" s="206" t="s">
        <v>51</v>
      </c>
      <c r="J625" s="67">
        <v>20</v>
      </c>
      <c r="K625" s="67">
        <v>20</v>
      </c>
      <c r="O625" s="206">
        <f t="shared" si="43"/>
        <v>0</v>
      </c>
    </row>
    <row r="626" spans="1:15">
      <c r="A626" s="153">
        <v>43797</v>
      </c>
      <c r="C626" s="40" t="s">
        <v>49</v>
      </c>
      <c r="D626" s="70">
        <v>0</v>
      </c>
      <c r="E626" s="70">
        <v>28</v>
      </c>
      <c r="F626" s="70">
        <f t="shared" si="58"/>
        <v>28</v>
      </c>
      <c r="G626" s="206" t="str">
        <f t="shared" si="59"/>
        <v>Pass</v>
      </c>
      <c r="H626" s="60">
        <v>1340</v>
      </c>
      <c r="I626" s="206" t="s">
        <v>51</v>
      </c>
      <c r="J626" s="74">
        <v>30</v>
      </c>
      <c r="K626" s="74">
        <v>30</v>
      </c>
      <c r="O626" s="206">
        <f t="shared" si="43"/>
        <v>0</v>
      </c>
    </row>
    <row r="627" spans="1:15">
      <c r="A627" s="153">
        <v>43801</v>
      </c>
      <c r="C627" s="40" t="s">
        <v>47</v>
      </c>
      <c r="D627" s="70">
        <v>2</v>
      </c>
      <c r="E627" s="70">
        <v>3</v>
      </c>
      <c r="F627" s="70">
        <f t="shared" si="58"/>
        <v>1</v>
      </c>
      <c r="G627" s="206" t="str">
        <f>IF(F627="","",IF(F627&lt;=20,"Pass","Fail"))</f>
        <v>Pass</v>
      </c>
      <c r="H627" s="60">
        <v>1335</v>
      </c>
      <c r="I627" s="206" t="s">
        <v>51</v>
      </c>
      <c r="J627" s="67">
        <v>20</v>
      </c>
      <c r="K627" s="67">
        <v>20</v>
      </c>
      <c r="L627" s="84" t="s">
        <v>317</v>
      </c>
      <c r="O627" s="206">
        <f t="shared" si="43"/>
        <v>0</v>
      </c>
    </row>
    <row r="628" spans="1:15">
      <c r="A628" s="153">
        <v>43801</v>
      </c>
      <c r="C628" s="40" t="s">
        <v>49</v>
      </c>
      <c r="D628" s="70">
        <v>3</v>
      </c>
      <c r="E628" s="70">
        <v>20</v>
      </c>
      <c r="F628" s="70">
        <f t="shared" ref="F628:F630" si="63">IF(((D628="")*AND(E628="")),"",E628-D628)</f>
        <v>17</v>
      </c>
      <c r="G628" s="206" t="str">
        <f t="shared" ref="G628:G630" si="64">IF(F628="","",IF(F628&lt;=30,"Pass","Fail"))</f>
        <v>Pass</v>
      </c>
      <c r="H628" s="60">
        <v>1335</v>
      </c>
      <c r="I628" s="206" t="s">
        <v>51</v>
      </c>
      <c r="J628" s="74">
        <v>30</v>
      </c>
      <c r="K628" s="74">
        <v>30</v>
      </c>
      <c r="L628" s="84" t="s">
        <v>317</v>
      </c>
      <c r="O628" s="206">
        <f t="shared" si="43"/>
        <v>0</v>
      </c>
    </row>
    <row r="629" spans="1:15">
      <c r="A629" s="153">
        <v>43804</v>
      </c>
      <c r="C629" s="40" t="s">
        <v>47</v>
      </c>
      <c r="D629" s="70">
        <v>0</v>
      </c>
      <c r="E629" s="70">
        <v>6</v>
      </c>
      <c r="F629" s="70">
        <f t="shared" si="63"/>
        <v>6</v>
      </c>
      <c r="G629" s="206" t="str">
        <f>IF(F629="","",IF(F629&lt;=20,"Pass","Fail"))</f>
        <v>Pass</v>
      </c>
      <c r="H629" s="60">
        <v>1335</v>
      </c>
      <c r="I629" s="206" t="s">
        <v>51</v>
      </c>
      <c r="J629" s="67">
        <v>20</v>
      </c>
      <c r="K629" s="67">
        <v>20</v>
      </c>
      <c r="O629" s="206">
        <f t="shared" si="43"/>
        <v>0</v>
      </c>
    </row>
    <row r="630" spans="1:15">
      <c r="A630" s="153">
        <v>43804</v>
      </c>
      <c r="C630" s="40" t="s">
        <v>49</v>
      </c>
      <c r="D630" s="70">
        <v>0</v>
      </c>
      <c r="E630" s="70">
        <v>15</v>
      </c>
      <c r="F630" s="70">
        <f t="shared" si="63"/>
        <v>15</v>
      </c>
      <c r="G630" s="206" t="str">
        <f t="shared" si="64"/>
        <v>Pass</v>
      </c>
      <c r="H630" s="70">
        <v>1335</v>
      </c>
      <c r="I630" s="206" t="s">
        <v>51</v>
      </c>
      <c r="J630" s="74">
        <v>30</v>
      </c>
      <c r="K630" s="74">
        <v>30</v>
      </c>
      <c r="O630" s="206">
        <f t="shared" si="43"/>
        <v>0</v>
      </c>
    </row>
    <row r="631" spans="1:15">
      <c r="A631" s="153">
        <v>43808</v>
      </c>
      <c r="C631" s="40" t="s">
        <v>47</v>
      </c>
      <c r="D631" s="70">
        <v>0</v>
      </c>
      <c r="E631" s="70">
        <v>16</v>
      </c>
      <c r="F631" s="70">
        <f t="shared" ref="F631:F632" si="65">IF(((D631="")*AND(E631="")),"",E631-D631)</f>
        <v>16</v>
      </c>
      <c r="G631" s="206" t="str">
        <f>IF(F631="","",IF(F631&lt;=20,"Pass","Fail"))</f>
        <v>Pass</v>
      </c>
      <c r="H631" s="70">
        <v>1159</v>
      </c>
      <c r="I631" s="206" t="s">
        <v>51</v>
      </c>
      <c r="J631" s="53">
        <v>20</v>
      </c>
      <c r="K631" s="53">
        <v>20</v>
      </c>
      <c r="O631" s="206">
        <f t="shared" si="43"/>
        <v>0</v>
      </c>
    </row>
    <row r="632" spans="1:15">
      <c r="A632" s="153">
        <v>43808</v>
      </c>
      <c r="C632" s="40" t="s">
        <v>49</v>
      </c>
      <c r="D632" s="70">
        <v>0</v>
      </c>
      <c r="E632" s="70">
        <v>6</v>
      </c>
      <c r="F632" s="70">
        <f t="shared" si="65"/>
        <v>6</v>
      </c>
      <c r="G632" s="206" t="str">
        <f t="shared" ref="G632" si="66">IF(F632="","",IF(F632&lt;=30,"Pass","Fail"))</f>
        <v>Pass</v>
      </c>
      <c r="H632" s="70">
        <v>1159</v>
      </c>
      <c r="I632" s="206" t="s">
        <v>51</v>
      </c>
      <c r="J632" s="53">
        <v>30</v>
      </c>
      <c r="K632" s="53">
        <v>30</v>
      </c>
      <c r="O632" s="206">
        <f t="shared" si="43"/>
        <v>0</v>
      </c>
    </row>
    <row r="633" spans="1:15">
      <c r="A633" s="153">
        <v>43811</v>
      </c>
      <c r="C633" s="40" t="s">
        <v>47</v>
      </c>
      <c r="D633" s="70">
        <v>29</v>
      </c>
      <c r="E633" s="70">
        <v>38</v>
      </c>
      <c r="F633" s="70">
        <f t="shared" ref="F633:F636" si="67">IF(((D633="")*AND(E633="")),"",E633-D633)</f>
        <v>9</v>
      </c>
      <c r="G633" s="206" t="str">
        <f>IF(F633="","",IF(F633&lt;=20,"Pass","Fail"))</f>
        <v>Pass</v>
      </c>
      <c r="H633" s="70">
        <v>1428</v>
      </c>
      <c r="I633" s="206" t="s">
        <v>51</v>
      </c>
      <c r="J633" s="53">
        <v>20</v>
      </c>
      <c r="K633" s="53">
        <v>20</v>
      </c>
      <c r="O633" s="206">
        <f t="shared" si="43"/>
        <v>0</v>
      </c>
    </row>
    <row r="634" spans="1:15">
      <c r="A634" s="153">
        <v>43811</v>
      </c>
      <c r="C634" s="40" t="s">
        <v>49</v>
      </c>
      <c r="D634" s="70">
        <v>6</v>
      </c>
      <c r="E634" s="70">
        <v>27</v>
      </c>
      <c r="F634" s="70">
        <f t="shared" si="67"/>
        <v>21</v>
      </c>
      <c r="G634" s="206" t="str">
        <f t="shared" ref="G634:G636" si="68">IF(F634="","",IF(F634&lt;=30,"Pass","Fail"))</f>
        <v>Pass</v>
      </c>
      <c r="H634" s="70">
        <v>1428</v>
      </c>
      <c r="I634" s="206" t="s">
        <v>51</v>
      </c>
      <c r="J634" s="53">
        <v>30</v>
      </c>
      <c r="K634" s="53">
        <v>30</v>
      </c>
      <c r="O634" s="206">
        <f t="shared" si="43"/>
        <v>0</v>
      </c>
    </row>
    <row r="635" spans="1:15">
      <c r="A635" s="153">
        <v>43814</v>
      </c>
      <c r="C635" s="40" t="s">
        <v>47</v>
      </c>
      <c r="D635" s="70">
        <v>37</v>
      </c>
      <c r="E635" s="70">
        <v>70</v>
      </c>
      <c r="F635" s="70">
        <f t="shared" si="67"/>
        <v>33</v>
      </c>
      <c r="G635" s="206" t="str">
        <f>IF(F635="","",IF(F635&lt;=20,"Pass","Fail"))</f>
        <v>Fail</v>
      </c>
      <c r="H635" s="70">
        <v>1428</v>
      </c>
      <c r="I635" s="206" t="s">
        <v>51</v>
      </c>
      <c r="J635" s="53">
        <v>20</v>
      </c>
      <c r="K635" s="53">
        <v>20</v>
      </c>
      <c r="L635" s="84" t="s">
        <v>321</v>
      </c>
      <c r="O635" s="206">
        <f t="shared" si="43"/>
        <v>0</v>
      </c>
    </row>
    <row r="636" spans="1:15">
      <c r="A636" s="153">
        <v>43814</v>
      </c>
      <c r="C636" s="40" t="s">
        <v>49</v>
      </c>
      <c r="D636" s="70">
        <v>28</v>
      </c>
      <c r="E636" s="70">
        <v>54</v>
      </c>
      <c r="F636" s="70">
        <f t="shared" si="67"/>
        <v>26</v>
      </c>
      <c r="G636" s="206" t="str">
        <f t="shared" si="68"/>
        <v>Pass</v>
      </c>
      <c r="H636" s="70">
        <v>1428</v>
      </c>
      <c r="I636" s="206" t="s">
        <v>51</v>
      </c>
      <c r="J636" s="53">
        <v>30</v>
      </c>
      <c r="K636" s="53">
        <v>30</v>
      </c>
      <c r="O636" s="206">
        <f t="shared" si="43"/>
        <v>0</v>
      </c>
    </row>
    <row r="637" spans="1:15">
      <c r="A637" s="153">
        <v>43814</v>
      </c>
      <c r="C637" s="40" t="s">
        <v>47</v>
      </c>
      <c r="D637" s="70">
        <v>4</v>
      </c>
      <c r="E637" s="70">
        <v>18</v>
      </c>
      <c r="F637" s="70">
        <f t="shared" ref="F637:F638" si="69">IF(((D637="")*AND(E637="")),"",E637-D637)</f>
        <v>14</v>
      </c>
      <c r="G637" s="206" t="str">
        <f>IF(F637="","",IF(F637&lt;=20,"Pass","Fail"))</f>
        <v>Pass</v>
      </c>
      <c r="H637" s="70">
        <v>1428</v>
      </c>
      <c r="I637" s="206" t="s">
        <v>51</v>
      </c>
      <c r="J637" s="53">
        <v>20</v>
      </c>
      <c r="K637" s="53">
        <v>20</v>
      </c>
      <c r="O637" s="206">
        <f t="shared" si="43"/>
        <v>0</v>
      </c>
    </row>
    <row r="638" spans="1:15">
      <c r="A638" s="153">
        <v>43814</v>
      </c>
      <c r="C638" s="241" t="s">
        <v>49</v>
      </c>
      <c r="D638" s="70">
        <v>1</v>
      </c>
      <c r="E638" s="70">
        <v>18</v>
      </c>
      <c r="F638" s="70">
        <f t="shared" si="69"/>
        <v>17</v>
      </c>
      <c r="G638" s="242" t="str">
        <f t="shared" ref="G638" si="70">IF(F638="","",IF(F638&lt;=30,"Pass","Fail"))</f>
        <v>Pass</v>
      </c>
      <c r="H638" s="301">
        <v>1428</v>
      </c>
      <c r="I638" s="206" t="s">
        <v>51</v>
      </c>
      <c r="J638" s="53">
        <v>30</v>
      </c>
      <c r="K638" s="53">
        <v>30</v>
      </c>
      <c r="O638" s="206">
        <f t="shared" si="43"/>
        <v>0</v>
      </c>
    </row>
    <row r="639" spans="1:15">
      <c r="A639" s="154">
        <v>43817</v>
      </c>
      <c r="B639" s="154"/>
      <c r="C639" s="40" t="s">
        <v>47</v>
      </c>
      <c r="D639" s="70">
        <v>1</v>
      </c>
      <c r="E639" s="70">
        <v>14</v>
      </c>
      <c r="F639" s="70">
        <f t="shared" ref="F639:F640" si="71">IF(((D639="")*AND(E639="")),"",E639-D639)</f>
        <v>13</v>
      </c>
      <c r="G639" s="206" t="str">
        <f>IF(F639="","",IF(F639&lt;=20,"Pass","Fail"))</f>
        <v>Pass</v>
      </c>
      <c r="H639" s="70">
        <v>74</v>
      </c>
      <c r="I639" s="206" t="s">
        <v>51</v>
      </c>
      <c r="J639" s="53">
        <v>20</v>
      </c>
      <c r="K639" s="53">
        <v>20</v>
      </c>
      <c r="L639" s="84" t="s">
        <v>322</v>
      </c>
      <c r="O639" s="206">
        <f t="shared" si="43"/>
        <v>0</v>
      </c>
    </row>
    <row r="640" spans="1:15">
      <c r="A640" s="154">
        <v>43817</v>
      </c>
      <c r="B640" s="154"/>
      <c r="C640" s="40" t="s">
        <v>49</v>
      </c>
      <c r="D640" s="70">
        <v>1</v>
      </c>
      <c r="E640" s="70">
        <v>24</v>
      </c>
      <c r="F640" s="70">
        <f t="shared" si="71"/>
        <v>23</v>
      </c>
      <c r="G640" s="206" t="str">
        <f t="shared" ref="G640" si="72">IF(F640="","",IF(F640&lt;=30,"Pass","Fail"))</f>
        <v>Pass</v>
      </c>
      <c r="H640" s="70">
        <v>74</v>
      </c>
      <c r="I640" s="206" t="s">
        <v>51</v>
      </c>
      <c r="J640" s="53">
        <v>30</v>
      </c>
      <c r="K640" s="53">
        <v>30</v>
      </c>
      <c r="L640" s="84" t="s">
        <v>322</v>
      </c>
      <c r="O640" s="206">
        <f t="shared" si="43"/>
        <v>0</v>
      </c>
    </row>
    <row r="641" spans="1:15">
      <c r="A641" s="154">
        <v>43820</v>
      </c>
      <c r="B641" s="154"/>
      <c r="C641" s="40" t="s">
        <v>47</v>
      </c>
      <c r="D641" s="70">
        <v>1</v>
      </c>
      <c r="E641" s="70">
        <v>14</v>
      </c>
      <c r="F641" s="70">
        <f t="shared" ref="F641:F642" si="73">IF(((D641="")*AND(E641="")),"",E641-D641)</f>
        <v>13</v>
      </c>
      <c r="G641" s="206" t="str">
        <f>IF(F641="","",IF(F641&lt;=20,"Pass","Fail"))</f>
        <v>Pass</v>
      </c>
      <c r="H641" s="70">
        <v>1159</v>
      </c>
      <c r="I641" s="206" t="s">
        <v>51</v>
      </c>
      <c r="J641" s="53">
        <v>20</v>
      </c>
      <c r="K641" s="53">
        <v>20</v>
      </c>
      <c r="L641" s="54" t="s">
        <v>327</v>
      </c>
      <c r="O641" s="206">
        <f t="shared" si="43"/>
        <v>0</v>
      </c>
    </row>
    <row r="642" spans="1:15">
      <c r="A642" s="154">
        <v>43820</v>
      </c>
      <c r="B642" s="154"/>
      <c r="C642" s="40" t="s">
        <v>49</v>
      </c>
      <c r="D642" s="70">
        <v>0</v>
      </c>
      <c r="E642" s="70">
        <v>11</v>
      </c>
      <c r="F642" s="70">
        <f t="shared" si="73"/>
        <v>11</v>
      </c>
      <c r="G642" s="206" t="str">
        <f t="shared" ref="G642" si="74">IF(F642="","",IF(F642&lt;=30,"Pass","Fail"))</f>
        <v>Pass</v>
      </c>
      <c r="H642" s="70">
        <v>1159</v>
      </c>
      <c r="I642" s="206" t="s">
        <v>51</v>
      </c>
      <c r="J642" s="53">
        <v>30</v>
      </c>
      <c r="K642" s="53">
        <v>30</v>
      </c>
      <c r="L642" s="54" t="s">
        <v>327</v>
      </c>
      <c r="O642" s="206">
        <f t="shared" si="43"/>
        <v>0</v>
      </c>
    </row>
    <row r="643" spans="1:15">
      <c r="A643" s="154">
        <v>43823</v>
      </c>
      <c r="B643" s="154"/>
      <c r="C643" s="40" t="s">
        <v>47</v>
      </c>
      <c r="D643" s="70">
        <v>12</v>
      </c>
      <c r="E643" s="70">
        <v>18</v>
      </c>
      <c r="F643" s="70">
        <f t="shared" ref="F643:F644" si="75">IF(((D643="")*AND(E643="")),"",E643-D643)</f>
        <v>6</v>
      </c>
      <c r="G643" s="206" t="str">
        <f>IF(F643="","",IF(F643&lt;=20,"Pass","Fail"))</f>
        <v>Pass</v>
      </c>
      <c r="H643" s="70">
        <v>64</v>
      </c>
      <c r="I643" s="206" t="s">
        <v>51</v>
      </c>
      <c r="J643" s="53">
        <v>20</v>
      </c>
      <c r="K643" s="53">
        <v>20</v>
      </c>
      <c r="O643" s="206">
        <f t="shared" si="43"/>
        <v>0</v>
      </c>
    </row>
    <row r="644" spans="1:15">
      <c r="A644" s="154">
        <v>43823</v>
      </c>
      <c r="B644" s="154"/>
      <c r="C644" s="40" t="s">
        <v>49</v>
      </c>
      <c r="D644" s="70">
        <v>18</v>
      </c>
      <c r="E644" s="70">
        <v>37</v>
      </c>
      <c r="F644" s="70">
        <f t="shared" si="75"/>
        <v>19</v>
      </c>
      <c r="G644" s="206" t="str">
        <f t="shared" ref="G644" si="76">IF(F644="","",IF(F644&lt;=30,"Pass","Fail"))</f>
        <v>Pass</v>
      </c>
      <c r="H644" s="70">
        <v>64</v>
      </c>
      <c r="I644" s="206" t="s">
        <v>51</v>
      </c>
      <c r="J644" s="53">
        <v>30</v>
      </c>
      <c r="K644" s="53">
        <v>30</v>
      </c>
      <c r="O644" s="206">
        <f t="shared" si="43"/>
        <v>0</v>
      </c>
    </row>
    <row r="645" spans="1:15">
      <c r="A645" s="154">
        <v>43829</v>
      </c>
      <c r="B645" s="154"/>
      <c r="C645" s="40" t="s">
        <v>47</v>
      </c>
      <c r="D645" s="70">
        <v>25</v>
      </c>
      <c r="E645" s="70">
        <v>29</v>
      </c>
      <c r="F645" s="70">
        <f t="shared" ref="F645:F648" si="77">IF(((D645="")*AND(E645="")),"",E645-D645)</f>
        <v>4</v>
      </c>
      <c r="G645" s="206" t="str">
        <f>IF(F645="","",IF(F645&lt;=20,"Pass","Fail"))</f>
        <v>Pass</v>
      </c>
      <c r="H645" s="70">
        <v>121</v>
      </c>
      <c r="I645" s="206" t="s">
        <v>51</v>
      </c>
      <c r="J645" s="53">
        <v>20</v>
      </c>
      <c r="K645" s="53">
        <v>20</v>
      </c>
      <c r="O645" s="206">
        <f t="shared" si="43"/>
        <v>0</v>
      </c>
    </row>
    <row r="646" spans="1:15">
      <c r="A646" s="154">
        <v>43829</v>
      </c>
      <c r="B646" s="154"/>
      <c r="C646" s="40" t="s">
        <v>49</v>
      </c>
      <c r="D646" s="70">
        <v>1</v>
      </c>
      <c r="E646" s="70">
        <v>9</v>
      </c>
      <c r="F646" s="70">
        <f t="shared" si="77"/>
        <v>8</v>
      </c>
      <c r="G646" s="206" t="str">
        <f t="shared" ref="G646:G648" si="78">IF(F646="","",IF(F646&lt;=30,"Pass","Fail"))</f>
        <v>Pass</v>
      </c>
      <c r="H646" s="70">
        <v>121</v>
      </c>
      <c r="I646" s="206" t="s">
        <v>51</v>
      </c>
      <c r="J646" s="53">
        <v>30</v>
      </c>
      <c r="K646" s="53">
        <v>30</v>
      </c>
      <c r="O646" s="206">
        <f t="shared" si="43"/>
        <v>0</v>
      </c>
    </row>
    <row r="647" spans="1:15">
      <c r="A647" s="154">
        <v>43832</v>
      </c>
      <c r="B647" s="154"/>
      <c r="C647" s="40" t="s">
        <v>47</v>
      </c>
      <c r="D647" s="70">
        <v>1</v>
      </c>
      <c r="E647" s="70">
        <v>12</v>
      </c>
      <c r="F647" s="70">
        <f t="shared" si="77"/>
        <v>11</v>
      </c>
      <c r="G647" s="206" t="str">
        <f>IF(F647="","",IF(F647&lt;=20,"Pass","Fail"))</f>
        <v>Pass</v>
      </c>
      <c r="H647" s="60">
        <v>1335</v>
      </c>
      <c r="I647" s="54" t="s">
        <v>51</v>
      </c>
      <c r="J647" s="53">
        <v>20</v>
      </c>
      <c r="K647" s="53">
        <v>20</v>
      </c>
      <c r="O647" s="206">
        <f t="shared" si="43"/>
        <v>0</v>
      </c>
    </row>
    <row r="648" spans="1:15">
      <c r="A648" s="154">
        <v>43832</v>
      </c>
      <c r="B648" s="154"/>
      <c r="C648" s="40" t="s">
        <v>49</v>
      </c>
      <c r="D648" s="70">
        <v>0</v>
      </c>
      <c r="E648" s="70">
        <v>21</v>
      </c>
      <c r="F648" s="70">
        <f t="shared" si="77"/>
        <v>21</v>
      </c>
      <c r="G648" s="206" t="str">
        <f t="shared" si="78"/>
        <v>Pass</v>
      </c>
      <c r="H648" s="60">
        <v>1335</v>
      </c>
      <c r="I648" s="54" t="s">
        <v>51</v>
      </c>
      <c r="J648" s="53">
        <v>30</v>
      </c>
      <c r="K648" s="53">
        <v>30</v>
      </c>
      <c r="O648" s="206">
        <f t="shared" si="43"/>
        <v>0</v>
      </c>
    </row>
    <row r="649" spans="1:15">
      <c r="A649" s="154">
        <v>43835</v>
      </c>
      <c r="B649" s="154"/>
      <c r="C649" s="40" t="s">
        <v>47</v>
      </c>
      <c r="D649" s="70">
        <v>1</v>
      </c>
      <c r="E649" s="70">
        <v>13</v>
      </c>
      <c r="F649" s="70">
        <f t="shared" ref="F649:F650" si="79">IF(((D649="")*AND(E649="")),"",E649-D649)</f>
        <v>12</v>
      </c>
      <c r="G649" s="206" t="str">
        <f>IF(F649="","",IF(F649&lt;=20,"Pass","Fail"))</f>
        <v>Pass</v>
      </c>
      <c r="H649" s="70">
        <v>1159</v>
      </c>
      <c r="I649" s="206" t="s">
        <v>51</v>
      </c>
      <c r="J649" s="53">
        <v>20</v>
      </c>
      <c r="K649" s="53">
        <v>20</v>
      </c>
      <c r="L649" s="84" t="s">
        <v>328</v>
      </c>
      <c r="O649" s="206">
        <f t="shared" si="43"/>
        <v>0</v>
      </c>
    </row>
    <row r="650" spans="1:15">
      <c r="A650" s="154">
        <v>43835</v>
      </c>
      <c r="B650" s="154"/>
      <c r="C650" s="40" t="s">
        <v>49</v>
      </c>
      <c r="D650" s="70">
        <v>0</v>
      </c>
      <c r="E650" s="70">
        <v>24</v>
      </c>
      <c r="F650" s="70">
        <f t="shared" si="79"/>
        <v>24</v>
      </c>
      <c r="G650" s="206" t="str">
        <f t="shared" ref="G650" si="80">IF(F650="","",IF(F650&lt;=30,"Pass","Fail"))</f>
        <v>Pass</v>
      </c>
      <c r="H650" s="70">
        <v>1159</v>
      </c>
      <c r="I650" s="206" t="s">
        <v>51</v>
      </c>
      <c r="J650" s="53">
        <v>30</v>
      </c>
      <c r="K650" s="53">
        <v>30</v>
      </c>
      <c r="L650" s="84" t="s">
        <v>328</v>
      </c>
      <c r="O650" s="206">
        <f t="shared" si="43"/>
        <v>0</v>
      </c>
    </row>
    <row r="651" spans="1:15">
      <c r="A651" s="154">
        <v>43838</v>
      </c>
      <c r="B651" s="154"/>
      <c r="C651" s="40" t="s">
        <v>47</v>
      </c>
      <c r="D651" s="70">
        <v>1</v>
      </c>
      <c r="E651" s="70">
        <v>17</v>
      </c>
      <c r="F651" s="70">
        <f t="shared" ref="F651:F652" si="81">IF(((D651="")*AND(E651="")),"",E651-D651)</f>
        <v>16</v>
      </c>
      <c r="G651" s="206" t="str">
        <f>IF(F651="","",IF(F651&lt;=20,"Pass","Fail"))</f>
        <v>Pass</v>
      </c>
      <c r="H651" s="70">
        <v>1340</v>
      </c>
      <c r="I651" s="206" t="s">
        <v>51</v>
      </c>
      <c r="J651" s="53">
        <v>20</v>
      </c>
      <c r="K651" s="53">
        <v>20</v>
      </c>
      <c r="O651" s="206">
        <f t="shared" ref="O651:O714" si="82">N651-M651</f>
        <v>0</v>
      </c>
    </row>
    <row r="652" spans="1:15">
      <c r="A652" s="154">
        <v>43838</v>
      </c>
      <c r="B652" s="154"/>
      <c r="C652" s="40" t="s">
        <v>49</v>
      </c>
      <c r="D652" s="70">
        <v>0</v>
      </c>
      <c r="E652" s="70">
        <v>29</v>
      </c>
      <c r="F652" s="70">
        <f t="shared" si="81"/>
        <v>29</v>
      </c>
      <c r="G652" s="206" t="str">
        <f t="shared" ref="G652" si="83">IF(F652="","",IF(F652&lt;=30,"Pass","Fail"))</f>
        <v>Pass</v>
      </c>
      <c r="H652" s="70">
        <v>1340</v>
      </c>
      <c r="I652" s="206" t="s">
        <v>51</v>
      </c>
      <c r="J652" s="53">
        <v>30</v>
      </c>
      <c r="K652" s="53">
        <v>30</v>
      </c>
      <c r="O652" s="206">
        <f t="shared" si="82"/>
        <v>0</v>
      </c>
    </row>
    <row r="653" spans="1:15">
      <c r="A653" s="154">
        <v>43841</v>
      </c>
      <c r="B653" s="154"/>
      <c r="C653" s="40" t="s">
        <v>47</v>
      </c>
      <c r="D653" s="70">
        <v>3</v>
      </c>
      <c r="E653" s="70">
        <v>15</v>
      </c>
      <c r="F653" s="70">
        <f t="shared" ref="F653:F654" si="84">IF(((D653="")*AND(E653="")),"",E653-D653)</f>
        <v>12</v>
      </c>
      <c r="G653" s="206" t="str">
        <f>IF(F653="","",IF(F653&lt;=20,"Pass","Fail"))</f>
        <v>Pass</v>
      </c>
      <c r="H653" s="70">
        <v>1159</v>
      </c>
      <c r="I653" s="206" t="s">
        <v>51</v>
      </c>
      <c r="J653" s="53">
        <v>20</v>
      </c>
      <c r="K653" s="53">
        <v>20</v>
      </c>
      <c r="O653" s="206">
        <f t="shared" si="82"/>
        <v>0</v>
      </c>
    </row>
    <row r="654" spans="1:15">
      <c r="A654" s="154">
        <v>43841</v>
      </c>
      <c r="B654" s="154"/>
      <c r="C654" s="40" t="s">
        <v>49</v>
      </c>
      <c r="D654" s="70">
        <v>0</v>
      </c>
      <c r="E654" s="70">
        <v>14</v>
      </c>
      <c r="F654" s="70">
        <f t="shared" si="84"/>
        <v>14</v>
      </c>
      <c r="G654" s="206" t="str">
        <f t="shared" ref="G654" si="85">IF(F654="","",IF(F654&lt;=30,"Pass","Fail"))</f>
        <v>Pass</v>
      </c>
      <c r="H654" s="70">
        <v>1159</v>
      </c>
      <c r="I654" s="206" t="s">
        <v>51</v>
      </c>
      <c r="J654" s="53">
        <v>30</v>
      </c>
      <c r="K654" s="53">
        <v>30</v>
      </c>
      <c r="O654" s="206">
        <f t="shared" si="82"/>
        <v>0</v>
      </c>
    </row>
    <row r="655" spans="1:15">
      <c r="A655" s="154">
        <v>43844</v>
      </c>
      <c r="B655" s="154"/>
      <c r="C655" s="40" t="s">
        <v>47</v>
      </c>
      <c r="D655" s="70">
        <v>0</v>
      </c>
      <c r="E655" s="70">
        <v>11</v>
      </c>
      <c r="F655" s="70">
        <f t="shared" ref="F655:F656" si="86">IF(((D655="")*AND(E655="")),"",E655-D655)</f>
        <v>11</v>
      </c>
      <c r="G655" s="206" t="str">
        <f>IF(F655="","",IF(F655&lt;=20,"Pass","Fail"))</f>
        <v>Pass</v>
      </c>
      <c r="H655" s="70">
        <v>1159</v>
      </c>
      <c r="I655" s="206" t="s">
        <v>51</v>
      </c>
      <c r="J655" s="53">
        <v>20</v>
      </c>
      <c r="K655" s="53">
        <v>20</v>
      </c>
      <c r="O655" s="206">
        <f t="shared" si="82"/>
        <v>0</v>
      </c>
    </row>
    <row r="656" spans="1:15">
      <c r="A656" s="154">
        <v>43844</v>
      </c>
      <c r="B656" s="154"/>
      <c r="C656" s="40" t="s">
        <v>49</v>
      </c>
      <c r="D656" s="70">
        <v>1</v>
      </c>
      <c r="E656" s="70">
        <v>30</v>
      </c>
      <c r="F656" s="70">
        <f t="shared" si="86"/>
        <v>29</v>
      </c>
      <c r="G656" s="206" t="str">
        <f t="shared" ref="G656" si="87">IF(F656="","",IF(F656&lt;=30,"Pass","Fail"))</f>
        <v>Pass</v>
      </c>
      <c r="H656" s="70">
        <v>1159</v>
      </c>
      <c r="I656" s="206" t="s">
        <v>51</v>
      </c>
      <c r="J656" s="53">
        <v>30</v>
      </c>
      <c r="K656" s="53">
        <v>30</v>
      </c>
      <c r="O656" s="206">
        <f t="shared" si="82"/>
        <v>0</v>
      </c>
    </row>
    <row r="657" spans="1:15">
      <c r="A657" s="154">
        <v>43847</v>
      </c>
      <c r="B657" s="154"/>
      <c r="C657" s="40" t="s">
        <v>47</v>
      </c>
      <c r="D657" s="70">
        <v>11</v>
      </c>
      <c r="E657" s="70">
        <v>18</v>
      </c>
      <c r="F657" s="70">
        <f t="shared" ref="F657:F658" si="88">IF(((D657="")*AND(E657="")),"",E657-D657)</f>
        <v>7</v>
      </c>
      <c r="G657" s="206" t="str">
        <f>IF(F657="","",IF(F657&lt;=20,"Pass","Fail"))</f>
        <v>Pass</v>
      </c>
      <c r="H657" s="70">
        <v>74</v>
      </c>
      <c r="I657" s="206" t="s">
        <v>51</v>
      </c>
      <c r="J657" s="53">
        <v>20</v>
      </c>
      <c r="K657" s="53">
        <v>20</v>
      </c>
      <c r="L657" s="84" t="s">
        <v>331</v>
      </c>
      <c r="O657" s="206">
        <f t="shared" si="82"/>
        <v>0</v>
      </c>
    </row>
    <row r="658" spans="1:15">
      <c r="A658" s="154">
        <v>43848</v>
      </c>
      <c r="B658" s="154"/>
      <c r="C658" s="40" t="s">
        <v>49</v>
      </c>
      <c r="D658" s="70">
        <v>19</v>
      </c>
      <c r="E658" s="70">
        <v>19</v>
      </c>
      <c r="F658" s="70">
        <f t="shared" si="88"/>
        <v>0</v>
      </c>
      <c r="G658" s="206" t="str">
        <f t="shared" ref="G658" si="89">IF(F658="","",IF(F658&lt;=30,"Pass","Fail"))</f>
        <v>Pass</v>
      </c>
      <c r="H658" s="70">
        <v>74</v>
      </c>
      <c r="I658" s="206" t="s">
        <v>51</v>
      </c>
      <c r="J658" s="53">
        <v>30</v>
      </c>
      <c r="K658" s="53">
        <v>30</v>
      </c>
      <c r="O658" s="206">
        <f t="shared" si="82"/>
        <v>0</v>
      </c>
    </row>
    <row r="659" spans="1:15">
      <c r="A659" s="154">
        <v>43858</v>
      </c>
      <c r="B659" s="154"/>
      <c r="C659" s="40" t="s">
        <v>47</v>
      </c>
      <c r="D659" s="70">
        <v>1</v>
      </c>
      <c r="E659" s="70">
        <v>3</v>
      </c>
      <c r="F659" s="70">
        <f t="shared" ref="F659:F660" si="90">IF(((D659="")*AND(E659="")),"",E659-D659)</f>
        <v>2</v>
      </c>
      <c r="G659" s="206" t="str">
        <f>IF(F659="","",IF(F659&lt;=20,"Pass","Fail"))</f>
        <v>Pass</v>
      </c>
      <c r="H659" s="70" t="s">
        <v>125</v>
      </c>
      <c r="I659" s="206" t="s">
        <v>51</v>
      </c>
      <c r="J659" s="53">
        <v>20</v>
      </c>
      <c r="K659" s="53">
        <v>20</v>
      </c>
      <c r="L659" s="84" t="s">
        <v>331</v>
      </c>
      <c r="O659" s="206">
        <f t="shared" si="82"/>
        <v>0</v>
      </c>
    </row>
    <row r="660" spans="1:15">
      <c r="A660" s="154">
        <v>43858</v>
      </c>
      <c r="B660" s="154"/>
      <c r="C660" s="40" t="s">
        <v>49</v>
      </c>
      <c r="D660" s="70">
        <v>8</v>
      </c>
      <c r="E660" s="70">
        <v>19</v>
      </c>
      <c r="F660" s="70">
        <f t="shared" si="90"/>
        <v>11</v>
      </c>
      <c r="G660" s="206" t="str">
        <f t="shared" ref="G660" si="91">IF(F660="","",IF(F660&lt;=30,"Pass","Fail"))</f>
        <v>Pass</v>
      </c>
      <c r="H660" s="70" t="s">
        <v>125</v>
      </c>
      <c r="I660" s="206" t="s">
        <v>51</v>
      </c>
      <c r="J660" s="53">
        <v>30</v>
      </c>
      <c r="K660" s="53">
        <v>30</v>
      </c>
      <c r="O660" s="206">
        <f t="shared" si="82"/>
        <v>0</v>
      </c>
    </row>
    <row r="661" spans="1:15">
      <c r="A661" s="154">
        <v>43864</v>
      </c>
      <c r="B661" s="154"/>
      <c r="C661" s="40" t="s">
        <v>47</v>
      </c>
      <c r="D661" s="70">
        <v>1</v>
      </c>
      <c r="E661" s="70">
        <v>18</v>
      </c>
      <c r="F661" s="70">
        <f t="shared" ref="F661:F662" si="92">IF(((D661="")*AND(E661="")),"",E661-D661)</f>
        <v>17</v>
      </c>
      <c r="G661" s="206" t="str">
        <f>IF(F661="","",IF(F661&lt;=20,"Pass","Fail"))</f>
        <v>Pass</v>
      </c>
      <c r="H661" s="70">
        <v>1159</v>
      </c>
      <c r="I661" s="206" t="s">
        <v>51</v>
      </c>
      <c r="J661" s="53">
        <v>20</v>
      </c>
      <c r="K661" s="53">
        <v>20</v>
      </c>
      <c r="L661" s="84" t="s">
        <v>401</v>
      </c>
      <c r="O661" s="206">
        <f t="shared" si="82"/>
        <v>0</v>
      </c>
    </row>
    <row r="662" spans="1:15">
      <c r="A662" s="154">
        <v>43864</v>
      </c>
      <c r="B662" s="154"/>
      <c r="C662" s="40" t="s">
        <v>49</v>
      </c>
      <c r="D662" s="70">
        <v>3</v>
      </c>
      <c r="E662" s="70">
        <v>49</v>
      </c>
      <c r="F662" s="70">
        <f t="shared" si="92"/>
        <v>46</v>
      </c>
      <c r="G662" s="206" t="str">
        <f t="shared" ref="G662" si="93">IF(F662="","",IF(F662&lt;=30,"Pass","Fail"))</f>
        <v>Fail</v>
      </c>
      <c r="H662" s="70">
        <v>1159</v>
      </c>
      <c r="I662" s="206" t="s">
        <v>51</v>
      </c>
      <c r="J662" s="53">
        <v>30</v>
      </c>
      <c r="K662" s="53">
        <v>30</v>
      </c>
      <c r="L662" s="84" t="s">
        <v>401</v>
      </c>
      <c r="O662" s="206">
        <f t="shared" si="82"/>
        <v>0</v>
      </c>
    </row>
    <row r="663" spans="1:15">
      <c r="A663" s="154">
        <v>43864</v>
      </c>
      <c r="B663" s="154"/>
      <c r="C663" s="40" t="s">
        <v>49</v>
      </c>
      <c r="D663" s="70">
        <v>18</v>
      </c>
      <c r="E663" s="70">
        <v>21</v>
      </c>
      <c r="F663" s="70">
        <f t="shared" ref="F663:F665" si="94">IF(((D663="")*AND(E663="")),"",E663-D663)</f>
        <v>3</v>
      </c>
      <c r="G663" s="206" t="str">
        <f t="shared" ref="G663:G664" si="95">IF(F663="","",IF(F663&lt;=30,"Pass","Fail"))</f>
        <v>Pass</v>
      </c>
      <c r="H663" s="70">
        <v>1159</v>
      </c>
      <c r="I663" s="206" t="s">
        <v>51</v>
      </c>
      <c r="J663" s="53">
        <v>30</v>
      </c>
      <c r="K663" s="53">
        <v>30</v>
      </c>
      <c r="O663" s="206">
        <f t="shared" si="82"/>
        <v>0</v>
      </c>
    </row>
    <row r="664" spans="1:15">
      <c r="A664" s="154">
        <v>43864</v>
      </c>
      <c r="B664" s="154"/>
      <c r="C664" s="40" t="s">
        <v>49</v>
      </c>
      <c r="D664" s="70">
        <v>21</v>
      </c>
      <c r="E664" s="70">
        <v>34</v>
      </c>
      <c r="F664" s="70">
        <f t="shared" si="94"/>
        <v>13</v>
      </c>
      <c r="G664" s="206" t="str">
        <f t="shared" si="95"/>
        <v>Pass</v>
      </c>
      <c r="H664" s="70">
        <v>1159</v>
      </c>
      <c r="I664" s="206" t="s">
        <v>51</v>
      </c>
      <c r="J664" s="53">
        <v>30</v>
      </c>
      <c r="K664" s="53">
        <v>30</v>
      </c>
      <c r="L664" s="84" t="s">
        <v>402</v>
      </c>
      <c r="O664" s="206">
        <f t="shared" si="82"/>
        <v>0</v>
      </c>
    </row>
    <row r="665" spans="1:15">
      <c r="A665" s="154">
        <v>43867</v>
      </c>
      <c r="B665" s="154"/>
      <c r="C665" s="40" t="s">
        <v>47</v>
      </c>
      <c r="D665" s="70">
        <v>0</v>
      </c>
      <c r="E665" s="70">
        <v>16</v>
      </c>
      <c r="F665" s="70">
        <f t="shared" si="94"/>
        <v>16</v>
      </c>
      <c r="G665" s="206" t="str">
        <f t="shared" ref="G665:G666" si="96">IF(F665="","",IF(F665&lt;=20,"Pass","Fail"))</f>
        <v>Pass</v>
      </c>
      <c r="H665" s="70" t="s">
        <v>403</v>
      </c>
      <c r="I665" s="206" t="s">
        <v>51</v>
      </c>
      <c r="J665" s="53">
        <v>20</v>
      </c>
      <c r="K665" s="53">
        <v>20</v>
      </c>
      <c r="L665" s="84" t="s">
        <v>404</v>
      </c>
      <c r="O665" s="206">
        <f t="shared" si="82"/>
        <v>0</v>
      </c>
    </row>
    <row r="666" spans="1:15">
      <c r="A666" s="154">
        <v>43871</v>
      </c>
      <c r="B666" s="154"/>
      <c r="C666" s="40" t="s">
        <v>47</v>
      </c>
      <c r="D666" s="70">
        <v>2</v>
      </c>
      <c r="E666" s="70">
        <v>7</v>
      </c>
      <c r="F666" s="70">
        <f t="shared" ref="F666" si="97">IF(((D666="")*AND(E666="")),"",E666-D666)</f>
        <v>5</v>
      </c>
      <c r="G666" s="206" t="str">
        <f t="shared" si="96"/>
        <v>Pass</v>
      </c>
      <c r="H666" s="70">
        <v>102</v>
      </c>
      <c r="I666" s="206" t="s">
        <v>51</v>
      </c>
      <c r="J666" s="53">
        <v>20</v>
      </c>
      <c r="K666" s="53">
        <v>20</v>
      </c>
      <c r="L666" s="84" t="s">
        <v>408</v>
      </c>
      <c r="O666" s="206">
        <f t="shared" si="82"/>
        <v>0</v>
      </c>
    </row>
    <row r="667" spans="1:15">
      <c r="A667" s="154">
        <v>43871</v>
      </c>
      <c r="B667" s="154"/>
      <c r="C667" s="40" t="s">
        <v>49</v>
      </c>
      <c r="D667" s="70">
        <v>3</v>
      </c>
      <c r="E667" s="70">
        <v>19</v>
      </c>
      <c r="F667" s="70">
        <f t="shared" ref="F667:F668" si="98">IF(((D667="")*AND(E667="")),"",E667-D667)</f>
        <v>16</v>
      </c>
      <c r="G667" s="206" t="str">
        <f t="shared" ref="G667" si="99">IF(F667="","",IF(F667&lt;=30,"Pass","Fail"))</f>
        <v>Pass</v>
      </c>
      <c r="H667" s="70">
        <v>102</v>
      </c>
      <c r="I667" s="206" t="s">
        <v>51</v>
      </c>
      <c r="J667" s="53">
        <v>30</v>
      </c>
      <c r="K667" s="53">
        <v>30</v>
      </c>
      <c r="L667" s="84" t="s">
        <v>408</v>
      </c>
      <c r="O667" s="206">
        <f t="shared" si="82"/>
        <v>0</v>
      </c>
    </row>
    <row r="668" spans="1:15">
      <c r="A668" s="154">
        <v>43874</v>
      </c>
      <c r="B668" s="154"/>
      <c r="C668" s="40" t="s">
        <v>47</v>
      </c>
      <c r="D668" s="70">
        <v>1</v>
      </c>
      <c r="E668" s="70">
        <v>8</v>
      </c>
      <c r="F668" s="70">
        <f t="shared" si="98"/>
        <v>7</v>
      </c>
      <c r="G668" s="206" t="str">
        <f>IF(F668="","",IF(F668&lt;=20,"Pass","Fail"))</f>
        <v>Pass</v>
      </c>
      <c r="H668" s="70">
        <v>1159</v>
      </c>
      <c r="I668" s="206" t="s">
        <v>51</v>
      </c>
      <c r="J668" s="53">
        <v>20</v>
      </c>
      <c r="K668" s="53">
        <v>20</v>
      </c>
      <c r="L668" s="84" t="s">
        <v>408</v>
      </c>
      <c r="O668" s="206">
        <f t="shared" si="82"/>
        <v>0</v>
      </c>
    </row>
    <row r="669" spans="1:15">
      <c r="A669" s="154">
        <v>43874</v>
      </c>
      <c r="B669" s="154"/>
      <c r="C669" s="40" t="s">
        <v>49</v>
      </c>
      <c r="D669" s="70">
        <v>0</v>
      </c>
      <c r="E669" s="70">
        <v>25</v>
      </c>
      <c r="F669" s="70">
        <f t="shared" ref="F669:F670" si="100">IF(((D669="")*AND(E669="")),"",E669-D669)</f>
        <v>25</v>
      </c>
      <c r="G669" s="206" t="str">
        <f t="shared" ref="G669" si="101">IF(F669="","",IF(F669&lt;=30,"Pass","Fail"))</f>
        <v>Pass</v>
      </c>
      <c r="H669" s="70">
        <v>1159</v>
      </c>
      <c r="I669" s="206" t="s">
        <v>51</v>
      </c>
      <c r="J669" s="53">
        <v>30</v>
      </c>
      <c r="K669" s="53">
        <v>30</v>
      </c>
      <c r="L669" s="84" t="s">
        <v>408</v>
      </c>
      <c r="O669" s="206">
        <f t="shared" si="82"/>
        <v>0</v>
      </c>
    </row>
    <row r="670" spans="1:15">
      <c r="A670" s="154">
        <v>43877</v>
      </c>
      <c r="B670" s="154"/>
      <c r="C670" s="40" t="s">
        <v>47</v>
      </c>
      <c r="D670" s="70">
        <v>26</v>
      </c>
      <c r="E670" s="70">
        <v>34</v>
      </c>
      <c r="F670" s="70">
        <f t="shared" si="100"/>
        <v>8</v>
      </c>
      <c r="G670" s="206" t="str">
        <f>IF(F670="","",IF(F670&lt;=20,"Pass","Fail"))</f>
        <v>Pass</v>
      </c>
      <c r="H670" s="70">
        <v>1428</v>
      </c>
      <c r="I670" s="206" t="s">
        <v>51</v>
      </c>
      <c r="J670" s="53">
        <v>20</v>
      </c>
      <c r="K670" s="53">
        <v>20</v>
      </c>
      <c r="L670" s="84" t="s">
        <v>410</v>
      </c>
      <c r="O670" s="206">
        <f t="shared" si="82"/>
        <v>0</v>
      </c>
    </row>
    <row r="671" spans="1:15">
      <c r="A671" s="154">
        <v>43877</v>
      </c>
      <c r="B671" s="154"/>
      <c r="C671" s="40" t="s">
        <v>49</v>
      </c>
      <c r="D671" s="70">
        <v>69</v>
      </c>
      <c r="E671" s="70">
        <v>85</v>
      </c>
      <c r="F671" s="70">
        <f t="shared" ref="F671:F672" si="102">IF(((D671="")*AND(E671="")),"",E671-D671)</f>
        <v>16</v>
      </c>
      <c r="G671" s="206" t="str">
        <f t="shared" ref="G671" si="103">IF(F671="","",IF(F671&lt;=30,"Pass","Fail"))</f>
        <v>Pass</v>
      </c>
      <c r="H671" s="70">
        <v>1428</v>
      </c>
      <c r="I671" s="206" t="s">
        <v>51</v>
      </c>
      <c r="J671" s="53">
        <v>30</v>
      </c>
      <c r="K671" s="53">
        <v>30</v>
      </c>
      <c r="L671" s="84" t="s">
        <v>410</v>
      </c>
      <c r="O671" s="206">
        <f t="shared" si="82"/>
        <v>0</v>
      </c>
    </row>
    <row r="672" spans="1:15">
      <c r="A672" s="154">
        <v>43881</v>
      </c>
      <c r="B672" s="154"/>
      <c r="C672" s="40" t="s">
        <v>47</v>
      </c>
      <c r="D672" s="70">
        <v>3</v>
      </c>
      <c r="E672" s="70">
        <v>15</v>
      </c>
      <c r="F672" s="70">
        <f t="shared" si="102"/>
        <v>12</v>
      </c>
      <c r="G672" s="206" t="str">
        <f>IF(F672="","",IF(F672&lt;=20,"Pass","Fail"))</f>
        <v>Pass</v>
      </c>
      <c r="H672" s="70">
        <v>1428</v>
      </c>
      <c r="I672" s="206" t="s">
        <v>51</v>
      </c>
      <c r="J672" s="53">
        <v>20</v>
      </c>
      <c r="K672" s="53">
        <v>20</v>
      </c>
      <c r="L672" s="84" t="s">
        <v>411</v>
      </c>
      <c r="O672" s="206">
        <f t="shared" si="82"/>
        <v>0</v>
      </c>
    </row>
    <row r="673" spans="1:15">
      <c r="A673" s="154">
        <v>43881</v>
      </c>
      <c r="B673" s="154"/>
      <c r="C673" s="40" t="s">
        <v>49</v>
      </c>
      <c r="D673" s="70">
        <v>15</v>
      </c>
      <c r="E673" s="70">
        <v>27</v>
      </c>
      <c r="F673" s="70">
        <f t="shared" ref="F673:F674" si="104">IF(((D673="")*AND(E673="")),"",E673-D673)</f>
        <v>12</v>
      </c>
      <c r="G673" s="206" t="str">
        <f t="shared" ref="G673" si="105">IF(F673="","",IF(F673&lt;=30,"Pass","Fail"))</f>
        <v>Pass</v>
      </c>
      <c r="H673" s="70">
        <v>1428</v>
      </c>
      <c r="I673" s="206" t="s">
        <v>51</v>
      </c>
      <c r="J673" s="53">
        <v>30</v>
      </c>
      <c r="K673" s="53">
        <v>30</v>
      </c>
      <c r="L673" s="84" t="s">
        <v>411</v>
      </c>
      <c r="O673" s="206">
        <f t="shared" si="82"/>
        <v>0</v>
      </c>
    </row>
    <row r="674" spans="1:15">
      <c r="A674" s="154">
        <v>43885</v>
      </c>
      <c r="B674" s="154"/>
      <c r="C674" s="40" t="s">
        <v>47</v>
      </c>
      <c r="D674" s="70">
        <v>6</v>
      </c>
      <c r="E674" s="70">
        <v>16</v>
      </c>
      <c r="F674" s="70">
        <f t="shared" si="104"/>
        <v>10</v>
      </c>
      <c r="G674" s="206" t="str">
        <f>IF(F674="","",IF(F674&lt;=20,"Pass","Fail"))</f>
        <v>Pass</v>
      </c>
      <c r="H674" s="70">
        <v>1159</v>
      </c>
      <c r="I674" s="206" t="s">
        <v>51</v>
      </c>
      <c r="J674" s="53">
        <v>20</v>
      </c>
      <c r="K674" s="53">
        <v>20</v>
      </c>
      <c r="L674" s="84" t="s">
        <v>411</v>
      </c>
      <c r="O674" s="206">
        <f t="shared" si="82"/>
        <v>0</v>
      </c>
    </row>
    <row r="675" spans="1:15">
      <c r="A675" s="154">
        <v>43885</v>
      </c>
      <c r="B675" s="154"/>
      <c r="C675" s="40" t="s">
        <v>49</v>
      </c>
      <c r="D675" s="70">
        <v>3</v>
      </c>
      <c r="E675" s="70">
        <v>37</v>
      </c>
      <c r="F675" s="70">
        <f t="shared" ref="F675" si="106">IF(((D675="")*AND(E675="")),"",E675-D675)</f>
        <v>34</v>
      </c>
      <c r="G675" s="206" t="str">
        <f t="shared" ref="G675" si="107">IF(F675="","",IF(F675&lt;=30,"Pass","Fail"))</f>
        <v>Fail</v>
      </c>
      <c r="H675" s="70">
        <v>1159</v>
      </c>
      <c r="I675" s="206" t="s">
        <v>51</v>
      </c>
      <c r="J675" s="53">
        <v>30</v>
      </c>
      <c r="K675" s="53">
        <v>30</v>
      </c>
      <c r="L675" s="84" t="s">
        <v>412</v>
      </c>
      <c r="O675" s="206">
        <f t="shared" si="82"/>
        <v>0</v>
      </c>
    </row>
    <row r="676" spans="1:15">
      <c r="A676" s="154">
        <v>43885</v>
      </c>
      <c r="B676" s="154"/>
      <c r="C676" s="40" t="s">
        <v>49</v>
      </c>
      <c r="D676" s="70">
        <v>16</v>
      </c>
      <c r="E676" s="70">
        <v>35</v>
      </c>
      <c r="F676" s="70">
        <f t="shared" ref="F676" si="108">IF(((D676="")*AND(E676="")),"",E676-D676)</f>
        <v>19</v>
      </c>
      <c r="G676" s="206" t="str">
        <f t="shared" ref="G676" si="109">IF(F676="","",IF(F676&lt;=30,"Pass","Fail"))</f>
        <v>Pass</v>
      </c>
      <c r="H676" s="70">
        <v>1159</v>
      </c>
      <c r="I676" s="206" t="s">
        <v>51</v>
      </c>
      <c r="J676" s="53">
        <v>30</v>
      </c>
      <c r="K676" s="53">
        <v>30</v>
      </c>
      <c r="L676" s="84" t="s">
        <v>413</v>
      </c>
      <c r="O676" s="206">
        <f t="shared" si="82"/>
        <v>0</v>
      </c>
    </row>
    <row r="677" spans="1:15">
      <c r="A677" s="154">
        <v>43885</v>
      </c>
      <c r="B677" s="154"/>
      <c r="C677" s="40" t="s">
        <v>49</v>
      </c>
      <c r="D677" s="70">
        <v>5</v>
      </c>
      <c r="E677" s="70">
        <v>16</v>
      </c>
      <c r="F677" s="70">
        <f t="shared" ref="F677:F679" si="110">IF(((D677="")*AND(E677="")),"",E677-D677)</f>
        <v>11</v>
      </c>
      <c r="G677" s="206" t="str">
        <f t="shared" ref="G677:G679" si="111">IF(F677="","",IF(F677&lt;=30,"Pass","Fail"))</f>
        <v>Pass</v>
      </c>
      <c r="H677" s="70">
        <v>1159</v>
      </c>
      <c r="I677" s="206" t="s">
        <v>51</v>
      </c>
      <c r="J677" s="53">
        <v>30</v>
      </c>
      <c r="K677" s="53">
        <v>30</v>
      </c>
      <c r="O677" s="206">
        <f t="shared" si="82"/>
        <v>0</v>
      </c>
    </row>
    <row r="678" spans="1:15">
      <c r="A678" s="154">
        <v>43887</v>
      </c>
      <c r="B678" s="154"/>
      <c r="C678" s="40" t="s">
        <v>47</v>
      </c>
      <c r="D678" s="70">
        <v>1</v>
      </c>
      <c r="E678" s="70">
        <v>8</v>
      </c>
      <c r="F678" s="70">
        <f t="shared" si="110"/>
        <v>7</v>
      </c>
      <c r="G678" s="206" t="str">
        <f>IF(F678="","",IF(F678&lt;=20,"Pass","Fail"))</f>
        <v>Pass</v>
      </c>
      <c r="H678" s="70">
        <v>1340</v>
      </c>
      <c r="I678" s="206" t="s">
        <v>51</v>
      </c>
      <c r="J678" s="53">
        <v>20</v>
      </c>
      <c r="K678" s="53">
        <v>20</v>
      </c>
      <c r="O678" s="206">
        <f t="shared" si="82"/>
        <v>0</v>
      </c>
    </row>
    <row r="679" spans="1:15">
      <c r="A679" s="154">
        <v>43887</v>
      </c>
      <c r="B679" s="154"/>
      <c r="C679" s="40" t="s">
        <v>49</v>
      </c>
      <c r="D679" s="70">
        <v>3</v>
      </c>
      <c r="E679" s="70">
        <v>30</v>
      </c>
      <c r="F679" s="70">
        <f t="shared" si="110"/>
        <v>27</v>
      </c>
      <c r="G679" s="206" t="str">
        <f t="shared" si="111"/>
        <v>Pass</v>
      </c>
      <c r="H679" s="70">
        <v>1340</v>
      </c>
      <c r="I679" s="206" t="s">
        <v>51</v>
      </c>
      <c r="J679" s="53">
        <v>30</v>
      </c>
      <c r="K679" s="53">
        <v>30</v>
      </c>
      <c r="O679" s="206">
        <f t="shared" si="82"/>
        <v>0</v>
      </c>
    </row>
    <row r="680" spans="1:15">
      <c r="A680" s="154">
        <v>43891</v>
      </c>
      <c r="B680" s="154"/>
      <c r="C680" s="40" t="s">
        <v>47</v>
      </c>
      <c r="D680" s="70">
        <v>17</v>
      </c>
      <c r="E680" s="70">
        <v>22</v>
      </c>
      <c r="F680" s="70">
        <f t="shared" ref="F680:F681" si="112">IF(((D680="")*AND(E680="")),"",E680-D680)</f>
        <v>5</v>
      </c>
      <c r="G680" s="206" t="str">
        <f>IF(F680="","",IF(F680&lt;=20,"Pass","Fail"))</f>
        <v>Pass</v>
      </c>
      <c r="H680" s="70">
        <v>121</v>
      </c>
      <c r="I680" s="206" t="s">
        <v>51</v>
      </c>
      <c r="J680" s="53">
        <v>20</v>
      </c>
      <c r="K680" s="53">
        <v>20</v>
      </c>
      <c r="L680" s="84" t="s">
        <v>416</v>
      </c>
      <c r="O680" s="206">
        <f t="shared" si="82"/>
        <v>0</v>
      </c>
    </row>
    <row r="681" spans="1:15">
      <c r="A681" s="154">
        <v>43891</v>
      </c>
      <c r="B681" s="154"/>
      <c r="C681" s="40" t="s">
        <v>49</v>
      </c>
      <c r="D681" s="70">
        <v>3</v>
      </c>
      <c r="E681" s="70">
        <v>36</v>
      </c>
      <c r="F681" s="70">
        <f t="shared" si="112"/>
        <v>33</v>
      </c>
      <c r="G681" s="206" t="str">
        <f t="shared" ref="G681" si="113">IF(F681="","",IF(F681&lt;=30,"Pass","Fail"))</f>
        <v>Fail</v>
      </c>
      <c r="H681" s="70">
        <v>121</v>
      </c>
      <c r="I681" s="206" t="s">
        <v>51</v>
      </c>
      <c r="J681" s="53">
        <v>30</v>
      </c>
      <c r="K681" s="53">
        <v>30</v>
      </c>
      <c r="L681" s="84" t="s">
        <v>416</v>
      </c>
      <c r="O681" s="206">
        <f t="shared" si="82"/>
        <v>0</v>
      </c>
    </row>
    <row r="682" spans="1:15">
      <c r="A682" s="154">
        <v>43891</v>
      </c>
      <c r="B682" s="154"/>
      <c r="C682" s="40" t="s">
        <v>49</v>
      </c>
      <c r="D682" s="70">
        <v>22</v>
      </c>
      <c r="E682" s="70">
        <v>39</v>
      </c>
      <c r="F682" s="70">
        <f t="shared" ref="F682:F685" si="114">IF(((D682="")*AND(E682="")),"",E682-D682)</f>
        <v>17</v>
      </c>
      <c r="G682" s="206" t="str">
        <f t="shared" ref="G682:G685" si="115">IF(F682="","",IF(F682&lt;=30,"Pass","Fail"))</f>
        <v>Pass</v>
      </c>
      <c r="H682" s="70">
        <v>121</v>
      </c>
      <c r="I682" s="206" t="s">
        <v>51</v>
      </c>
      <c r="J682" s="53">
        <v>30</v>
      </c>
      <c r="K682" s="53">
        <v>30</v>
      </c>
      <c r="L682" s="84" t="s">
        <v>418</v>
      </c>
      <c r="O682" s="206">
        <f t="shared" si="82"/>
        <v>0</v>
      </c>
    </row>
    <row r="683" spans="1:15">
      <c r="A683" s="154">
        <v>43891</v>
      </c>
      <c r="B683" s="154"/>
      <c r="C683" s="40" t="s">
        <v>49</v>
      </c>
      <c r="D683" s="70">
        <v>36</v>
      </c>
      <c r="E683" s="70">
        <v>40</v>
      </c>
      <c r="F683" s="70">
        <f t="shared" si="114"/>
        <v>4</v>
      </c>
      <c r="G683" s="206" t="str">
        <f t="shared" si="115"/>
        <v>Pass</v>
      </c>
      <c r="H683" s="70">
        <v>121</v>
      </c>
      <c r="I683" s="206" t="s">
        <v>51</v>
      </c>
      <c r="J683" s="53">
        <v>30</v>
      </c>
      <c r="K683" s="53">
        <v>30</v>
      </c>
      <c r="L683" s="84" t="s">
        <v>417</v>
      </c>
      <c r="O683" s="206">
        <f t="shared" si="82"/>
        <v>0</v>
      </c>
    </row>
    <row r="684" spans="1:15">
      <c r="A684" s="154">
        <v>43894</v>
      </c>
      <c r="B684" s="154"/>
      <c r="C684" s="40" t="s">
        <v>47</v>
      </c>
      <c r="D684" s="70">
        <v>3</v>
      </c>
      <c r="E684" s="70">
        <v>9</v>
      </c>
      <c r="F684" s="70">
        <f t="shared" si="114"/>
        <v>6</v>
      </c>
      <c r="G684" s="206" t="str">
        <f>IF(F684="","",IF(F684&lt;=20,"Pass","Fail"))</f>
        <v>Pass</v>
      </c>
      <c r="H684" s="70">
        <v>1340</v>
      </c>
      <c r="I684" s="206" t="s">
        <v>51</v>
      </c>
      <c r="J684" s="53">
        <v>20</v>
      </c>
      <c r="K684" s="53">
        <v>20</v>
      </c>
      <c r="O684" s="206">
        <f t="shared" si="82"/>
        <v>0</v>
      </c>
    </row>
    <row r="685" spans="1:15">
      <c r="A685" s="154">
        <v>43894</v>
      </c>
      <c r="B685" s="154"/>
      <c r="C685" s="40" t="s">
        <v>49</v>
      </c>
      <c r="D685" s="70">
        <v>9</v>
      </c>
      <c r="E685" s="70">
        <v>29</v>
      </c>
      <c r="F685" s="70">
        <f t="shared" si="114"/>
        <v>20</v>
      </c>
      <c r="G685" s="206" t="str">
        <f t="shared" si="115"/>
        <v>Pass</v>
      </c>
      <c r="H685" s="70">
        <v>1340</v>
      </c>
      <c r="I685" s="206" t="s">
        <v>51</v>
      </c>
      <c r="J685" s="53">
        <v>30</v>
      </c>
      <c r="K685" s="53">
        <v>30</v>
      </c>
      <c r="O685" s="206">
        <f t="shared" si="82"/>
        <v>0</v>
      </c>
    </row>
    <row r="686" spans="1:15">
      <c r="A686" s="154">
        <v>43897</v>
      </c>
      <c r="B686" s="154"/>
      <c r="C686" s="40" t="s">
        <v>47</v>
      </c>
      <c r="D686" s="70">
        <v>2</v>
      </c>
      <c r="E686" s="70">
        <v>61</v>
      </c>
      <c r="F686" s="70">
        <f t="shared" ref="F686:F687" si="116">IF(((D686="")*AND(E686="")),"",E686-D686)</f>
        <v>59</v>
      </c>
      <c r="G686" s="206" t="str">
        <f>IF(F686="","",IF(F686&lt;=20,"Pass","Fail"))</f>
        <v>Fail</v>
      </c>
      <c r="H686" s="70">
        <v>74</v>
      </c>
      <c r="I686" s="206" t="s">
        <v>51</v>
      </c>
      <c r="J686" s="53">
        <v>20</v>
      </c>
      <c r="K686" s="53">
        <v>20</v>
      </c>
      <c r="L686" s="84" t="s">
        <v>420</v>
      </c>
      <c r="O686" s="206">
        <f t="shared" si="82"/>
        <v>0</v>
      </c>
    </row>
    <row r="687" spans="1:15">
      <c r="A687" s="154">
        <v>43897</v>
      </c>
      <c r="B687" s="154"/>
      <c r="C687" s="40" t="s">
        <v>49</v>
      </c>
      <c r="D687" s="70">
        <v>1</v>
      </c>
      <c r="E687" s="70">
        <v>31</v>
      </c>
      <c r="F687" s="70">
        <f t="shared" si="116"/>
        <v>30</v>
      </c>
      <c r="G687" s="206" t="str">
        <f t="shared" ref="G687" si="117">IF(F687="","",IF(F687&lt;=30,"Pass","Fail"))</f>
        <v>Pass</v>
      </c>
      <c r="H687" s="70">
        <v>74</v>
      </c>
      <c r="I687" s="206" t="s">
        <v>51</v>
      </c>
      <c r="J687" s="53">
        <v>30</v>
      </c>
      <c r="K687" s="53">
        <v>30</v>
      </c>
      <c r="O687" s="206">
        <f t="shared" si="82"/>
        <v>0</v>
      </c>
    </row>
    <row r="688" spans="1:15">
      <c r="A688" s="154">
        <v>43897</v>
      </c>
      <c r="B688" s="154"/>
      <c r="C688" s="40" t="s">
        <v>47</v>
      </c>
      <c r="D688" s="70">
        <v>3</v>
      </c>
      <c r="E688" s="70">
        <v>32</v>
      </c>
      <c r="F688" s="70">
        <f t="shared" ref="F688:F690" si="118">IF(((D688="")*AND(E688="")),"",E688-D688)</f>
        <v>29</v>
      </c>
      <c r="G688" s="206" t="str">
        <f t="shared" ref="G688:G692" si="119">IF(F688="","",IF(F688&lt;=20,"Pass","Fail"))</f>
        <v>Fail</v>
      </c>
      <c r="H688" s="70">
        <v>74</v>
      </c>
      <c r="I688" s="206" t="s">
        <v>51</v>
      </c>
      <c r="J688" s="53">
        <v>20</v>
      </c>
      <c r="K688" s="53">
        <v>20</v>
      </c>
      <c r="O688" s="206">
        <f t="shared" si="82"/>
        <v>0</v>
      </c>
    </row>
    <row r="689" spans="1:15">
      <c r="A689" s="154">
        <v>43897</v>
      </c>
      <c r="B689" s="154"/>
      <c r="C689" s="40" t="s">
        <v>47</v>
      </c>
      <c r="D689" s="70">
        <v>0</v>
      </c>
      <c r="E689" s="70">
        <v>7</v>
      </c>
      <c r="F689" s="70">
        <f t="shared" si="118"/>
        <v>7</v>
      </c>
      <c r="G689" s="206" t="str">
        <f t="shared" si="119"/>
        <v>Pass</v>
      </c>
      <c r="H689" s="70">
        <v>1335</v>
      </c>
      <c r="I689" s="206" t="s">
        <v>51</v>
      </c>
      <c r="J689" s="53">
        <v>20</v>
      </c>
      <c r="K689" s="53">
        <v>20</v>
      </c>
      <c r="L689" s="84" t="s">
        <v>421</v>
      </c>
      <c r="O689" s="206">
        <f t="shared" si="82"/>
        <v>0</v>
      </c>
    </row>
    <row r="690" spans="1:15">
      <c r="A690" s="154">
        <v>43897</v>
      </c>
      <c r="B690" s="154"/>
      <c r="C690" s="40" t="s">
        <v>47</v>
      </c>
      <c r="D690" s="70">
        <v>7</v>
      </c>
      <c r="E690" s="70">
        <v>19</v>
      </c>
      <c r="F690" s="70">
        <f t="shared" si="118"/>
        <v>12</v>
      </c>
      <c r="G690" s="206" t="str">
        <f t="shared" si="119"/>
        <v>Pass</v>
      </c>
      <c r="H690" s="70">
        <v>1335</v>
      </c>
      <c r="I690" s="206" t="s">
        <v>51</v>
      </c>
      <c r="J690" s="53">
        <v>20</v>
      </c>
      <c r="K690" s="53">
        <v>20</v>
      </c>
      <c r="L690" s="84" t="s">
        <v>421</v>
      </c>
      <c r="O690" s="206">
        <f t="shared" si="82"/>
        <v>0</v>
      </c>
    </row>
    <row r="691" spans="1:15">
      <c r="A691" s="154">
        <v>43897</v>
      </c>
      <c r="B691" s="154"/>
      <c r="C691" s="40" t="s">
        <v>47</v>
      </c>
      <c r="D691" s="70">
        <v>13</v>
      </c>
      <c r="E691" s="70">
        <v>22</v>
      </c>
      <c r="F691" s="70">
        <f t="shared" ref="F691:F693" si="120">IF(((D691="")*AND(E691="")),"",E691-D691)</f>
        <v>9</v>
      </c>
      <c r="G691" s="206" t="str">
        <f t="shared" si="119"/>
        <v>Pass</v>
      </c>
      <c r="H691" s="70">
        <v>1335</v>
      </c>
      <c r="I691" s="206" t="s">
        <v>51</v>
      </c>
      <c r="J691" s="53">
        <v>20</v>
      </c>
      <c r="K691" s="53">
        <v>20</v>
      </c>
      <c r="L691" s="84" t="s">
        <v>421</v>
      </c>
      <c r="O691" s="206">
        <f t="shared" si="82"/>
        <v>0</v>
      </c>
    </row>
    <row r="692" spans="1:15">
      <c r="A692" s="154">
        <v>43901</v>
      </c>
      <c r="B692" s="154"/>
      <c r="C692" s="40" t="s">
        <v>47</v>
      </c>
      <c r="D692" s="70">
        <v>0</v>
      </c>
      <c r="E692" s="70">
        <v>14</v>
      </c>
      <c r="F692" s="70">
        <f t="shared" si="120"/>
        <v>14</v>
      </c>
      <c r="G692" s="206" t="str">
        <f t="shared" si="119"/>
        <v>Pass</v>
      </c>
      <c r="H692" s="70">
        <v>64</v>
      </c>
      <c r="I692" s="206"/>
      <c r="J692" s="53">
        <v>20</v>
      </c>
      <c r="K692" s="53">
        <v>20</v>
      </c>
      <c r="O692" s="206">
        <f t="shared" si="82"/>
        <v>0</v>
      </c>
    </row>
    <row r="693" spans="1:15">
      <c r="A693" s="154">
        <v>43901</v>
      </c>
      <c r="B693" s="154"/>
      <c r="C693" s="40" t="s">
        <v>49</v>
      </c>
      <c r="D693" s="70">
        <v>0</v>
      </c>
      <c r="E693" s="70">
        <v>34</v>
      </c>
      <c r="F693" s="70">
        <f t="shared" si="120"/>
        <v>34</v>
      </c>
      <c r="G693" s="206" t="str">
        <f t="shared" ref="G693" si="121">IF(F693="","",IF(F693&lt;=30,"Pass","Fail"))</f>
        <v>Fail</v>
      </c>
      <c r="H693" s="70">
        <v>64</v>
      </c>
      <c r="I693" s="206"/>
      <c r="J693" s="53">
        <v>30</v>
      </c>
      <c r="K693" s="53">
        <v>30</v>
      </c>
      <c r="O693" s="206">
        <f t="shared" si="82"/>
        <v>0</v>
      </c>
    </row>
    <row r="694" spans="1:15">
      <c r="A694" s="154">
        <v>43901</v>
      </c>
      <c r="B694" s="154"/>
      <c r="C694" s="40" t="s">
        <v>49</v>
      </c>
      <c r="D694" s="70">
        <v>14</v>
      </c>
      <c r="E694" s="70">
        <v>24</v>
      </c>
      <c r="F694" s="70">
        <f t="shared" ref="F694:F695" si="122">IF(((D694="")*AND(E694="")),"",E694-D694)</f>
        <v>10</v>
      </c>
      <c r="G694" s="206" t="str">
        <f t="shared" ref="G694:G695" si="123">IF(F694="","",IF(F694&lt;=30,"Pass","Fail"))</f>
        <v>Pass</v>
      </c>
      <c r="H694" s="70">
        <v>64</v>
      </c>
      <c r="I694" s="206"/>
      <c r="J694" s="53">
        <v>30</v>
      </c>
      <c r="K694" s="53">
        <v>30</v>
      </c>
      <c r="O694" s="206">
        <f t="shared" si="82"/>
        <v>0</v>
      </c>
    </row>
    <row r="695" spans="1:15">
      <c r="A695" s="154">
        <v>43901</v>
      </c>
      <c r="B695" s="154"/>
      <c r="C695" s="40" t="s">
        <v>49</v>
      </c>
      <c r="D695" s="70">
        <v>34</v>
      </c>
      <c r="E695" s="70">
        <v>33</v>
      </c>
      <c r="F695" s="70">
        <f t="shared" si="122"/>
        <v>-1</v>
      </c>
      <c r="G695" s="206" t="str">
        <f t="shared" si="123"/>
        <v>Pass</v>
      </c>
      <c r="H695" s="70">
        <v>64</v>
      </c>
      <c r="I695" s="206"/>
      <c r="J695" s="53">
        <v>30</v>
      </c>
      <c r="K695" s="53">
        <v>30</v>
      </c>
      <c r="O695" s="206">
        <f t="shared" si="82"/>
        <v>0</v>
      </c>
    </row>
    <row r="696" spans="1:15">
      <c r="A696" s="154">
        <v>43904</v>
      </c>
      <c r="B696" s="154"/>
      <c r="C696" s="40" t="s">
        <v>47</v>
      </c>
      <c r="D696" s="70">
        <v>26</v>
      </c>
      <c r="E696" s="70">
        <v>31</v>
      </c>
      <c r="F696" s="70">
        <f t="shared" ref="F696:F697" si="124">IF(((D696="")*AND(E696="")),"",E696-D696)</f>
        <v>5</v>
      </c>
      <c r="G696" s="206" t="str">
        <f>IF(F696="","",IF(F696&lt;=20,"Pass","Fail"))</f>
        <v>Pass</v>
      </c>
      <c r="H696" s="70">
        <v>1428</v>
      </c>
      <c r="I696" s="206"/>
      <c r="J696" s="53">
        <v>20</v>
      </c>
      <c r="K696" s="53">
        <v>20</v>
      </c>
      <c r="O696" s="206">
        <f t="shared" si="82"/>
        <v>0</v>
      </c>
    </row>
    <row r="697" spans="1:15">
      <c r="A697" s="154">
        <v>43904</v>
      </c>
      <c r="B697" s="154"/>
      <c r="C697" s="40" t="s">
        <v>49</v>
      </c>
      <c r="D697" s="70">
        <v>34</v>
      </c>
      <c r="E697" s="70">
        <v>56</v>
      </c>
      <c r="F697" s="70">
        <f t="shared" si="124"/>
        <v>22</v>
      </c>
      <c r="G697" s="206" t="str">
        <f t="shared" ref="G697" si="125">IF(F697="","",IF(F697&lt;=30,"Pass","Fail"))</f>
        <v>Pass</v>
      </c>
      <c r="H697" s="70">
        <v>1428</v>
      </c>
      <c r="I697" s="206"/>
      <c r="J697" s="53">
        <v>30</v>
      </c>
      <c r="K697" s="53">
        <v>30</v>
      </c>
      <c r="O697" s="206">
        <f t="shared" si="82"/>
        <v>0</v>
      </c>
    </row>
    <row r="698" spans="1:15">
      <c r="A698" s="154">
        <v>43908</v>
      </c>
      <c r="B698" s="154"/>
      <c r="C698" s="40" t="s">
        <v>47</v>
      </c>
      <c r="D698" s="70">
        <v>1</v>
      </c>
      <c r="E698" s="70">
        <v>5</v>
      </c>
      <c r="F698" s="70">
        <f t="shared" ref="F698:F699" si="126">IF(((D698="")*AND(E698="")),"",E698-D698)</f>
        <v>4</v>
      </c>
      <c r="G698" s="206" t="str">
        <f>IF(F698="","",IF(F698&lt;=20,"Pass","Fail"))</f>
        <v>Pass</v>
      </c>
      <c r="H698" s="70">
        <v>1428</v>
      </c>
      <c r="I698" s="206" t="s">
        <v>426</v>
      </c>
      <c r="J698" s="53">
        <v>20</v>
      </c>
      <c r="K698" s="53">
        <v>20</v>
      </c>
      <c r="M698" s="54">
        <v>1</v>
      </c>
      <c r="N698" s="54">
        <v>2</v>
      </c>
      <c r="O698" s="206">
        <f t="shared" si="82"/>
        <v>1</v>
      </c>
    </row>
    <row r="699" spans="1:15">
      <c r="A699" s="154">
        <v>43908</v>
      </c>
      <c r="B699" s="154"/>
      <c r="C699" s="40" t="s">
        <v>49</v>
      </c>
      <c r="D699" s="70">
        <v>2</v>
      </c>
      <c r="E699" s="70">
        <v>14</v>
      </c>
      <c r="F699" s="70">
        <f t="shared" si="126"/>
        <v>12</v>
      </c>
      <c r="G699" s="206" t="str">
        <f t="shared" ref="G699" si="127">IF(F699="","",IF(F699&lt;=30,"Pass","Fail"))</f>
        <v>Pass</v>
      </c>
      <c r="H699" s="70">
        <v>1428</v>
      </c>
      <c r="I699" s="206" t="s">
        <v>427</v>
      </c>
      <c r="J699" s="53">
        <v>30</v>
      </c>
      <c r="K699" s="53">
        <v>30</v>
      </c>
      <c r="M699" s="54">
        <v>2</v>
      </c>
      <c r="N699" s="54">
        <v>2</v>
      </c>
      <c r="O699" s="206">
        <f t="shared" si="82"/>
        <v>0</v>
      </c>
    </row>
    <row r="700" spans="1:15">
      <c r="A700" s="154">
        <v>43913</v>
      </c>
      <c r="B700" s="154"/>
      <c r="C700" s="40" t="s">
        <v>47</v>
      </c>
      <c r="D700" s="70">
        <v>2</v>
      </c>
      <c r="E700" s="70">
        <v>7</v>
      </c>
      <c r="F700" s="70">
        <f t="shared" ref="F700:F701" si="128">IF(((D700="")*AND(E700="")),"",E700-D700)</f>
        <v>5</v>
      </c>
      <c r="G700" s="206" t="str">
        <f>IF(F700="","",IF(F700&lt;=20,"Pass","Fail"))</f>
        <v>Pass</v>
      </c>
      <c r="H700" s="70">
        <v>121</v>
      </c>
      <c r="I700" s="206" t="s">
        <v>427</v>
      </c>
      <c r="J700" s="53">
        <v>20</v>
      </c>
      <c r="K700" s="53">
        <v>20</v>
      </c>
      <c r="M700" s="54">
        <v>2</v>
      </c>
      <c r="N700" s="54">
        <v>2</v>
      </c>
      <c r="O700" s="206">
        <f t="shared" si="82"/>
        <v>0</v>
      </c>
    </row>
    <row r="701" spans="1:15">
      <c r="A701" s="154">
        <v>43913</v>
      </c>
      <c r="B701" s="154"/>
      <c r="C701" s="40" t="s">
        <v>49</v>
      </c>
      <c r="D701" s="70">
        <v>4</v>
      </c>
      <c r="E701" s="70">
        <v>19</v>
      </c>
      <c r="F701" s="70">
        <f t="shared" si="128"/>
        <v>15</v>
      </c>
      <c r="G701" s="206" t="str">
        <f t="shared" ref="G701" si="129">IF(F701="","",IF(F701&lt;=30,"Pass","Fail"))</f>
        <v>Pass</v>
      </c>
      <c r="H701" s="70">
        <v>121</v>
      </c>
      <c r="I701" s="206" t="s">
        <v>428</v>
      </c>
      <c r="J701" s="53">
        <v>30</v>
      </c>
      <c r="K701" s="53">
        <v>30</v>
      </c>
      <c r="M701" s="54">
        <v>2</v>
      </c>
      <c r="N701" s="54">
        <v>5</v>
      </c>
      <c r="O701" s="206">
        <f t="shared" si="82"/>
        <v>3</v>
      </c>
    </row>
    <row r="702" spans="1:15">
      <c r="A702" s="154">
        <v>43945</v>
      </c>
      <c r="B702" s="154"/>
      <c r="C702" s="40" t="s">
        <v>47</v>
      </c>
      <c r="D702" s="70">
        <v>2</v>
      </c>
      <c r="E702" s="70">
        <v>7</v>
      </c>
      <c r="F702" s="70">
        <f t="shared" ref="F702:F703" si="130">IF(((D702="")*AND(E702="")),"",E702-D702)</f>
        <v>5</v>
      </c>
      <c r="G702" s="206" t="str">
        <f>IF(F702="","",IF(F702&lt;=20,"Pass","Fail"))</f>
        <v>Pass</v>
      </c>
      <c r="H702" s="70">
        <v>121</v>
      </c>
      <c r="I702" s="206" t="s">
        <v>430</v>
      </c>
      <c r="J702" s="53">
        <v>20</v>
      </c>
      <c r="K702" s="53">
        <v>20</v>
      </c>
      <c r="L702" s="84" t="s">
        <v>432</v>
      </c>
      <c r="M702" s="54">
        <v>0</v>
      </c>
      <c r="N702" s="54">
        <v>0</v>
      </c>
      <c r="O702" s="206">
        <f t="shared" si="82"/>
        <v>0</v>
      </c>
    </row>
    <row r="703" spans="1:15">
      <c r="A703" s="154">
        <v>43945</v>
      </c>
      <c r="B703" s="154"/>
      <c r="C703" s="40" t="s">
        <v>49</v>
      </c>
      <c r="D703" s="70">
        <v>2</v>
      </c>
      <c r="E703" s="70">
        <v>14</v>
      </c>
      <c r="F703" s="70">
        <f t="shared" si="130"/>
        <v>12</v>
      </c>
      <c r="G703" s="206" t="str">
        <f t="shared" ref="G703" si="131">IF(F703="","",IF(F703&lt;=30,"Pass","Fail"))</f>
        <v>Pass</v>
      </c>
      <c r="H703" s="70">
        <v>121</v>
      </c>
      <c r="I703" s="206" t="s">
        <v>431</v>
      </c>
      <c r="J703" s="53">
        <v>30</v>
      </c>
      <c r="K703" s="53">
        <v>30</v>
      </c>
      <c r="L703" s="84" t="s">
        <v>432</v>
      </c>
      <c r="M703" s="54">
        <v>0</v>
      </c>
      <c r="N703" s="54">
        <v>2</v>
      </c>
      <c r="O703" s="206">
        <f t="shared" si="82"/>
        <v>2</v>
      </c>
    </row>
    <row r="704" spans="1:15">
      <c r="A704" s="154">
        <v>43955</v>
      </c>
      <c r="B704" s="154"/>
      <c r="C704" s="40" t="s">
        <v>47</v>
      </c>
      <c r="D704" s="70">
        <v>2</v>
      </c>
      <c r="E704" s="70">
        <v>9</v>
      </c>
      <c r="F704" s="70">
        <f t="shared" ref="F704:F705" si="132">IF(((D704="")*AND(E704="")),"",E704-D704)</f>
        <v>7</v>
      </c>
      <c r="G704" s="206" t="str">
        <f>IF(F704="","",IF(F704&lt;=20,"Pass","Fail"))</f>
        <v>Pass</v>
      </c>
      <c r="H704" s="70">
        <v>1335</v>
      </c>
      <c r="I704" s="206" t="s">
        <v>430</v>
      </c>
      <c r="J704" s="53">
        <v>20</v>
      </c>
      <c r="K704" s="53">
        <v>20</v>
      </c>
      <c r="M704" s="54">
        <v>0</v>
      </c>
      <c r="N704" s="54">
        <v>0</v>
      </c>
      <c r="O704" s="206">
        <f t="shared" si="82"/>
        <v>0</v>
      </c>
    </row>
    <row r="705" spans="1:15">
      <c r="A705" s="154">
        <v>43955</v>
      </c>
      <c r="B705" s="154"/>
      <c r="C705" s="40" t="s">
        <v>49</v>
      </c>
      <c r="D705" s="70">
        <v>3</v>
      </c>
      <c r="E705" s="70">
        <v>22</v>
      </c>
      <c r="F705" s="70">
        <f t="shared" si="132"/>
        <v>19</v>
      </c>
      <c r="G705" s="206" t="str">
        <f t="shared" ref="G705" si="133">IF(F705="","",IF(F705&lt;=30,"Pass","Fail"))</f>
        <v>Pass</v>
      </c>
      <c r="H705" s="70">
        <v>1335</v>
      </c>
      <c r="I705" s="206" t="s">
        <v>431</v>
      </c>
      <c r="J705" s="53">
        <v>30</v>
      </c>
      <c r="K705" s="53">
        <v>30</v>
      </c>
      <c r="M705" s="54">
        <v>0</v>
      </c>
      <c r="N705" s="54">
        <v>2</v>
      </c>
      <c r="O705" s="206">
        <f t="shared" si="82"/>
        <v>2</v>
      </c>
    </row>
    <row r="706" spans="1:15">
      <c r="A706" s="154">
        <v>43962</v>
      </c>
      <c r="B706" s="154"/>
      <c r="C706" s="40" t="s">
        <v>47</v>
      </c>
      <c r="D706" s="70">
        <v>0</v>
      </c>
      <c r="E706" s="70">
        <v>14</v>
      </c>
      <c r="F706" s="70">
        <f t="shared" ref="F706:F707" si="134">IF(((D706="")*AND(E706="")),"",E706-D706)</f>
        <v>14</v>
      </c>
      <c r="G706" s="206" t="str">
        <f>IF(F706="","",IF(F706&lt;=20,"Pass","Fail"))</f>
        <v>Pass</v>
      </c>
      <c r="H706" s="70">
        <v>121</v>
      </c>
      <c r="I706" s="206" t="s">
        <v>439</v>
      </c>
      <c r="J706" s="53">
        <v>20</v>
      </c>
      <c r="K706" s="53">
        <v>20</v>
      </c>
      <c r="M706" s="54">
        <v>8</v>
      </c>
      <c r="N706" s="54">
        <v>10</v>
      </c>
      <c r="O706" s="206">
        <f t="shared" si="82"/>
        <v>2</v>
      </c>
    </row>
    <row r="707" spans="1:15">
      <c r="A707" s="154">
        <v>43962</v>
      </c>
      <c r="B707" s="154"/>
      <c r="C707" s="40" t="s">
        <v>49</v>
      </c>
      <c r="D707" s="70">
        <v>28</v>
      </c>
      <c r="E707" s="70">
        <v>36</v>
      </c>
      <c r="F707" s="70">
        <f t="shared" si="134"/>
        <v>8</v>
      </c>
      <c r="G707" s="206" t="str">
        <f t="shared" ref="G707" si="135">IF(F707="","",IF(F707&lt;=30,"Pass","Fail"))</f>
        <v>Pass</v>
      </c>
      <c r="H707" s="70">
        <v>121</v>
      </c>
      <c r="I707" s="206" t="s">
        <v>431</v>
      </c>
      <c r="J707" s="53">
        <v>30</v>
      </c>
      <c r="K707" s="53">
        <v>30</v>
      </c>
      <c r="M707" s="54">
        <v>0</v>
      </c>
      <c r="N707" s="54">
        <v>2</v>
      </c>
      <c r="O707" s="206">
        <f t="shared" si="82"/>
        <v>2</v>
      </c>
    </row>
    <row r="708" spans="1:15">
      <c r="A708" s="154">
        <v>43965</v>
      </c>
      <c r="B708" s="154"/>
      <c r="C708" s="40" t="s">
        <v>47</v>
      </c>
      <c r="D708" s="70">
        <v>2</v>
      </c>
      <c r="E708" s="70">
        <v>11</v>
      </c>
      <c r="F708" s="70">
        <f t="shared" ref="F708:F709" si="136">IF(((D708="")*AND(E708="")),"",E708-D708)</f>
        <v>9</v>
      </c>
      <c r="G708" s="206" t="str">
        <f>IF(F708="","",IF(F708&lt;=20,"Pass","Fail"))</f>
        <v>Pass</v>
      </c>
      <c r="H708" s="70">
        <v>121</v>
      </c>
      <c r="I708" s="206" t="s">
        <v>441</v>
      </c>
      <c r="J708" s="53">
        <v>20</v>
      </c>
      <c r="K708" s="53">
        <v>20</v>
      </c>
      <c r="M708" s="54">
        <v>0</v>
      </c>
      <c r="N708" s="54">
        <v>10</v>
      </c>
      <c r="O708" s="206">
        <f t="shared" si="82"/>
        <v>10</v>
      </c>
    </row>
    <row r="709" spans="1:15">
      <c r="A709" s="154">
        <v>43965</v>
      </c>
      <c r="B709" s="154"/>
      <c r="C709" s="40" t="s">
        <v>49</v>
      </c>
      <c r="D709" s="70">
        <v>7</v>
      </c>
      <c r="E709" s="70">
        <v>20</v>
      </c>
      <c r="F709" s="70">
        <f t="shared" si="136"/>
        <v>13</v>
      </c>
      <c r="G709" s="206" t="str">
        <f t="shared" ref="G709" si="137">IF(F709="","",IF(F709&lt;=30,"Pass","Fail"))</f>
        <v>Pass</v>
      </c>
      <c r="H709" s="70">
        <v>121</v>
      </c>
      <c r="I709" s="206" t="s">
        <v>442</v>
      </c>
      <c r="J709" s="53">
        <v>30</v>
      </c>
      <c r="K709" s="53">
        <v>30</v>
      </c>
      <c r="M709" s="54">
        <v>4</v>
      </c>
      <c r="N709" s="54">
        <v>2</v>
      </c>
      <c r="O709" s="206">
        <f t="shared" si="82"/>
        <v>-2</v>
      </c>
    </row>
    <row r="710" spans="1:15">
      <c r="A710" s="154">
        <v>43969</v>
      </c>
      <c r="B710" s="154"/>
      <c r="C710" s="40" t="s">
        <v>47</v>
      </c>
      <c r="D710" s="70">
        <v>15</v>
      </c>
      <c r="E710" s="70">
        <v>38</v>
      </c>
      <c r="F710" s="70">
        <f t="shared" ref="F710:F715" si="138">IF(((D710="")*AND(E710="")),"",E710-D710)</f>
        <v>23</v>
      </c>
      <c r="G710" s="206" t="str">
        <f>IF(F710="","",IF(F710&lt;=20,"Pass","Fail"))</f>
        <v>Fail</v>
      </c>
      <c r="H710" s="70">
        <v>1335</v>
      </c>
      <c r="I710" s="206" t="s">
        <v>568</v>
      </c>
      <c r="J710" s="53">
        <v>20</v>
      </c>
      <c r="K710" s="53">
        <v>20</v>
      </c>
      <c r="M710" s="54">
        <v>6</v>
      </c>
      <c r="N710" s="54">
        <v>6</v>
      </c>
      <c r="O710" s="206">
        <f t="shared" si="82"/>
        <v>0</v>
      </c>
    </row>
    <row r="711" spans="1:15">
      <c r="A711" s="154">
        <v>43969</v>
      </c>
      <c r="B711" s="154"/>
      <c r="C711" s="40" t="s">
        <v>49</v>
      </c>
      <c r="D711" s="70">
        <v>12</v>
      </c>
      <c r="E711" s="70">
        <v>39</v>
      </c>
      <c r="F711" s="70">
        <f t="shared" si="138"/>
        <v>27</v>
      </c>
      <c r="G711" s="206" t="str">
        <f t="shared" ref="G711" si="139">IF(F711="","",IF(F711&lt;=30,"Pass","Fail"))</f>
        <v>Pass</v>
      </c>
      <c r="H711" s="70">
        <v>1335</v>
      </c>
      <c r="I711" s="206" t="s">
        <v>426</v>
      </c>
      <c r="J711" s="53">
        <v>30</v>
      </c>
      <c r="K711" s="53">
        <v>30</v>
      </c>
      <c r="M711" s="54">
        <v>1</v>
      </c>
      <c r="N711" s="54">
        <v>2</v>
      </c>
      <c r="O711" s="206">
        <f t="shared" si="82"/>
        <v>1</v>
      </c>
    </row>
    <row r="712" spans="1:15">
      <c r="A712" s="154">
        <v>43969</v>
      </c>
      <c r="B712" s="154"/>
      <c r="C712" s="40" t="s">
        <v>47</v>
      </c>
      <c r="D712" s="70">
        <v>9</v>
      </c>
      <c r="E712" s="70">
        <v>34</v>
      </c>
      <c r="F712" s="70">
        <f t="shared" si="138"/>
        <v>25</v>
      </c>
      <c r="G712" s="206" t="str">
        <f>IF(F712="","",IF(F712&lt;=20,"Pass","Fail"))</f>
        <v>Fail</v>
      </c>
      <c r="H712" s="70">
        <v>1335</v>
      </c>
      <c r="I712" s="206" t="s">
        <v>445</v>
      </c>
      <c r="J712" s="53">
        <v>20</v>
      </c>
      <c r="K712" s="53">
        <v>20</v>
      </c>
      <c r="M712" s="54">
        <v>5</v>
      </c>
      <c r="N712" s="54">
        <v>16</v>
      </c>
      <c r="O712" s="206">
        <f t="shared" si="82"/>
        <v>11</v>
      </c>
    </row>
    <row r="713" spans="1:15">
      <c r="A713" s="154">
        <v>43969</v>
      </c>
      <c r="B713" s="154"/>
      <c r="C713" s="40" t="s">
        <v>47</v>
      </c>
      <c r="D713" s="70">
        <v>25</v>
      </c>
      <c r="E713" s="70">
        <v>30</v>
      </c>
      <c r="F713" s="70">
        <f t="shared" si="138"/>
        <v>5</v>
      </c>
      <c r="G713" s="206" t="str">
        <f>IF(F713="","",IF(F713&lt;=20,"Pass","Fail"))</f>
        <v>Pass</v>
      </c>
      <c r="H713" s="70">
        <v>1335</v>
      </c>
      <c r="I713" s="206" t="s">
        <v>446</v>
      </c>
      <c r="J713" s="53">
        <v>20</v>
      </c>
      <c r="K713" s="53">
        <v>20</v>
      </c>
      <c r="M713" s="54">
        <v>20</v>
      </c>
      <c r="N713" s="54">
        <v>24</v>
      </c>
      <c r="O713" s="206">
        <f t="shared" si="82"/>
        <v>4</v>
      </c>
    </row>
    <row r="714" spans="1:15">
      <c r="A714" s="154">
        <v>43972</v>
      </c>
      <c r="B714" s="154"/>
      <c r="C714" s="40" t="s">
        <v>49</v>
      </c>
      <c r="D714" s="70">
        <v>3</v>
      </c>
      <c r="E714" s="70">
        <v>47</v>
      </c>
      <c r="F714" s="70">
        <f t="shared" si="138"/>
        <v>44</v>
      </c>
      <c r="G714" s="206" t="str">
        <f t="shared" ref="G714" si="140">IF(F714="","",IF(F714&lt;=30,"Pass","Fail"))</f>
        <v>Fail</v>
      </c>
      <c r="H714" s="70">
        <v>1335</v>
      </c>
      <c r="I714" s="206" t="s">
        <v>449</v>
      </c>
      <c r="J714" s="53">
        <v>30</v>
      </c>
      <c r="K714" s="53">
        <v>30</v>
      </c>
      <c r="M714" s="54">
        <v>1</v>
      </c>
      <c r="N714" s="54">
        <v>13</v>
      </c>
      <c r="O714" s="206">
        <f t="shared" si="82"/>
        <v>12</v>
      </c>
    </row>
    <row r="715" spans="1:15">
      <c r="A715" s="154">
        <v>43972</v>
      </c>
      <c r="B715" s="154"/>
      <c r="C715" s="40" t="s">
        <v>47</v>
      </c>
      <c r="D715" s="70">
        <v>21</v>
      </c>
      <c r="E715" s="70">
        <v>28</v>
      </c>
      <c r="F715" s="70">
        <f t="shared" si="138"/>
        <v>7</v>
      </c>
      <c r="G715" s="206" t="str">
        <f>IF(F715="","",IF(F715&lt;=20,"Pass","Fail"))</f>
        <v>Pass</v>
      </c>
      <c r="H715" s="70">
        <v>1335</v>
      </c>
      <c r="I715" s="206" t="s">
        <v>448</v>
      </c>
      <c r="J715" s="53">
        <v>20</v>
      </c>
      <c r="K715" s="53">
        <v>20</v>
      </c>
      <c r="M715" s="54">
        <v>9</v>
      </c>
      <c r="N715" s="54">
        <v>11</v>
      </c>
      <c r="O715" s="206">
        <f t="shared" ref="O715:O778" si="141">N715-M715</f>
        <v>2</v>
      </c>
    </row>
    <row r="716" spans="1:15">
      <c r="A716" s="154">
        <v>43972</v>
      </c>
      <c r="B716" s="154"/>
      <c r="C716" s="40" t="s">
        <v>49</v>
      </c>
      <c r="D716" s="70">
        <v>5</v>
      </c>
      <c r="E716" s="70">
        <v>35</v>
      </c>
      <c r="F716" s="70">
        <f t="shared" ref="F716" si="142">IF(((D716="")*AND(E716="")),"",E716-D716)</f>
        <v>30</v>
      </c>
      <c r="G716" s="206" t="str">
        <f t="shared" ref="G716" si="143">IF(F716="","",IF(F716&lt;=30,"Pass","Fail"))</f>
        <v>Pass</v>
      </c>
      <c r="H716" s="70">
        <v>1335</v>
      </c>
      <c r="I716" s="206" t="s">
        <v>450</v>
      </c>
      <c r="J716" s="53">
        <v>30</v>
      </c>
      <c r="K716" s="53">
        <v>30</v>
      </c>
      <c r="M716" s="54">
        <v>1</v>
      </c>
      <c r="N716" s="54">
        <v>9</v>
      </c>
      <c r="O716" s="206">
        <f t="shared" si="141"/>
        <v>8</v>
      </c>
    </row>
    <row r="717" spans="1:15">
      <c r="A717" s="154">
        <v>43972</v>
      </c>
      <c r="B717" s="154"/>
      <c r="C717" s="40" t="s">
        <v>49</v>
      </c>
      <c r="D717" s="70">
        <v>2</v>
      </c>
      <c r="E717" s="70">
        <v>45</v>
      </c>
      <c r="F717" s="70">
        <f t="shared" ref="F717" si="144">IF(((D717="")*AND(E717="")),"",E717-D717)</f>
        <v>43</v>
      </c>
      <c r="G717" s="206" t="str">
        <f t="shared" ref="G717" si="145">IF(F717="","",IF(F717&lt;=30,"Pass","Fail"))</f>
        <v>Fail</v>
      </c>
      <c r="H717" s="70">
        <v>1335</v>
      </c>
      <c r="I717" s="206" t="s">
        <v>444</v>
      </c>
      <c r="J717" s="53">
        <v>30</v>
      </c>
      <c r="K717" s="53">
        <v>30</v>
      </c>
      <c r="O717" s="206">
        <f t="shared" si="141"/>
        <v>0</v>
      </c>
    </row>
    <row r="718" spans="1:15">
      <c r="A718" s="154">
        <v>43972</v>
      </c>
      <c r="B718" s="154"/>
      <c r="C718" s="40" t="s">
        <v>49</v>
      </c>
      <c r="D718" s="70">
        <v>6</v>
      </c>
      <c r="E718" s="70">
        <v>45</v>
      </c>
      <c r="F718" s="70">
        <f t="shared" ref="F718:F719" si="146">IF(((D718="")*AND(E718="")),"",E718-D718)</f>
        <v>39</v>
      </c>
      <c r="G718" s="206" t="str">
        <f t="shared" ref="G718:G719" si="147">IF(F718="","",IF(F718&lt;=30,"Pass","Fail"))</f>
        <v>Fail</v>
      </c>
      <c r="H718" s="70">
        <v>1335</v>
      </c>
      <c r="I718" s="206" t="s">
        <v>452</v>
      </c>
      <c r="J718" s="53">
        <v>30</v>
      </c>
      <c r="K718" s="53">
        <v>30</v>
      </c>
      <c r="M718" s="54">
        <v>1</v>
      </c>
      <c r="N718" s="54">
        <v>5</v>
      </c>
      <c r="O718" s="206">
        <f t="shared" si="141"/>
        <v>4</v>
      </c>
    </row>
    <row r="719" spans="1:15">
      <c r="A719" s="154">
        <v>43972</v>
      </c>
      <c r="B719" s="154"/>
      <c r="C719" s="40" t="s">
        <v>49</v>
      </c>
      <c r="D719" s="70">
        <v>4</v>
      </c>
      <c r="E719" s="70">
        <v>23</v>
      </c>
      <c r="F719" s="70">
        <f t="shared" si="146"/>
        <v>19</v>
      </c>
      <c r="G719" s="206" t="str">
        <f t="shared" si="147"/>
        <v>Pass</v>
      </c>
      <c r="H719" s="70">
        <v>1428</v>
      </c>
      <c r="I719" s="206" t="s">
        <v>452</v>
      </c>
      <c r="J719" s="53">
        <v>30</v>
      </c>
      <c r="K719" s="53">
        <v>30</v>
      </c>
      <c r="M719" s="54">
        <v>1</v>
      </c>
      <c r="N719" s="54">
        <v>5</v>
      </c>
      <c r="O719" s="206">
        <f t="shared" si="141"/>
        <v>4</v>
      </c>
    </row>
    <row r="720" spans="1:15">
      <c r="A720" s="154">
        <v>43972</v>
      </c>
      <c r="B720" s="154"/>
      <c r="C720" s="40" t="s">
        <v>49</v>
      </c>
      <c r="D720" s="70">
        <v>8</v>
      </c>
      <c r="E720" s="70">
        <v>21</v>
      </c>
      <c r="F720" s="70">
        <f t="shared" ref="F720:F722" si="148">IF(((D720="")*AND(E720="")),"",E720-D720)</f>
        <v>13</v>
      </c>
      <c r="G720" s="206" t="str">
        <f t="shared" ref="G720" si="149">IF(F720="","",IF(F720&lt;=30,"Pass","Fail"))</f>
        <v>Pass</v>
      </c>
      <c r="H720" s="70">
        <v>1428</v>
      </c>
      <c r="I720" s="206" t="s">
        <v>453</v>
      </c>
      <c r="J720" s="53">
        <v>30</v>
      </c>
      <c r="K720" s="53">
        <v>30</v>
      </c>
      <c r="M720" s="54">
        <v>2</v>
      </c>
      <c r="N720" s="54">
        <v>9</v>
      </c>
      <c r="O720" s="206">
        <f t="shared" si="141"/>
        <v>7</v>
      </c>
    </row>
    <row r="721" spans="1:15">
      <c r="A721" s="154">
        <v>43975</v>
      </c>
      <c r="B721" s="154"/>
      <c r="C721" s="40" t="s">
        <v>47</v>
      </c>
      <c r="D721" s="70">
        <v>23</v>
      </c>
      <c r="E721" s="70">
        <v>36</v>
      </c>
      <c r="F721" s="70">
        <f t="shared" si="148"/>
        <v>13</v>
      </c>
      <c r="G721" s="206" t="str">
        <f>IF(F721="","",IF(F721&lt;=20,"Pass","Fail"))</f>
        <v>Pass</v>
      </c>
      <c r="H721" s="70">
        <v>1428</v>
      </c>
      <c r="I721" s="206" t="s">
        <v>454</v>
      </c>
      <c r="J721" s="53">
        <v>20</v>
      </c>
      <c r="K721" s="53">
        <v>20</v>
      </c>
      <c r="M721" s="54">
        <v>6</v>
      </c>
      <c r="N721" s="54">
        <v>12</v>
      </c>
      <c r="O721" s="206">
        <f t="shared" si="141"/>
        <v>6</v>
      </c>
    </row>
    <row r="722" spans="1:15">
      <c r="A722" s="154">
        <v>43975</v>
      </c>
      <c r="B722" s="154"/>
      <c r="C722" s="40" t="s">
        <v>49</v>
      </c>
      <c r="D722" s="70">
        <v>21</v>
      </c>
      <c r="E722" s="70">
        <v>36</v>
      </c>
      <c r="F722" s="70">
        <f t="shared" si="148"/>
        <v>15</v>
      </c>
      <c r="G722" s="206" t="str">
        <f t="shared" ref="G722" si="150">IF(F722="","",IF(F722&lt;=30,"Pass","Fail"))</f>
        <v>Pass</v>
      </c>
      <c r="H722" s="70">
        <v>1428</v>
      </c>
      <c r="I722" s="206" t="s">
        <v>455</v>
      </c>
      <c r="J722" s="53">
        <v>30</v>
      </c>
      <c r="K722" s="53">
        <v>30</v>
      </c>
      <c r="M722" s="54">
        <v>9</v>
      </c>
      <c r="N722" s="54">
        <v>10</v>
      </c>
      <c r="O722" s="206">
        <f t="shared" si="141"/>
        <v>1</v>
      </c>
    </row>
    <row r="723" spans="1:15">
      <c r="A723" s="154">
        <v>43978</v>
      </c>
      <c r="B723" s="154"/>
      <c r="C723" s="40" t="s">
        <v>47</v>
      </c>
      <c r="D723" s="70">
        <v>4</v>
      </c>
      <c r="E723" s="70">
        <v>398</v>
      </c>
      <c r="F723" s="70">
        <f t="shared" ref="F723:F724" si="151">IF(((D723="")*AND(E723="")),"",E723-D723)</f>
        <v>394</v>
      </c>
      <c r="G723" s="206" t="str">
        <f>IF(F723="","",IF(F723&lt;=20,"Pass","Fail"))</f>
        <v>Fail</v>
      </c>
      <c r="H723" s="70">
        <v>1340</v>
      </c>
      <c r="I723" s="206"/>
      <c r="J723" s="53">
        <v>20</v>
      </c>
      <c r="K723" s="53">
        <v>20</v>
      </c>
      <c r="O723" s="206">
        <f t="shared" si="141"/>
        <v>0</v>
      </c>
    </row>
    <row r="724" spans="1:15">
      <c r="A724" s="154">
        <v>43978</v>
      </c>
      <c r="B724" s="154"/>
      <c r="C724" s="40" t="s">
        <v>49</v>
      </c>
      <c r="D724" s="70">
        <v>5</v>
      </c>
      <c r="E724" s="70">
        <v>202</v>
      </c>
      <c r="F724" s="70">
        <f t="shared" si="151"/>
        <v>197</v>
      </c>
      <c r="G724" s="206" t="str">
        <f t="shared" ref="G724" si="152">IF(F724="","",IF(F724&lt;=30,"Pass","Fail"))</f>
        <v>Fail</v>
      </c>
      <c r="H724" s="70">
        <v>1340</v>
      </c>
      <c r="I724" s="206"/>
      <c r="J724" s="53">
        <v>30</v>
      </c>
      <c r="K724" s="53">
        <v>30</v>
      </c>
      <c r="O724" s="206">
        <f t="shared" si="141"/>
        <v>0</v>
      </c>
    </row>
    <row r="725" spans="1:15">
      <c r="A725" s="154">
        <v>43979</v>
      </c>
      <c r="B725" s="154"/>
      <c r="C725" s="40" t="s">
        <v>47</v>
      </c>
      <c r="D725" s="70">
        <v>2</v>
      </c>
      <c r="E725" s="70">
        <v>90</v>
      </c>
      <c r="F725" s="70">
        <f t="shared" ref="F725:F728" si="153">IF(((D725="")*AND(E725="")),"",E725-D725)</f>
        <v>88</v>
      </c>
      <c r="G725" s="206" t="str">
        <f>IF(F725="","",IF(F725&lt;=20,"Pass","Fail"))</f>
        <v>Fail</v>
      </c>
      <c r="H725" s="70">
        <v>1159</v>
      </c>
      <c r="I725" s="206" t="s">
        <v>457</v>
      </c>
      <c r="J725" s="53">
        <v>20</v>
      </c>
      <c r="K725" s="53">
        <v>20</v>
      </c>
      <c r="M725" s="54">
        <v>1</v>
      </c>
      <c r="N725" s="54">
        <v>33</v>
      </c>
      <c r="O725" s="206">
        <f t="shared" si="141"/>
        <v>32</v>
      </c>
    </row>
    <row r="726" spans="1:15">
      <c r="A726" s="154">
        <v>43979</v>
      </c>
      <c r="B726" s="154"/>
      <c r="C726" s="40" t="s">
        <v>49</v>
      </c>
      <c r="D726" s="70">
        <v>1</v>
      </c>
      <c r="E726" s="70">
        <v>10</v>
      </c>
      <c r="F726" s="70">
        <f t="shared" si="153"/>
        <v>9</v>
      </c>
      <c r="G726" s="206" t="str">
        <f t="shared" ref="G726" si="154">IF(F726="","",IF(F726&lt;=30,"Pass","Fail"))</f>
        <v>Pass</v>
      </c>
      <c r="H726" s="70">
        <v>1159</v>
      </c>
      <c r="I726" s="206" t="s">
        <v>458</v>
      </c>
      <c r="J726" s="53">
        <v>30</v>
      </c>
      <c r="K726" s="53">
        <v>30</v>
      </c>
      <c r="M726" s="54">
        <v>0</v>
      </c>
      <c r="N726" s="54">
        <v>1</v>
      </c>
      <c r="O726" s="206">
        <f t="shared" si="141"/>
        <v>1</v>
      </c>
    </row>
    <row r="727" spans="1:15">
      <c r="A727" s="154">
        <v>43979</v>
      </c>
      <c r="B727" s="154"/>
      <c r="C727" s="40" t="s">
        <v>47</v>
      </c>
      <c r="D727" s="70">
        <v>4</v>
      </c>
      <c r="E727" s="70">
        <v>165</v>
      </c>
      <c r="F727" s="70">
        <f t="shared" si="153"/>
        <v>161</v>
      </c>
      <c r="G727" s="206" t="str">
        <f>IF(F727="","",IF(F727&lt;=20,"Pass","Fail"))</f>
        <v>Fail</v>
      </c>
      <c r="H727" s="70">
        <v>1159</v>
      </c>
      <c r="I727" s="206" t="s">
        <v>460</v>
      </c>
      <c r="J727" s="53">
        <v>20</v>
      </c>
      <c r="K727" s="53">
        <v>20</v>
      </c>
      <c r="M727" s="54">
        <v>0</v>
      </c>
      <c r="N727" s="54">
        <v>33</v>
      </c>
      <c r="O727" s="206">
        <f t="shared" si="141"/>
        <v>33</v>
      </c>
    </row>
    <row r="728" spans="1:15">
      <c r="A728" s="154">
        <v>43979</v>
      </c>
      <c r="B728" s="154"/>
      <c r="C728" s="40" t="s">
        <v>49</v>
      </c>
      <c r="D728" s="70">
        <v>12</v>
      </c>
      <c r="E728" s="70">
        <v>29</v>
      </c>
      <c r="F728" s="70">
        <f t="shared" si="153"/>
        <v>17</v>
      </c>
      <c r="G728" s="206" t="str">
        <f t="shared" ref="G728" si="155">IF(F728="","",IF(F728&lt;=30,"Pass","Fail"))</f>
        <v>Pass</v>
      </c>
      <c r="H728" s="70">
        <v>1159</v>
      </c>
      <c r="I728" s="206" t="s">
        <v>459</v>
      </c>
      <c r="J728" s="53">
        <v>30</v>
      </c>
      <c r="K728" s="53">
        <v>30</v>
      </c>
      <c r="M728" s="54">
        <v>5</v>
      </c>
      <c r="N728" s="54">
        <v>8</v>
      </c>
      <c r="O728" s="206">
        <f t="shared" si="141"/>
        <v>3</v>
      </c>
    </row>
    <row r="729" spans="1:15">
      <c r="A729" s="154">
        <v>43979</v>
      </c>
      <c r="B729" s="154"/>
      <c r="C729" s="40" t="s">
        <v>47</v>
      </c>
      <c r="D729" s="70">
        <v>0</v>
      </c>
      <c r="E729" s="70">
        <v>92</v>
      </c>
      <c r="F729" s="70">
        <f t="shared" ref="F729" si="156">IF(((D729="")*AND(E729="")),"",E729-D729)</f>
        <v>92</v>
      </c>
      <c r="G729" s="206" t="str">
        <f>IF(F729="","",IF(F729&lt;=20,"Pass","Fail"))</f>
        <v>Fail</v>
      </c>
      <c r="H729" s="70">
        <v>1159</v>
      </c>
      <c r="I729" s="206" t="s">
        <v>461</v>
      </c>
      <c r="J729" s="53">
        <v>20</v>
      </c>
      <c r="K729" s="53">
        <v>20</v>
      </c>
      <c r="M729" s="54">
        <v>0</v>
      </c>
      <c r="N729" s="54">
        <v>18</v>
      </c>
      <c r="O729" s="206">
        <f t="shared" si="141"/>
        <v>18</v>
      </c>
    </row>
    <row r="730" spans="1:15">
      <c r="A730" s="154">
        <v>43979</v>
      </c>
      <c r="B730" s="154"/>
      <c r="C730" s="40" t="s">
        <v>47</v>
      </c>
      <c r="D730" s="70">
        <v>4</v>
      </c>
      <c r="E730" s="70">
        <v>92</v>
      </c>
      <c r="F730" s="70">
        <f t="shared" ref="F730" si="157">IF(((D730="")*AND(E730="")),"",E730-D730)</f>
        <v>88</v>
      </c>
      <c r="G730" s="206" t="str">
        <f>IF(F730="","",IF(F730&lt;=20,"Pass","Fail"))</f>
        <v>Fail</v>
      </c>
      <c r="H730" s="70">
        <v>121</v>
      </c>
      <c r="I730" s="206"/>
      <c r="J730" s="53">
        <v>20</v>
      </c>
      <c r="K730" s="53">
        <v>20</v>
      </c>
      <c r="O730" s="206">
        <f t="shared" si="141"/>
        <v>0</v>
      </c>
    </row>
    <row r="731" spans="1:15">
      <c r="A731" s="154">
        <v>43979</v>
      </c>
      <c r="B731" s="154"/>
      <c r="C731" s="40" t="s">
        <v>47</v>
      </c>
      <c r="D731" s="70">
        <v>9</v>
      </c>
      <c r="E731" s="70">
        <v>296</v>
      </c>
      <c r="F731" s="70">
        <f t="shared" ref="F731:F734" si="158">IF(((D731="")*AND(E731="")),"",E731-D731)</f>
        <v>287</v>
      </c>
      <c r="G731" s="206" t="str">
        <f t="shared" ref="G731:G736" si="159">IF(F731="","",IF(F731&lt;=20,"Pass","Fail"))</f>
        <v>Fail</v>
      </c>
      <c r="H731" s="70">
        <v>1340</v>
      </c>
      <c r="I731" s="206"/>
      <c r="J731" s="53">
        <v>20</v>
      </c>
      <c r="K731" s="53">
        <v>20</v>
      </c>
      <c r="O731" s="206">
        <f t="shared" si="141"/>
        <v>0</v>
      </c>
    </row>
    <row r="732" spans="1:15">
      <c r="A732" s="154">
        <v>43979</v>
      </c>
      <c r="B732" s="154"/>
      <c r="C732" s="40" t="s">
        <v>47</v>
      </c>
      <c r="D732" s="70">
        <v>6</v>
      </c>
      <c r="E732" s="70">
        <v>79</v>
      </c>
      <c r="F732" s="70">
        <f t="shared" si="158"/>
        <v>73</v>
      </c>
      <c r="G732" s="206" t="str">
        <f t="shared" si="159"/>
        <v>Fail</v>
      </c>
      <c r="H732" s="70">
        <v>1340</v>
      </c>
      <c r="I732" s="206"/>
      <c r="J732" s="53">
        <v>20</v>
      </c>
      <c r="K732" s="53">
        <v>20</v>
      </c>
      <c r="O732" s="206">
        <f t="shared" si="141"/>
        <v>0</v>
      </c>
    </row>
    <row r="733" spans="1:15">
      <c r="A733" s="154">
        <v>43979</v>
      </c>
      <c r="B733" s="154"/>
      <c r="C733" s="40" t="s">
        <v>47</v>
      </c>
      <c r="D733" s="70">
        <v>1</v>
      </c>
      <c r="E733" s="70">
        <v>153</v>
      </c>
      <c r="F733" s="70">
        <f t="shared" si="158"/>
        <v>152</v>
      </c>
      <c r="G733" s="206" t="str">
        <f t="shared" si="159"/>
        <v>Fail</v>
      </c>
      <c r="H733" s="70">
        <v>1340</v>
      </c>
      <c r="I733" s="206"/>
      <c r="J733" s="53">
        <v>20</v>
      </c>
      <c r="K733" s="53">
        <v>20</v>
      </c>
      <c r="O733" s="206">
        <f t="shared" si="141"/>
        <v>0</v>
      </c>
    </row>
    <row r="734" spans="1:15">
      <c r="A734" s="154">
        <v>43979</v>
      </c>
      <c r="B734" s="154"/>
      <c r="C734" s="40" t="s">
        <v>47</v>
      </c>
      <c r="D734" s="70">
        <v>1</v>
      </c>
      <c r="E734" s="70">
        <v>68</v>
      </c>
      <c r="F734" s="70">
        <f t="shared" si="158"/>
        <v>67</v>
      </c>
      <c r="G734" s="206" t="str">
        <f t="shared" si="159"/>
        <v>Fail</v>
      </c>
      <c r="H734" s="70">
        <v>1340</v>
      </c>
      <c r="I734" s="206"/>
      <c r="J734" s="53">
        <v>20</v>
      </c>
      <c r="K734" s="53">
        <v>20</v>
      </c>
      <c r="O734" s="206">
        <f t="shared" si="141"/>
        <v>0</v>
      </c>
    </row>
    <row r="735" spans="1:15">
      <c r="A735" s="154">
        <v>43979</v>
      </c>
      <c r="B735" s="154"/>
      <c r="C735" s="40" t="s">
        <v>47</v>
      </c>
      <c r="D735" s="70">
        <v>0</v>
      </c>
      <c r="E735" s="70">
        <v>200</v>
      </c>
      <c r="F735" s="70">
        <f t="shared" ref="F735:F736" si="160">IF(((D735="")*AND(E735="")),"",E735-D735)</f>
        <v>200</v>
      </c>
      <c r="G735" s="206" t="str">
        <f t="shared" si="159"/>
        <v>Fail</v>
      </c>
      <c r="H735" s="70">
        <v>1340</v>
      </c>
      <c r="I735" s="206"/>
      <c r="J735" s="53">
        <v>20</v>
      </c>
      <c r="K735" s="53">
        <v>20</v>
      </c>
      <c r="O735" s="206">
        <f t="shared" si="141"/>
        <v>0</v>
      </c>
    </row>
    <row r="736" spans="1:15">
      <c r="A736" s="154">
        <v>43979</v>
      </c>
      <c r="B736" s="154"/>
      <c r="C736" s="40" t="s">
        <v>47</v>
      </c>
      <c r="D736" s="70">
        <v>3</v>
      </c>
      <c r="E736" s="70">
        <v>85</v>
      </c>
      <c r="F736" s="70">
        <f t="shared" si="160"/>
        <v>82</v>
      </c>
      <c r="G736" s="206" t="str">
        <f t="shared" si="159"/>
        <v>Fail</v>
      </c>
      <c r="H736" s="70">
        <v>1340</v>
      </c>
      <c r="I736" s="206"/>
      <c r="J736" s="53">
        <v>20</v>
      </c>
      <c r="K736" s="53">
        <v>20</v>
      </c>
      <c r="O736" s="206">
        <f t="shared" si="141"/>
        <v>0</v>
      </c>
    </row>
    <row r="737" spans="1:15">
      <c r="A737" s="154">
        <v>43980</v>
      </c>
      <c r="B737" s="154"/>
      <c r="C737" s="40" t="s">
        <v>47</v>
      </c>
      <c r="D737" s="70">
        <v>3</v>
      </c>
      <c r="E737" s="70">
        <v>174</v>
      </c>
      <c r="F737" s="70">
        <f t="shared" ref="F737:F751" si="161">IF(((D737="")*AND(E737="")),"",E737-D737)</f>
        <v>171</v>
      </c>
      <c r="G737" s="206" t="str">
        <f t="shared" ref="G737:G740" si="162">IF(F737="","",IF(F737&lt;=20,"Pass","Fail"))</f>
        <v>Fail</v>
      </c>
      <c r="H737" s="70">
        <v>1159</v>
      </c>
      <c r="I737" s="206" t="s">
        <v>462</v>
      </c>
      <c r="J737" s="53">
        <v>20</v>
      </c>
      <c r="K737" s="53">
        <v>20</v>
      </c>
      <c r="O737" s="206">
        <f t="shared" si="141"/>
        <v>0</v>
      </c>
    </row>
    <row r="738" spans="1:15">
      <c r="A738" s="154">
        <v>43980</v>
      </c>
      <c r="B738" s="154"/>
      <c r="C738" s="40" t="s">
        <v>47</v>
      </c>
      <c r="D738" s="70">
        <v>5</v>
      </c>
      <c r="E738" s="70">
        <v>41</v>
      </c>
      <c r="F738" s="70">
        <f t="shared" si="161"/>
        <v>36</v>
      </c>
      <c r="G738" s="206" t="str">
        <f t="shared" si="162"/>
        <v>Fail</v>
      </c>
      <c r="H738" s="70">
        <v>1159</v>
      </c>
      <c r="I738" s="206" t="s">
        <v>463</v>
      </c>
      <c r="J738" s="53">
        <v>20</v>
      </c>
      <c r="K738" s="53">
        <v>20</v>
      </c>
      <c r="O738" s="206">
        <f t="shared" si="141"/>
        <v>0</v>
      </c>
    </row>
    <row r="739" spans="1:15">
      <c r="A739" s="154">
        <v>43980</v>
      </c>
      <c r="B739" s="154"/>
      <c r="C739" s="40" t="s">
        <v>47</v>
      </c>
      <c r="D739" s="70">
        <v>0</v>
      </c>
      <c r="E739" s="70">
        <v>33</v>
      </c>
      <c r="F739" s="70">
        <f t="shared" si="161"/>
        <v>33</v>
      </c>
      <c r="G739" s="206" t="str">
        <f t="shared" si="162"/>
        <v>Fail</v>
      </c>
      <c r="H739" s="70">
        <v>1159</v>
      </c>
      <c r="I739" s="206" t="s">
        <v>464</v>
      </c>
      <c r="J739" s="53">
        <v>20</v>
      </c>
      <c r="K739" s="53">
        <v>20</v>
      </c>
      <c r="O739" s="206">
        <f t="shared" si="141"/>
        <v>0</v>
      </c>
    </row>
    <row r="740" spans="1:15">
      <c r="A740" s="154">
        <v>43980</v>
      </c>
      <c r="B740" s="154"/>
      <c r="C740" s="40" t="s">
        <v>47</v>
      </c>
      <c r="D740" s="70">
        <v>3</v>
      </c>
      <c r="E740" s="70">
        <v>15</v>
      </c>
      <c r="F740" s="70">
        <f t="shared" si="161"/>
        <v>12</v>
      </c>
      <c r="G740" s="206" t="str">
        <f t="shared" si="162"/>
        <v>Pass</v>
      </c>
      <c r="H740" s="70">
        <v>74</v>
      </c>
      <c r="I740" s="206" t="s">
        <v>465</v>
      </c>
      <c r="J740" s="53">
        <v>20</v>
      </c>
      <c r="K740" s="53">
        <v>20</v>
      </c>
      <c r="O740" s="206">
        <f t="shared" si="141"/>
        <v>0</v>
      </c>
    </row>
    <row r="741" spans="1:15">
      <c r="A741" s="154">
        <v>43983</v>
      </c>
      <c r="B741" s="154"/>
      <c r="C741" s="40" t="s">
        <v>49</v>
      </c>
      <c r="D741" s="70">
        <v>5</v>
      </c>
      <c r="E741" s="70">
        <v>30</v>
      </c>
      <c r="F741" s="70">
        <f t="shared" si="161"/>
        <v>25</v>
      </c>
      <c r="G741" s="206" t="str">
        <f t="shared" ref="G741" si="163">IF(F741="","",IF(F741&lt;=30,"Pass","Fail"))</f>
        <v>Pass</v>
      </c>
      <c r="H741" s="70">
        <v>74</v>
      </c>
      <c r="I741" s="206" t="s">
        <v>466</v>
      </c>
      <c r="J741" s="53">
        <v>30</v>
      </c>
      <c r="K741" s="53">
        <v>30</v>
      </c>
      <c r="M741" s="54">
        <v>1</v>
      </c>
      <c r="N741" s="54">
        <v>9</v>
      </c>
      <c r="O741" s="206">
        <f t="shared" si="141"/>
        <v>8</v>
      </c>
    </row>
    <row r="742" spans="1:15">
      <c r="A742" s="154">
        <v>43983</v>
      </c>
      <c r="B742" s="154"/>
      <c r="C742" s="40" t="s">
        <v>47</v>
      </c>
      <c r="D742" s="70">
        <v>6</v>
      </c>
      <c r="E742" s="70">
        <v>40</v>
      </c>
      <c r="F742" s="70">
        <f t="shared" si="161"/>
        <v>34</v>
      </c>
      <c r="G742" s="206" t="str">
        <f t="shared" ref="G742:G751" si="164">IF(F742="","",IF(F742&lt;=20,"Pass","Fail"))</f>
        <v>Fail</v>
      </c>
      <c r="H742" s="70">
        <v>1428</v>
      </c>
      <c r="I742" s="206" t="s">
        <v>483</v>
      </c>
      <c r="J742" s="53">
        <v>20</v>
      </c>
      <c r="K742" s="53">
        <v>20</v>
      </c>
      <c r="M742" s="54">
        <v>0</v>
      </c>
      <c r="N742" s="54">
        <v>5</v>
      </c>
      <c r="O742" s="206">
        <f t="shared" si="141"/>
        <v>5</v>
      </c>
    </row>
    <row r="743" spans="1:15">
      <c r="A743" s="154">
        <v>43983</v>
      </c>
      <c r="B743" s="154"/>
      <c r="C743" s="40" t="s">
        <v>47</v>
      </c>
      <c r="D743" s="70">
        <v>5</v>
      </c>
      <c r="E743" s="70">
        <v>30</v>
      </c>
      <c r="F743" s="70">
        <f t="shared" si="161"/>
        <v>25</v>
      </c>
      <c r="G743" s="206" t="str">
        <f t="shared" si="164"/>
        <v>Fail</v>
      </c>
      <c r="H743" s="70">
        <v>1428</v>
      </c>
      <c r="I743" s="206" t="s">
        <v>484</v>
      </c>
      <c r="J743" s="53">
        <v>30</v>
      </c>
      <c r="K743" s="53">
        <v>30</v>
      </c>
      <c r="M743" s="54">
        <v>0</v>
      </c>
      <c r="N743" s="54">
        <v>7</v>
      </c>
      <c r="O743" s="206">
        <f t="shared" si="141"/>
        <v>7</v>
      </c>
    </row>
    <row r="744" spans="1:15">
      <c r="A744" s="154">
        <v>43984</v>
      </c>
      <c r="B744" s="154"/>
      <c r="C744" s="40" t="s">
        <v>47</v>
      </c>
      <c r="D744" s="70">
        <v>1</v>
      </c>
      <c r="E744" s="70">
        <v>127</v>
      </c>
      <c r="F744" s="70">
        <f t="shared" si="161"/>
        <v>126</v>
      </c>
      <c r="G744" s="206" t="str">
        <f t="shared" si="164"/>
        <v>Fail</v>
      </c>
      <c r="H744" s="70">
        <v>1340</v>
      </c>
      <c r="I744" s="206" t="s">
        <v>486</v>
      </c>
      <c r="J744" s="53">
        <v>20</v>
      </c>
      <c r="K744" s="53">
        <v>20</v>
      </c>
      <c r="M744" s="54">
        <v>5</v>
      </c>
      <c r="N744" s="54">
        <v>5</v>
      </c>
      <c r="O744" s="206">
        <f t="shared" si="141"/>
        <v>0</v>
      </c>
    </row>
    <row r="745" spans="1:15">
      <c r="A745" s="154">
        <v>43984</v>
      </c>
      <c r="B745" s="154"/>
      <c r="C745" s="40" t="s">
        <v>47</v>
      </c>
      <c r="D745" s="70">
        <v>4</v>
      </c>
      <c r="E745" s="70">
        <v>34</v>
      </c>
      <c r="F745" s="70">
        <f t="shared" si="161"/>
        <v>30</v>
      </c>
      <c r="G745" s="206" t="str">
        <f t="shared" si="164"/>
        <v>Fail</v>
      </c>
      <c r="H745" s="70">
        <v>1340</v>
      </c>
      <c r="I745" s="206" t="s">
        <v>484</v>
      </c>
      <c r="J745" s="53">
        <v>30</v>
      </c>
      <c r="K745" s="53">
        <v>30</v>
      </c>
      <c r="M745" s="54">
        <v>0</v>
      </c>
      <c r="N745" s="54">
        <v>7</v>
      </c>
      <c r="O745" s="206">
        <f t="shared" si="141"/>
        <v>7</v>
      </c>
    </row>
    <row r="746" spans="1:15">
      <c r="A746" s="154">
        <v>43984</v>
      </c>
      <c r="B746" s="154"/>
      <c r="C746" s="40" t="s">
        <v>47</v>
      </c>
      <c r="D746" s="70">
        <v>1</v>
      </c>
      <c r="E746" s="70">
        <v>31</v>
      </c>
      <c r="F746" s="70">
        <f t="shared" si="161"/>
        <v>30</v>
      </c>
      <c r="G746" s="206" t="str">
        <f t="shared" si="164"/>
        <v>Fail</v>
      </c>
      <c r="H746" s="70">
        <v>121</v>
      </c>
      <c r="I746" s="206" t="s">
        <v>491</v>
      </c>
      <c r="J746" s="53">
        <v>20</v>
      </c>
      <c r="K746" s="53">
        <v>20</v>
      </c>
      <c r="M746" s="54">
        <v>6</v>
      </c>
      <c r="N746" s="54">
        <v>12</v>
      </c>
      <c r="O746" s="206">
        <f t="shared" si="141"/>
        <v>6</v>
      </c>
    </row>
    <row r="747" spans="1:15">
      <c r="A747" s="154">
        <v>43985</v>
      </c>
      <c r="B747" s="154"/>
      <c r="C747" s="40" t="s">
        <v>47</v>
      </c>
      <c r="D747" s="70">
        <v>2</v>
      </c>
      <c r="E747" s="70">
        <v>29</v>
      </c>
      <c r="F747" s="70">
        <f t="shared" si="161"/>
        <v>27</v>
      </c>
      <c r="G747" s="206" t="str">
        <f t="shared" si="164"/>
        <v>Fail</v>
      </c>
      <c r="H747" s="70">
        <v>1340</v>
      </c>
      <c r="I747" s="206"/>
      <c r="J747" s="53">
        <v>20</v>
      </c>
      <c r="K747" s="53">
        <v>20</v>
      </c>
      <c r="O747" s="206">
        <f t="shared" si="141"/>
        <v>0</v>
      </c>
    </row>
    <row r="748" spans="1:15">
      <c r="A748" s="154">
        <v>43985</v>
      </c>
      <c r="B748" s="154"/>
      <c r="C748" s="40" t="s">
        <v>47</v>
      </c>
      <c r="D748" s="70">
        <v>1</v>
      </c>
      <c r="E748" s="70">
        <v>17</v>
      </c>
      <c r="F748" s="70">
        <f t="shared" si="161"/>
        <v>16</v>
      </c>
      <c r="G748" s="206" t="str">
        <f t="shared" si="164"/>
        <v>Pass</v>
      </c>
      <c r="H748" s="70">
        <v>1340</v>
      </c>
      <c r="I748" s="206"/>
      <c r="J748" s="53">
        <v>20</v>
      </c>
      <c r="K748" s="53">
        <v>20</v>
      </c>
      <c r="O748" s="206">
        <f t="shared" si="141"/>
        <v>0</v>
      </c>
    </row>
    <row r="749" spans="1:15">
      <c r="A749" s="154">
        <v>43985</v>
      </c>
      <c r="B749" s="154"/>
      <c r="C749" s="40" t="s">
        <v>47</v>
      </c>
      <c r="D749" s="70">
        <v>1</v>
      </c>
      <c r="E749" s="70">
        <v>32</v>
      </c>
      <c r="F749" s="70">
        <f t="shared" si="161"/>
        <v>31</v>
      </c>
      <c r="G749" s="206" t="str">
        <f t="shared" si="164"/>
        <v>Fail</v>
      </c>
      <c r="H749" s="70">
        <v>1340</v>
      </c>
      <c r="I749" s="206"/>
      <c r="J749" s="53">
        <v>20</v>
      </c>
      <c r="K749" s="53">
        <v>20</v>
      </c>
      <c r="O749" s="206">
        <f t="shared" si="141"/>
        <v>0</v>
      </c>
    </row>
    <row r="750" spans="1:15">
      <c r="A750" s="154">
        <v>43985</v>
      </c>
      <c r="B750" s="154"/>
      <c r="C750" s="40" t="s">
        <v>47</v>
      </c>
      <c r="D750" s="70">
        <v>0</v>
      </c>
      <c r="E750" s="70">
        <v>26</v>
      </c>
      <c r="F750" s="70">
        <f t="shared" si="161"/>
        <v>26</v>
      </c>
      <c r="G750" s="206" t="str">
        <f t="shared" si="164"/>
        <v>Fail</v>
      </c>
      <c r="H750" s="70">
        <v>1340</v>
      </c>
      <c r="I750" s="206"/>
      <c r="J750" s="53">
        <v>20</v>
      </c>
      <c r="K750" s="53">
        <v>20</v>
      </c>
      <c r="O750" s="206">
        <f t="shared" si="141"/>
        <v>0</v>
      </c>
    </row>
    <row r="751" spans="1:15">
      <c r="A751" s="154">
        <v>43985</v>
      </c>
      <c r="B751" s="154"/>
      <c r="C751" s="40" t="s">
        <v>47</v>
      </c>
      <c r="D751" s="70">
        <v>1</v>
      </c>
      <c r="E751" s="70">
        <v>21</v>
      </c>
      <c r="F751" s="70">
        <f t="shared" si="161"/>
        <v>20</v>
      </c>
      <c r="G751" s="206" t="str">
        <f t="shared" si="164"/>
        <v>Pass</v>
      </c>
      <c r="H751" s="70">
        <v>1340</v>
      </c>
      <c r="I751" s="206"/>
      <c r="J751" s="53">
        <v>20</v>
      </c>
      <c r="K751" s="53">
        <v>20</v>
      </c>
      <c r="O751" s="206">
        <f t="shared" si="141"/>
        <v>0</v>
      </c>
    </row>
    <row r="752" spans="1:15">
      <c r="A752" s="154">
        <v>43985</v>
      </c>
      <c r="B752" s="154"/>
      <c r="C752" s="40" t="s">
        <v>47</v>
      </c>
      <c r="D752" s="70">
        <v>0</v>
      </c>
      <c r="E752" s="70">
        <v>20</v>
      </c>
      <c r="F752" s="70">
        <f t="shared" ref="F752:F754" si="165">IF(((D752="")*AND(E752="")),"",E752-D752)</f>
        <v>20</v>
      </c>
      <c r="G752" s="206" t="str">
        <f t="shared" ref="G752" si="166">IF(F752="","",IF(F752&lt;=20,"Pass","Fail"))</f>
        <v>Pass</v>
      </c>
      <c r="H752" s="70">
        <v>1340</v>
      </c>
      <c r="I752" s="206"/>
      <c r="J752" s="53">
        <v>20</v>
      </c>
      <c r="K752" s="53">
        <v>20</v>
      </c>
      <c r="O752" s="206">
        <f t="shared" si="141"/>
        <v>0</v>
      </c>
    </row>
    <row r="753" spans="1:15">
      <c r="A753" s="154">
        <v>43984</v>
      </c>
      <c r="B753" s="154"/>
      <c r="C753" s="40" t="s">
        <v>49</v>
      </c>
      <c r="D753" s="70">
        <v>7</v>
      </c>
      <c r="E753" s="70">
        <v>9</v>
      </c>
      <c r="F753" s="70">
        <f t="shared" si="165"/>
        <v>2</v>
      </c>
      <c r="G753" s="206" t="str">
        <f t="shared" ref="G753" si="167">IF(F753="","",IF(F753&lt;=30,"Pass","Fail"))</f>
        <v>Pass</v>
      </c>
      <c r="H753" s="70">
        <v>121</v>
      </c>
      <c r="I753" s="206"/>
      <c r="J753" s="53">
        <v>30</v>
      </c>
      <c r="K753" s="53">
        <v>30</v>
      </c>
      <c r="O753" s="206">
        <f t="shared" si="141"/>
        <v>0</v>
      </c>
    </row>
    <row r="754" spans="1:15">
      <c r="A754" s="154">
        <v>43985</v>
      </c>
      <c r="B754" s="154"/>
      <c r="C754" s="40" t="s">
        <v>47</v>
      </c>
      <c r="D754" s="70">
        <v>8</v>
      </c>
      <c r="E754" s="70">
        <v>22</v>
      </c>
      <c r="F754" s="70">
        <f t="shared" si="165"/>
        <v>14</v>
      </c>
      <c r="G754" s="206" t="str">
        <f t="shared" ref="G754:G755" si="168">IF(F754="","",IF(F754&lt;=20,"Pass","Fail"))</f>
        <v>Pass</v>
      </c>
      <c r="H754" s="70">
        <v>1159</v>
      </c>
      <c r="I754" s="206" t="s">
        <v>467</v>
      </c>
      <c r="J754" s="53">
        <v>20</v>
      </c>
      <c r="K754" s="53">
        <v>20</v>
      </c>
      <c r="M754" s="54">
        <v>1</v>
      </c>
      <c r="N754" s="54">
        <v>5</v>
      </c>
      <c r="O754" s="206">
        <f t="shared" si="141"/>
        <v>4</v>
      </c>
    </row>
    <row r="755" spans="1:15">
      <c r="A755" s="154">
        <v>43986</v>
      </c>
      <c r="B755" s="154"/>
      <c r="C755" s="40" t="s">
        <v>47</v>
      </c>
      <c r="D755" s="70">
        <v>3</v>
      </c>
      <c r="E755" s="70">
        <v>41</v>
      </c>
      <c r="F755" s="70">
        <f t="shared" ref="F755:F756" si="169">IF(((D755="")*AND(E755="")),"",E755-D755)</f>
        <v>38</v>
      </c>
      <c r="G755" s="206" t="str">
        <f t="shared" si="168"/>
        <v>Fail</v>
      </c>
      <c r="H755" s="70">
        <v>1340</v>
      </c>
      <c r="I755" s="206"/>
      <c r="J755" s="53">
        <v>20</v>
      </c>
      <c r="K755" s="53">
        <v>20</v>
      </c>
      <c r="O755" s="206">
        <f t="shared" si="141"/>
        <v>0</v>
      </c>
    </row>
    <row r="756" spans="1:15">
      <c r="A756" s="154">
        <v>43986</v>
      </c>
      <c r="B756" s="154"/>
      <c r="C756" s="40" t="s">
        <v>49</v>
      </c>
      <c r="D756" s="70">
        <v>10</v>
      </c>
      <c r="E756" s="70">
        <v>11</v>
      </c>
      <c r="F756" s="70">
        <f t="shared" si="169"/>
        <v>1</v>
      </c>
      <c r="G756" s="206" t="str">
        <f t="shared" ref="G756" si="170">IF(F756="","",IF(F756&lt;=30,"Pass","Fail"))</f>
        <v>Pass</v>
      </c>
      <c r="H756" s="70">
        <v>1340</v>
      </c>
      <c r="I756" s="206"/>
      <c r="J756" s="53">
        <v>30</v>
      </c>
      <c r="K756" s="53">
        <v>30</v>
      </c>
      <c r="O756" s="206">
        <f t="shared" si="141"/>
        <v>0</v>
      </c>
    </row>
    <row r="757" spans="1:15">
      <c r="A757" s="154">
        <v>43986</v>
      </c>
      <c r="B757" s="154"/>
      <c r="C757" s="40" t="s">
        <v>47</v>
      </c>
      <c r="D757" s="70">
        <v>5</v>
      </c>
      <c r="E757" s="70">
        <v>11</v>
      </c>
      <c r="F757" s="70">
        <f t="shared" ref="F757" si="171">IF(((D757="")*AND(E757="")),"",E757-D757)</f>
        <v>6</v>
      </c>
      <c r="G757" s="206" t="str">
        <f t="shared" ref="G757" si="172">IF(F757="","",IF(F757&lt;=20,"Pass","Fail"))</f>
        <v>Pass</v>
      </c>
      <c r="H757" s="70">
        <v>1340</v>
      </c>
      <c r="I757" s="206"/>
      <c r="J757" s="53">
        <v>20</v>
      </c>
      <c r="K757" s="53">
        <v>20</v>
      </c>
      <c r="O757" s="206">
        <f t="shared" si="141"/>
        <v>0</v>
      </c>
    </row>
    <row r="758" spans="1:15">
      <c r="A758" s="154">
        <v>43986</v>
      </c>
      <c r="B758" s="154"/>
      <c r="C758" s="40" t="s">
        <v>47</v>
      </c>
      <c r="D758" s="70">
        <v>6</v>
      </c>
      <c r="E758" s="70">
        <v>33</v>
      </c>
      <c r="F758" s="70">
        <f t="shared" ref="F758:F760" si="173">IF(((D758="")*AND(E758="")),"",E758-D758)</f>
        <v>27</v>
      </c>
      <c r="G758" s="206" t="str">
        <f t="shared" ref="G758:G759" si="174">IF(F758="","",IF(F758&lt;=20,"Pass","Fail"))</f>
        <v>Fail</v>
      </c>
      <c r="H758" s="70">
        <v>102</v>
      </c>
      <c r="I758" s="206"/>
      <c r="J758" s="53">
        <v>20</v>
      </c>
      <c r="K758" s="53">
        <v>20</v>
      </c>
      <c r="O758" s="206">
        <f t="shared" si="141"/>
        <v>0</v>
      </c>
    </row>
    <row r="759" spans="1:15">
      <c r="A759" s="154">
        <v>43987</v>
      </c>
      <c r="B759" s="154"/>
      <c r="C759" s="40" t="s">
        <v>47</v>
      </c>
      <c r="D759" s="70">
        <v>3</v>
      </c>
      <c r="E759" s="70">
        <v>18</v>
      </c>
      <c r="F759" s="70">
        <f t="shared" si="173"/>
        <v>15</v>
      </c>
      <c r="G759" s="206" t="str">
        <f t="shared" si="174"/>
        <v>Pass</v>
      </c>
      <c r="H759" s="70">
        <v>121</v>
      </c>
      <c r="I759" s="206" t="s">
        <v>468</v>
      </c>
      <c r="J759" s="53">
        <v>20</v>
      </c>
      <c r="K759" s="53">
        <v>20</v>
      </c>
      <c r="L759" s="84" t="s">
        <v>473</v>
      </c>
      <c r="M759" s="54">
        <v>0</v>
      </c>
      <c r="N759" s="54">
        <v>2</v>
      </c>
      <c r="O759" s="206">
        <f t="shared" si="141"/>
        <v>2</v>
      </c>
    </row>
    <row r="760" spans="1:15">
      <c r="A760" s="154">
        <v>43988</v>
      </c>
      <c r="B760" s="154"/>
      <c r="C760" s="40" t="s">
        <v>49</v>
      </c>
      <c r="D760" s="70">
        <v>7</v>
      </c>
      <c r="E760" s="70">
        <v>15</v>
      </c>
      <c r="F760" s="70">
        <f t="shared" si="173"/>
        <v>8</v>
      </c>
      <c r="G760" s="206" t="str">
        <f t="shared" ref="G760" si="175">IF(F760="","",IF(F760&lt;=30,"Pass","Fail"))</f>
        <v>Pass</v>
      </c>
      <c r="H760" s="70">
        <v>121</v>
      </c>
      <c r="I760" s="206" t="s">
        <v>469</v>
      </c>
      <c r="J760" s="53">
        <v>30</v>
      </c>
      <c r="K760" s="53">
        <v>30</v>
      </c>
      <c r="L760" s="84" t="s">
        <v>473</v>
      </c>
      <c r="M760" s="54">
        <v>4</v>
      </c>
      <c r="N760" s="54">
        <v>7</v>
      </c>
      <c r="O760" s="206">
        <f t="shared" si="141"/>
        <v>3</v>
      </c>
    </row>
    <row r="761" spans="1:15">
      <c r="A761" s="154">
        <v>43987</v>
      </c>
      <c r="B761" s="154"/>
      <c r="C761" s="40" t="s">
        <v>47</v>
      </c>
      <c r="D761" s="70">
        <v>5</v>
      </c>
      <c r="E761" s="70">
        <v>18</v>
      </c>
      <c r="F761" s="70">
        <f t="shared" ref="F761:F763" si="176">IF(((D761="")*AND(E761="")),"",E761-D761)</f>
        <v>13</v>
      </c>
      <c r="G761" s="206" t="str">
        <f t="shared" ref="G761" si="177">IF(F761="","",IF(F761&lt;=20,"Pass","Fail"))</f>
        <v>Pass</v>
      </c>
      <c r="H761" s="70">
        <v>121</v>
      </c>
      <c r="I761" s="206" t="s">
        <v>470</v>
      </c>
      <c r="J761" s="53">
        <v>20</v>
      </c>
      <c r="K761" s="53">
        <v>20</v>
      </c>
      <c r="L761" s="84" t="s">
        <v>474</v>
      </c>
      <c r="M761" s="54">
        <v>3</v>
      </c>
      <c r="N761" s="54">
        <v>7</v>
      </c>
      <c r="O761" s="206">
        <f t="shared" si="141"/>
        <v>4</v>
      </c>
    </row>
    <row r="762" spans="1:15">
      <c r="A762" s="154">
        <v>43988</v>
      </c>
      <c r="B762" s="154"/>
      <c r="C762" s="40" t="s">
        <v>47</v>
      </c>
      <c r="D762" s="70">
        <v>1</v>
      </c>
      <c r="E762" s="70">
        <v>11</v>
      </c>
      <c r="F762" s="70">
        <f t="shared" si="176"/>
        <v>10</v>
      </c>
      <c r="G762" s="206" t="str">
        <f>IF(F762="","",IF(F762&lt;=20,"Pass","Fail"))</f>
        <v>Pass</v>
      </c>
      <c r="H762" s="70">
        <v>1340</v>
      </c>
      <c r="I762" s="206" t="s">
        <v>481</v>
      </c>
      <c r="J762" s="53">
        <v>20</v>
      </c>
      <c r="K762" s="53">
        <v>20</v>
      </c>
      <c r="M762" s="54">
        <v>0</v>
      </c>
      <c r="N762" s="54">
        <v>0</v>
      </c>
      <c r="O762" s="206">
        <f t="shared" si="141"/>
        <v>0</v>
      </c>
    </row>
    <row r="763" spans="1:15">
      <c r="A763" s="154">
        <v>43988</v>
      </c>
      <c r="B763" s="154"/>
      <c r="C763" s="40" t="s">
        <v>49</v>
      </c>
      <c r="D763" s="70">
        <v>2</v>
      </c>
      <c r="E763" s="70">
        <v>4</v>
      </c>
      <c r="F763" s="70">
        <f t="shared" si="176"/>
        <v>2</v>
      </c>
      <c r="G763" s="206" t="str">
        <f t="shared" ref="G763" si="178">IF(F763="","",IF(F763&lt;=30,"Pass","Fail"))</f>
        <v>Pass</v>
      </c>
      <c r="H763" s="70">
        <v>1340</v>
      </c>
      <c r="I763" s="206" t="s">
        <v>481</v>
      </c>
      <c r="J763" s="53">
        <v>30</v>
      </c>
      <c r="K763" s="53">
        <v>30</v>
      </c>
      <c r="M763" s="54">
        <v>0</v>
      </c>
      <c r="N763" s="54">
        <v>0</v>
      </c>
      <c r="O763" s="206">
        <f t="shared" si="141"/>
        <v>0</v>
      </c>
    </row>
    <row r="764" spans="1:15">
      <c r="A764" s="154">
        <v>43990</v>
      </c>
      <c r="B764" s="154"/>
      <c r="C764" s="40" t="s">
        <v>47</v>
      </c>
      <c r="D764" s="70">
        <v>8</v>
      </c>
      <c r="E764" s="70">
        <v>21</v>
      </c>
      <c r="F764" s="70">
        <f t="shared" ref="F764:F765" si="179">IF(((D764="")*AND(E764="")),"",E764-D764)</f>
        <v>13</v>
      </c>
      <c r="G764" s="206" t="str">
        <f>IF(F764="","",IF(F764&lt;=20,"Pass","Fail"))</f>
        <v>Pass</v>
      </c>
      <c r="H764" s="70">
        <v>1159</v>
      </c>
      <c r="I764" s="206" t="s">
        <v>483</v>
      </c>
      <c r="J764" s="53">
        <v>20</v>
      </c>
      <c r="K764" s="53">
        <v>20</v>
      </c>
      <c r="M764" s="54">
        <v>0</v>
      </c>
      <c r="N764" s="54">
        <v>5</v>
      </c>
      <c r="O764" s="206">
        <f t="shared" si="141"/>
        <v>5</v>
      </c>
    </row>
    <row r="765" spans="1:15">
      <c r="A765" s="154">
        <v>43990</v>
      </c>
      <c r="B765" s="154"/>
      <c r="C765" s="40" t="s">
        <v>49</v>
      </c>
      <c r="D765" s="70">
        <v>0</v>
      </c>
      <c r="E765" s="70">
        <v>7</v>
      </c>
      <c r="F765" s="70">
        <f t="shared" si="179"/>
        <v>7</v>
      </c>
      <c r="G765" s="206" t="str">
        <f t="shared" ref="G765" si="180">IF(F765="","",IF(F765&lt;=30,"Pass","Fail"))</f>
        <v>Pass</v>
      </c>
      <c r="H765" s="70">
        <v>1159</v>
      </c>
      <c r="I765" s="206" t="s">
        <v>484</v>
      </c>
      <c r="J765" s="53">
        <v>30</v>
      </c>
      <c r="K765" s="53">
        <v>30</v>
      </c>
      <c r="M765" s="54">
        <v>0</v>
      </c>
      <c r="N765" s="54">
        <v>7</v>
      </c>
      <c r="O765" s="206">
        <f t="shared" si="141"/>
        <v>7</v>
      </c>
    </row>
    <row r="766" spans="1:15">
      <c r="A766" s="154">
        <v>43993</v>
      </c>
      <c r="B766" s="154"/>
      <c r="C766" s="40" t="s">
        <v>47</v>
      </c>
      <c r="D766" s="70">
        <v>3</v>
      </c>
      <c r="E766" s="70">
        <v>8</v>
      </c>
      <c r="F766" s="70">
        <f t="shared" ref="F766:F767" si="181">IF(((D766="")*AND(E766="")),"",E766-D766)</f>
        <v>5</v>
      </c>
      <c r="G766" s="206" t="str">
        <f>IF(F766="","",IF(F766&lt;=20,"Pass","Fail"))</f>
        <v>Pass</v>
      </c>
      <c r="H766" s="70">
        <v>1159</v>
      </c>
      <c r="I766" s="206" t="s">
        <v>486</v>
      </c>
      <c r="J766" s="53">
        <v>20</v>
      </c>
      <c r="K766" s="53">
        <v>20</v>
      </c>
      <c r="M766" s="54">
        <v>5</v>
      </c>
      <c r="N766" s="54">
        <v>5</v>
      </c>
      <c r="O766" s="206">
        <f t="shared" si="141"/>
        <v>0</v>
      </c>
    </row>
    <row r="767" spans="1:15">
      <c r="A767" s="154">
        <v>43993</v>
      </c>
      <c r="B767" s="154"/>
      <c r="C767" s="40" t="s">
        <v>49</v>
      </c>
      <c r="D767" s="70">
        <v>1</v>
      </c>
      <c r="E767" s="70">
        <v>8</v>
      </c>
      <c r="F767" s="70">
        <f t="shared" si="181"/>
        <v>7</v>
      </c>
      <c r="G767" s="206" t="str">
        <f t="shared" ref="G767" si="182">IF(F767="","",IF(F767&lt;=30,"Pass","Fail"))</f>
        <v>Pass</v>
      </c>
      <c r="H767" s="70">
        <v>1159</v>
      </c>
      <c r="I767" s="206" t="s">
        <v>484</v>
      </c>
      <c r="J767" s="53">
        <v>30</v>
      </c>
      <c r="K767" s="53">
        <v>30</v>
      </c>
      <c r="M767" s="54">
        <v>0</v>
      </c>
      <c r="N767" s="54">
        <v>7</v>
      </c>
      <c r="O767" s="206">
        <f t="shared" si="141"/>
        <v>7</v>
      </c>
    </row>
    <row r="768" spans="1:15">
      <c r="A768" s="154">
        <v>43996</v>
      </c>
      <c r="B768" s="154"/>
      <c r="C768" s="40" t="s">
        <v>47</v>
      </c>
      <c r="D768" s="70">
        <v>3</v>
      </c>
      <c r="E768" s="70">
        <v>14</v>
      </c>
      <c r="F768" s="70">
        <f t="shared" ref="F768:F769" si="183">IF(((D768="")*AND(E768="")),"",E768-D768)</f>
        <v>11</v>
      </c>
      <c r="G768" s="206" t="str">
        <f>IF(F768="","",IF(F768&lt;=20,"Pass","Fail"))</f>
        <v>Pass</v>
      </c>
      <c r="H768" s="70">
        <v>1159</v>
      </c>
      <c r="I768" s="206" t="s">
        <v>491</v>
      </c>
      <c r="J768" s="53">
        <v>20</v>
      </c>
      <c r="K768" s="53">
        <v>20</v>
      </c>
      <c r="M768" s="54">
        <v>6</v>
      </c>
      <c r="N768" s="54">
        <v>12</v>
      </c>
      <c r="O768" s="206">
        <f t="shared" si="141"/>
        <v>6</v>
      </c>
    </row>
    <row r="769" spans="1:15">
      <c r="A769" s="154">
        <v>43996</v>
      </c>
      <c r="B769" s="154"/>
      <c r="C769" s="40" t="s">
        <v>49</v>
      </c>
      <c r="D769" s="70">
        <v>1</v>
      </c>
      <c r="E769" s="70">
        <v>8</v>
      </c>
      <c r="F769" s="70">
        <f t="shared" si="183"/>
        <v>7</v>
      </c>
      <c r="G769" s="206" t="str">
        <f t="shared" ref="G769" si="184">IF(F769="","",IF(F769&lt;=30,"Pass","Fail"))</f>
        <v>Pass</v>
      </c>
      <c r="H769" s="70">
        <v>1159</v>
      </c>
      <c r="I769" s="206" t="s">
        <v>490</v>
      </c>
      <c r="J769" s="53">
        <v>30</v>
      </c>
      <c r="K769" s="53">
        <v>30</v>
      </c>
      <c r="M769" s="54">
        <v>2</v>
      </c>
      <c r="N769" s="54">
        <v>14</v>
      </c>
      <c r="O769" s="206">
        <f t="shared" si="141"/>
        <v>12</v>
      </c>
    </row>
    <row r="770" spans="1:15">
      <c r="A770" s="154">
        <v>44000</v>
      </c>
      <c r="B770" s="154"/>
      <c r="C770" s="40" t="s">
        <v>47</v>
      </c>
      <c r="D770" s="70">
        <v>1</v>
      </c>
      <c r="E770" s="70">
        <v>14</v>
      </c>
      <c r="F770" s="70">
        <f t="shared" ref="F770:F771" si="185">IF(((D770="")*AND(E770="")),"",E770-D770)</f>
        <v>13</v>
      </c>
      <c r="G770" s="206" t="str">
        <f>IF(F770="","",IF(F770&lt;=20,"Pass","Fail"))</f>
        <v>Pass</v>
      </c>
      <c r="H770" s="70">
        <v>102</v>
      </c>
      <c r="I770" s="206" t="s">
        <v>493</v>
      </c>
      <c r="J770" s="53">
        <v>30</v>
      </c>
      <c r="K770" s="53">
        <v>30</v>
      </c>
      <c r="M770" s="54">
        <v>1</v>
      </c>
      <c r="N770" s="54">
        <v>3</v>
      </c>
      <c r="O770" s="206">
        <f t="shared" si="141"/>
        <v>2</v>
      </c>
    </row>
    <row r="771" spans="1:15">
      <c r="A771" s="154">
        <v>44000</v>
      </c>
      <c r="B771" s="154"/>
      <c r="C771" s="40" t="s">
        <v>49</v>
      </c>
      <c r="D771" s="70">
        <v>1</v>
      </c>
      <c r="E771" s="70">
        <v>11</v>
      </c>
      <c r="F771" s="70">
        <f t="shared" si="185"/>
        <v>10</v>
      </c>
      <c r="G771" s="206" t="str">
        <f t="shared" ref="G771" si="186">IF(F771="","",IF(F771&lt;=30,"Pass","Fail"))</f>
        <v>Pass</v>
      </c>
      <c r="H771" s="70">
        <v>102</v>
      </c>
      <c r="I771" s="206" t="s">
        <v>494</v>
      </c>
      <c r="J771" s="53">
        <v>30</v>
      </c>
      <c r="K771" s="53">
        <v>30</v>
      </c>
      <c r="M771" s="54">
        <v>13</v>
      </c>
      <c r="N771" s="54">
        <v>19</v>
      </c>
      <c r="O771" s="206">
        <f t="shared" si="141"/>
        <v>6</v>
      </c>
    </row>
    <row r="772" spans="1:15">
      <c r="A772" s="154">
        <v>44004</v>
      </c>
      <c r="B772" s="154"/>
      <c r="C772" s="40" t="s">
        <v>47</v>
      </c>
      <c r="D772" s="70">
        <v>0</v>
      </c>
      <c r="E772" s="70">
        <v>7</v>
      </c>
      <c r="F772" s="70">
        <f t="shared" ref="F772:F773" si="187">IF(((D772="")*AND(E772="")),"",E772-D772)</f>
        <v>7</v>
      </c>
      <c r="G772" s="206" t="str">
        <f>IF(F772="","",IF(F772&lt;=20,"Pass","Fail"))</f>
        <v>Pass</v>
      </c>
      <c r="H772" s="70">
        <v>121</v>
      </c>
      <c r="I772" s="206" t="s">
        <v>497</v>
      </c>
      <c r="J772" s="53">
        <v>20</v>
      </c>
      <c r="K772" s="53">
        <v>20</v>
      </c>
      <c r="M772" s="54">
        <v>4</v>
      </c>
      <c r="N772" s="54">
        <v>6</v>
      </c>
      <c r="O772" s="206">
        <f t="shared" si="141"/>
        <v>2</v>
      </c>
    </row>
    <row r="773" spans="1:15">
      <c r="A773" s="154">
        <v>44004</v>
      </c>
      <c r="B773" s="154"/>
      <c r="C773" s="40" t="s">
        <v>49</v>
      </c>
      <c r="D773" s="70">
        <v>0</v>
      </c>
      <c r="E773" s="70">
        <v>2</v>
      </c>
      <c r="F773" s="70">
        <f t="shared" si="187"/>
        <v>2</v>
      </c>
      <c r="G773" s="206" t="str">
        <f t="shared" ref="G773" si="188">IF(F773="","",IF(F773&lt;=30,"Pass","Fail"))</f>
        <v>Pass</v>
      </c>
      <c r="H773" s="70">
        <v>121</v>
      </c>
      <c r="I773" s="206" t="s">
        <v>496</v>
      </c>
      <c r="J773" s="53">
        <v>30</v>
      </c>
      <c r="K773" s="53">
        <v>30</v>
      </c>
      <c r="M773" s="54">
        <v>2</v>
      </c>
      <c r="N773" s="54">
        <v>2</v>
      </c>
      <c r="O773" s="206">
        <f t="shared" si="141"/>
        <v>0</v>
      </c>
    </row>
    <row r="774" spans="1:15">
      <c r="A774" s="154">
        <v>44007</v>
      </c>
      <c r="B774" s="154"/>
      <c r="C774" s="40" t="s">
        <v>47</v>
      </c>
      <c r="D774" s="70">
        <v>2</v>
      </c>
      <c r="E774" s="70">
        <v>13</v>
      </c>
      <c r="F774" s="70">
        <f t="shared" ref="F774:F775" si="189">IF(((D774="")*AND(E774="")),"",E774-D774)</f>
        <v>11</v>
      </c>
      <c r="G774" s="206" t="str">
        <f>IF(F774="","",IF(F774&lt;=20,"Pass","Fail"))</f>
        <v>Pass</v>
      </c>
      <c r="H774" s="70">
        <v>1335</v>
      </c>
      <c r="I774" s="206" t="s">
        <v>483</v>
      </c>
      <c r="J774" s="53">
        <v>20</v>
      </c>
      <c r="K774" s="53">
        <v>20</v>
      </c>
      <c r="M774" s="54">
        <v>0</v>
      </c>
      <c r="N774" s="54">
        <v>5</v>
      </c>
      <c r="O774" s="206">
        <f t="shared" si="141"/>
        <v>5</v>
      </c>
    </row>
    <row r="775" spans="1:15">
      <c r="A775" s="154">
        <v>44007</v>
      </c>
      <c r="B775" s="154"/>
      <c r="C775" s="40" t="s">
        <v>49</v>
      </c>
      <c r="D775" s="70">
        <v>3</v>
      </c>
      <c r="E775" s="70">
        <v>12</v>
      </c>
      <c r="F775" s="70">
        <f t="shared" si="189"/>
        <v>9</v>
      </c>
      <c r="G775" s="206" t="str">
        <f t="shared" ref="G775:G785" si="190">IF(F775="","",IF(F775&lt;=30,"Pass","Fail"))</f>
        <v>Pass</v>
      </c>
      <c r="H775" s="70">
        <v>1335</v>
      </c>
      <c r="I775" s="206" t="s">
        <v>484</v>
      </c>
      <c r="J775" s="53">
        <v>30</v>
      </c>
      <c r="K775" s="53">
        <v>30</v>
      </c>
      <c r="M775" s="54">
        <v>0</v>
      </c>
      <c r="N775" s="54">
        <v>7</v>
      </c>
      <c r="O775" s="206">
        <f t="shared" si="141"/>
        <v>7</v>
      </c>
    </row>
    <row r="776" spans="1:15">
      <c r="A776" s="154">
        <v>44011</v>
      </c>
      <c r="B776" s="154"/>
      <c r="C776" s="40" t="s">
        <v>47</v>
      </c>
      <c r="D776" s="70">
        <v>12</v>
      </c>
      <c r="E776" s="70">
        <v>27</v>
      </c>
      <c r="F776" s="70">
        <f t="shared" ref="F776:F777" si="191">IF(((D776="")*AND(E776="")),"",E776-D776)</f>
        <v>15</v>
      </c>
      <c r="G776" s="206" t="str">
        <f>IF(F776="","",IF(F776&lt;=20,"Pass","Fail"))</f>
        <v>Pass</v>
      </c>
      <c r="H776" s="70">
        <v>1534</v>
      </c>
      <c r="I776" s="206" t="s">
        <v>486</v>
      </c>
      <c r="J776" s="53">
        <v>20</v>
      </c>
      <c r="K776" s="53">
        <v>20</v>
      </c>
      <c r="M776" s="54">
        <v>5</v>
      </c>
      <c r="N776" s="54">
        <v>5</v>
      </c>
      <c r="O776" s="206">
        <f t="shared" si="141"/>
        <v>0</v>
      </c>
    </row>
    <row r="777" spans="1:15">
      <c r="A777" s="154">
        <v>44011</v>
      </c>
      <c r="B777" s="154"/>
      <c r="C777" s="40" t="s">
        <v>49</v>
      </c>
      <c r="D777" s="70">
        <v>16</v>
      </c>
      <c r="E777" s="70">
        <v>32</v>
      </c>
      <c r="F777" s="70">
        <f t="shared" si="191"/>
        <v>16</v>
      </c>
      <c r="G777" s="206" t="str">
        <f t="shared" si="190"/>
        <v>Pass</v>
      </c>
      <c r="H777" s="70">
        <v>1534</v>
      </c>
      <c r="I777" s="206" t="s">
        <v>484</v>
      </c>
      <c r="J777" s="53">
        <v>30</v>
      </c>
      <c r="K777" s="53">
        <v>30</v>
      </c>
      <c r="M777" s="54">
        <v>0</v>
      </c>
      <c r="N777" s="54">
        <v>7</v>
      </c>
      <c r="O777" s="206">
        <f t="shared" si="141"/>
        <v>7</v>
      </c>
    </row>
    <row r="778" spans="1:15">
      <c r="A778" s="154">
        <v>44014</v>
      </c>
      <c r="B778" s="154"/>
      <c r="C778" s="40" t="s">
        <v>47</v>
      </c>
      <c r="D778" s="70">
        <v>14</v>
      </c>
      <c r="E778" s="70">
        <v>22</v>
      </c>
      <c r="F778" s="70">
        <f t="shared" ref="F778:F782" si="192">IF(((D778="")*AND(E778="")),"",E778-D778)</f>
        <v>8</v>
      </c>
      <c r="G778" s="206" t="str">
        <f>IF(F778="","",IF(F778&lt;=20,"Pass","Fail"))</f>
        <v>Pass</v>
      </c>
      <c r="H778" s="70">
        <v>121</v>
      </c>
      <c r="I778" s="206" t="s">
        <v>491</v>
      </c>
      <c r="J778" s="53">
        <v>20</v>
      </c>
      <c r="K778" s="53">
        <v>20</v>
      </c>
      <c r="M778" s="54">
        <v>6</v>
      </c>
      <c r="N778" s="54">
        <v>12</v>
      </c>
      <c r="O778" s="206">
        <f t="shared" si="141"/>
        <v>6</v>
      </c>
    </row>
    <row r="779" spans="1:15">
      <c r="A779" s="154">
        <v>44014</v>
      </c>
      <c r="B779" s="154"/>
      <c r="C779" s="40" t="s">
        <v>49</v>
      </c>
      <c r="D779" s="70">
        <v>2</v>
      </c>
      <c r="E779" s="70">
        <v>38</v>
      </c>
      <c r="F779" s="70">
        <f t="shared" si="192"/>
        <v>36</v>
      </c>
      <c r="G779" s="206" t="str">
        <f t="shared" si="190"/>
        <v>Fail</v>
      </c>
      <c r="H779" s="70">
        <v>121</v>
      </c>
      <c r="I779" s="206" t="s">
        <v>490</v>
      </c>
      <c r="J779" s="53">
        <v>30</v>
      </c>
      <c r="K779" s="53">
        <v>30</v>
      </c>
      <c r="M779" s="54">
        <v>2</v>
      </c>
      <c r="N779" s="54">
        <v>14</v>
      </c>
      <c r="O779" s="206">
        <f t="shared" ref="O779:O836" si="193">N779-M779</f>
        <v>12</v>
      </c>
    </row>
    <row r="780" spans="1:15">
      <c r="A780" s="154">
        <v>44015</v>
      </c>
      <c r="B780" s="154"/>
      <c r="C780" s="40" t="s">
        <v>49</v>
      </c>
      <c r="D780" s="70">
        <v>1</v>
      </c>
      <c r="E780" s="70">
        <v>5</v>
      </c>
      <c r="F780" s="70">
        <f t="shared" si="192"/>
        <v>4</v>
      </c>
      <c r="G780" s="206" t="str">
        <f t="shared" si="190"/>
        <v>Pass</v>
      </c>
      <c r="H780" s="70">
        <v>1519</v>
      </c>
      <c r="I780" s="206" t="s">
        <v>493</v>
      </c>
      <c r="J780" s="53">
        <v>30</v>
      </c>
      <c r="K780" s="53">
        <v>30</v>
      </c>
      <c r="M780" s="54">
        <v>1</v>
      </c>
      <c r="N780" s="54">
        <v>3</v>
      </c>
      <c r="O780" s="206">
        <f t="shared" si="193"/>
        <v>2</v>
      </c>
    </row>
    <row r="781" spans="1:15">
      <c r="A781" s="154">
        <v>44016</v>
      </c>
      <c r="B781" s="154"/>
      <c r="C781" s="40" t="s">
        <v>49</v>
      </c>
      <c r="D781" s="70">
        <v>39</v>
      </c>
      <c r="E781" s="70">
        <v>53</v>
      </c>
      <c r="F781" s="70">
        <f t="shared" si="192"/>
        <v>14</v>
      </c>
      <c r="G781" s="206" t="str">
        <f t="shared" si="190"/>
        <v>Pass</v>
      </c>
      <c r="H781" s="70">
        <v>1519</v>
      </c>
      <c r="I781" s="206" t="s">
        <v>494</v>
      </c>
      <c r="J781" s="53">
        <v>30</v>
      </c>
      <c r="K781" s="53">
        <v>30</v>
      </c>
      <c r="M781" s="54">
        <v>13</v>
      </c>
      <c r="N781" s="54">
        <v>19</v>
      </c>
      <c r="O781" s="206">
        <f t="shared" si="193"/>
        <v>6</v>
      </c>
    </row>
    <row r="782" spans="1:15">
      <c r="A782" s="154">
        <v>44017</v>
      </c>
      <c r="B782" s="154"/>
      <c r="C782" s="40" t="s">
        <v>47</v>
      </c>
      <c r="D782" s="70">
        <v>6</v>
      </c>
      <c r="E782" s="70">
        <v>10</v>
      </c>
      <c r="F782" s="70">
        <f t="shared" si="192"/>
        <v>4</v>
      </c>
      <c r="G782" s="206" t="str">
        <f t="shared" ref="G782" si="194">IF(F782="","",IF(F782&lt;=20,"Pass","Fail"))</f>
        <v>Pass</v>
      </c>
      <c r="H782" s="70">
        <v>1159</v>
      </c>
      <c r="I782" s="206" t="s">
        <v>497</v>
      </c>
      <c r="J782" s="53">
        <v>20</v>
      </c>
      <c r="K782" s="53">
        <v>20</v>
      </c>
      <c r="M782" s="54">
        <v>4</v>
      </c>
      <c r="N782" s="54">
        <v>6</v>
      </c>
      <c r="O782" s="206">
        <f t="shared" si="193"/>
        <v>2</v>
      </c>
    </row>
    <row r="783" spans="1:15">
      <c r="A783" s="154">
        <v>44017</v>
      </c>
      <c r="B783" s="154"/>
      <c r="C783" s="40" t="s">
        <v>49</v>
      </c>
      <c r="D783" s="70">
        <v>3</v>
      </c>
      <c r="E783" s="70">
        <v>3</v>
      </c>
      <c r="F783" s="70">
        <f t="shared" ref="F783:F784" si="195">IF(((D783="")*AND(E783="")),"",E783-D783)</f>
        <v>0</v>
      </c>
      <c r="G783" s="206" t="str">
        <f t="shared" si="190"/>
        <v>Pass</v>
      </c>
      <c r="H783" s="70">
        <v>1159</v>
      </c>
      <c r="I783" s="206" t="s">
        <v>496</v>
      </c>
      <c r="J783" s="53">
        <v>30</v>
      </c>
      <c r="K783" s="53">
        <v>30</v>
      </c>
      <c r="M783" s="54">
        <v>2</v>
      </c>
      <c r="N783" s="54">
        <v>2</v>
      </c>
      <c r="O783" s="206">
        <f t="shared" si="193"/>
        <v>0</v>
      </c>
    </row>
    <row r="784" spans="1:15">
      <c r="A784" s="154">
        <v>44022</v>
      </c>
      <c r="B784" s="154"/>
      <c r="C784" s="40" t="s">
        <v>47</v>
      </c>
      <c r="D784" s="70">
        <v>2</v>
      </c>
      <c r="E784" s="70">
        <v>17</v>
      </c>
      <c r="F784" s="70">
        <f t="shared" si="195"/>
        <v>15</v>
      </c>
      <c r="G784" s="206" t="str">
        <f t="shared" ref="G784" si="196">IF(F784="","",IF(F784&lt;=20,"Pass","Fail"))</f>
        <v>Pass</v>
      </c>
      <c r="H784" s="70">
        <v>102</v>
      </c>
      <c r="I784" s="206" t="s">
        <v>498</v>
      </c>
      <c r="J784" s="53">
        <v>20</v>
      </c>
      <c r="K784" s="53">
        <v>20</v>
      </c>
      <c r="M784" s="54">
        <v>1</v>
      </c>
      <c r="N784" s="54">
        <v>11</v>
      </c>
      <c r="O784" s="206">
        <f t="shared" si="193"/>
        <v>10</v>
      </c>
    </row>
    <row r="785" spans="1:15">
      <c r="A785" s="154">
        <v>44022</v>
      </c>
      <c r="B785" s="154"/>
      <c r="C785" s="40" t="s">
        <v>49</v>
      </c>
      <c r="D785" s="70">
        <v>3</v>
      </c>
      <c r="E785" s="70">
        <v>27</v>
      </c>
      <c r="F785" s="70">
        <f t="shared" ref="F785:F786" si="197">IF(((D785="")*AND(E785="")),"",E785-D785)</f>
        <v>24</v>
      </c>
      <c r="G785" s="206" t="str">
        <f t="shared" si="190"/>
        <v>Pass</v>
      </c>
      <c r="H785" s="70">
        <v>102</v>
      </c>
      <c r="I785" s="206" t="s">
        <v>499</v>
      </c>
      <c r="J785" s="53">
        <v>30</v>
      </c>
      <c r="K785" s="53">
        <v>30</v>
      </c>
      <c r="M785" s="54">
        <v>1</v>
      </c>
      <c r="N785" s="54">
        <v>13</v>
      </c>
      <c r="O785" s="206">
        <f t="shared" si="193"/>
        <v>12</v>
      </c>
    </row>
    <row r="786" spans="1:15">
      <c r="A786" s="154">
        <v>44025</v>
      </c>
      <c r="B786" s="154"/>
      <c r="C786" s="40" t="s">
        <v>47</v>
      </c>
      <c r="D786" s="70">
        <v>0</v>
      </c>
      <c r="E786" s="70">
        <v>6</v>
      </c>
      <c r="F786" s="70">
        <f t="shared" si="197"/>
        <v>6</v>
      </c>
      <c r="G786" s="206" t="str">
        <f t="shared" ref="G786" si="198">IF(F786="","",IF(F786&lt;=20,"Pass","Fail"))</f>
        <v>Pass</v>
      </c>
      <c r="H786" s="70">
        <v>64</v>
      </c>
      <c r="I786" s="206" t="s">
        <v>498</v>
      </c>
      <c r="J786" s="53">
        <v>20</v>
      </c>
      <c r="K786" s="53">
        <v>20</v>
      </c>
      <c r="M786" s="54">
        <v>1</v>
      </c>
      <c r="N786" s="54">
        <v>11</v>
      </c>
      <c r="O786" s="206">
        <f t="shared" si="193"/>
        <v>10</v>
      </c>
    </row>
    <row r="787" spans="1:15">
      <c r="A787" s="154">
        <v>44025</v>
      </c>
      <c r="B787" s="154"/>
      <c r="C787" s="40" t="s">
        <v>49</v>
      </c>
      <c r="D787" s="70">
        <v>2</v>
      </c>
      <c r="E787" s="70">
        <v>8</v>
      </c>
      <c r="F787" s="70">
        <f t="shared" ref="F787:F788" si="199">IF(((D787="")*AND(E787="")),"",E787-D787)</f>
        <v>6</v>
      </c>
      <c r="G787" s="206" t="str">
        <f t="shared" ref="G787" si="200">IF(F787="","",IF(F787&lt;=30,"Pass","Fail"))</f>
        <v>Pass</v>
      </c>
      <c r="H787" s="70">
        <v>102</v>
      </c>
      <c r="I787" s="206" t="s">
        <v>499</v>
      </c>
      <c r="J787" s="53">
        <v>30</v>
      </c>
      <c r="K787" s="53">
        <v>30</v>
      </c>
      <c r="M787" s="54">
        <v>1</v>
      </c>
      <c r="N787" s="54">
        <v>13</v>
      </c>
      <c r="O787" s="206">
        <f t="shared" si="193"/>
        <v>12</v>
      </c>
    </row>
    <row r="788" spans="1:15">
      <c r="A788" s="154">
        <v>44029</v>
      </c>
      <c r="B788" s="154"/>
      <c r="C788" s="40" t="s">
        <v>47</v>
      </c>
      <c r="D788" s="70">
        <v>2</v>
      </c>
      <c r="E788" s="70">
        <v>17</v>
      </c>
      <c r="F788" s="70">
        <f t="shared" si="199"/>
        <v>15</v>
      </c>
      <c r="G788" s="206" t="str">
        <f t="shared" ref="G788" si="201">IF(F788="","",IF(F788&lt;=20,"Pass","Fail"))</f>
        <v>Pass</v>
      </c>
      <c r="H788" s="70">
        <v>74</v>
      </c>
      <c r="I788" s="206" t="s">
        <v>502</v>
      </c>
      <c r="J788" s="53">
        <v>20</v>
      </c>
      <c r="K788" s="53">
        <v>20</v>
      </c>
      <c r="M788" s="54">
        <v>2</v>
      </c>
      <c r="N788" s="54">
        <v>6</v>
      </c>
      <c r="O788" s="206">
        <f t="shared" si="193"/>
        <v>4</v>
      </c>
    </row>
    <row r="789" spans="1:15">
      <c r="A789" s="154">
        <v>44029</v>
      </c>
      <c r="B789" s="154"/>
      <c r="C789" s="40" t="s">
        <v>49</v>
      </c>
      <c r="D789" s="70">
        <v>1</v>
      </c>
      <c r="E789" s="70">
        <v>12</v>
      </c>
      <c r="F789" s="70">
        <f t="shared" ref="F789" si="202">IF(((D789="")*AND(E789="")),"",E789-D789)</f>
        <v>11</v>
      </c>
      <c r="G789" s="206" t="str">
        <f t="shared" ref="G789" si="203">IF(F789="","",IF(F789&lt;=30,"Pass","Fail"))</f>
        <v>Pass</v>
      </c>
      <c r="H789" s="70">
        <v>74</v>
      </c>
      <c r="I789" s="206" t="s">
        <v>503</v>
      </c>
      <c r="J789" s="53">
        <v>30</v>
      </c>
      <c r="K789" s="53">
        <v>30</v>
      </c>
      <c r="M789" s="54">
        <v>0</v>
      </c>
      <c r="N789" s="54">
        <v>4</v>
      </c>
      <c r="O789" s="206">
        <f t="shared" si="193"/>
        <v>4</v>
      </c>
    </row>
    <row r="790" spans="1:15">
      <c r="A790" s="154">
        <v>44031</v>
      </c>
      <c r="B790" s="154"/>
      <c r="C790" s="40" t="s">
        <v>47</v>
      </c>
      <c r="D790" s="70">
        <v>20</v>
      </c>
      <c r="E790" s="70">
        <v>16</v>
      </c>
      <c r="F790" s="70">
        <v>-3</v>
      </c>
      <c r="G790" s="206" t="str">
        <f t="shared" ref="G790" si="204">IF(F790="","",IF(F790&lt;=20,"Pass","Fail"))</f>
        <v>Pass</v>
      </c>
      <c r="H790" s="70">
        <v>64</v>
      </c>
      <c r="I790" s="206" t="s">
        <v>502</v>
      </c>
      <c r="J790" s="53">
        <v>20</v>
      </c>
      <c r="K790" s="53">
        <v>20</v>
      </c>
      <c r="M790" s="54">
        <v>2</v>
      </c>
      <c r="N790" s="54">
        <v>6</v>
      </c>
      <c r="O790" s="206">
        <f t="shared" si="193"/>
        <v>4</v>
      </c>
    </row>
    <row r="791" spans="1:15">
      <c r="A791" s="154">
        <v>44031</v>
      </c>
      <c r="B791" s="154"/>
      <c r="C791" s="40" t="s">
        <v>49</v>
      </c>
      <c r="D791" s="70">
        <v>16</v>
      </c>
      <c r="E791" s="70">
        <v>17</v>
      </c>
      <c r="F791" s="70">
        <v>1</v>
      </c>
      <c r="G791" s="206" t="str">
        <f t="shared" ref="G791" si="205">IF(F791="","",IF(F791&lt;=30,"Pass","Fail"))</f>
        <v>Pass</v>
      </c>
      <c r="H791" s="70">
        <v>64</v>
      </c>
      <c r="I791" s="206" t="s">
        <v>503</v>
      </c>
      <c r="J791" s="53">
        <v>30</v>
      </c>
      <c r="K791" s="53">
        <v>30</v>
      </c>
      <c r="M791" s="54">
        <v>0</v>
      </c>
      <c r="N791" s="54">
        <v>4</v>
      </c>
      <c r="O791" s="206">
        <f t="shared" si="193"/>
        <v>4</v>
      </c>
    </row>
    <row r="792" spans="1:15">
      <c r="A792" s="154">
        <v>44034</v>
      </c>
      <c r="B792" s="154"/>
      <c r="C792" s="40" t="s">
        <v>47</v>
      </c>
      <c r="D792" s="70">
        <v>1</v>
      </c>
      <c r="E792" s="70">
        <v>27</v>
      </c>
      <c r="F792" s="70">
        <v>26</v>
      </c>
      <c r="G792" s="206" t="str">
        <f t="shared" ref="G792" si="206">IF(F792="","",IF(F792&lt;=20,"Pass","Fail"))</f>
        <v>Fail</v>
      </c>
      <c r="H792" s="70">
        <v>1335</v>
      </c>
      <c r="I792" s="206" t="s">
        <v>505</v>
      </c>
      <c r="J792" s="53">
        <v>20</v>
      </c>
      <c r="K792" s="53">
        <v>20</v>
      </c>
      <c r="M792" s="54">
        <v>0</v>
      </c>
      <c r="N792" s="54">
        <v>2</v>
      </c>
      <c r="O792" s="206">
        <f t="shared" si="193"/>
        <v>2</v>
      </c>
    </row>
    <row r="793" spans="1:15">
      <c r="A793" s="154">
        <v>44034</v>
      </c>
      <c r="B793" s="154"/>
      <c r="C793" s="40" t="s">
        <v>49</v>
      </c>
      <c r="D793" s="70">
        <v>1</v>
      </c>
      <c r="E793" s="70">
        <v>18</v>
      </c>
      <c r="F793" s="70">
        <v>17</v>
      </c>
      <c r="G793" s="206" t="str">
        <f t="shared" ref="G793" si="207">IF(F793="","",IF(F793&lt;=30,"Pass","Fail"))</f>
        <v>Pass</v>
      </c>
      <c r="H793" s="70">
        <v>1335</v>
      </c>
      <c r="I793" s="206" t="s">
        <v>506</v>
      </c>
      <c r="J793" s="53">
        <v>30</v>
      </c>
      <c r="K793" s="53">
        <v>30</v>
      </c>
      <c r="M793" s="54">
        <v>0</v>
      </c>
      <c r="N793" s="54">
        <v>1</v>
      </c>
      <c r="O793" s="206">
        <f t="shared" si="193"/>
        <v>1</v>
      </c>
    </row>
    <row r="794" spans="1:15">
      <c r="A794" s="154">
        <v>44034</v>
      </c>
      <c r="B794" s="154"/>
      <c r="C794" s="40" t="s">
        <v>47</v>
      </c>
      <c r="D794" s="70">
        <v>3</v>
      </c>
      <c r="E794" s="70">
        <v>7</v>
      </c>
      <c r="F794" s="70">
        <v>4</v>
      </c>
      <c r="G794" s="206" t="str">
        <f t="shared" ref="G794:G795" si="208">IF(F794="","",IF(F794&lt;=20,"Pass","Fail"))</f>
        <v>Pass</v>
      </c>
      <c r="H794" s="70">
        <v>1335</v>
      </c>
      <c r="I794" s="206" t="s">
        <v>507</v>
      </c>
      <c r="J794" s="53">
        <v>20</v>
      </c>
      <c r="K794" s="53">
        <v>20</v>
      </c>
      <c r="M794" s="54">
        <v>0</v>
      </c>
      <c r="N794" s="54">
        <v>6</v>
      </c>
      <c r="O794" s="206">
        <f t="shared" si="193"/>
        <v>6</v>
      </c>
    </row>
    <row r="795" spans="1:15" ht="10.5" customHeight="1">
      <c r="A795" s="154">
        <v>44038</v>
      </c>
      <c r="B795" s="154"/>
      <c r="C795" s="40" t="s">
        <v>47</v>
      </c>
      <c r="D795" s="70">
        <v>7</v>
      </c>
      <c r="E795" s="70">
        <v>19</v>
      </c>
      <c r="F795" s="70">
        <v>12</v>
      </c>
      <c r="G795" s="206" t="str">
        <f t="shared" si="208"/>
        <v>Pass</v>
      </c>
      <c r="H795" s="70">
        <v>1340</v>
      </c>
      <c r="I795" s="206"/>
      <c r="J795" s="53">
        <v>20</v>
      </c>
      <c r="K795" s="53">
        <v>20</v>
      </c>
      <c r="O795" s="206">
        <f t="shared" si="193"/>
        <v>0</v>
      </c>
    </row>
    <row r="796" spans="1:15">
      <c r="A796" s="154">
        <v>44038</v>
      </c>
      <c r="B796" s="154"/>
      <c r="C796" s="40" t="s">
        <v>49</v>
      </c>
      <c r="D796" s="70">
        <v>10</v>
      </c>
      <c r="E796" s="70">
        <v>32</v>
      </c>
      <c r="F796" s="70">
        <v>22</v>
      </c>
      <c r="G796" s="206" t="str">
        <f t="shared" ref="G796" si="209">IF(F796="","",IF(F796&lt;=30,"Pass","Fail"))</f>
        <v>Pass</v>
      </c>
      <c r="H796" s="70">
        <v>1340</v>
      </c>
      <c r="I796" s="206"/>
      <c r="J796" s="53">
        <v>30</v>
      </c>
      <c r="K796" s="53">
        <v>30</v>
      </c>
      <c r="O796" s="206">
        <f t="shared" si="193"/>
        <v>0</v>
      </c>
    </row>
    <row r="797" spans="1:15">
      <c r="A797" s="154">
        <v>44041</v>
      </c>
      <c r="B797" s="154"/>
      <c r="C797" s="40" t="s">
        <v>47</v>
      </c>
      <c r="D797" s="70">
        <v>5</v>
      </c>
      <c r="E797" s="70">
        <v>17</v>
      </c>
      <c r="F797" s="70">
        <f t="shared" ref="F797:F798" si="210">IF(((D797="")*AND(E797="")),"",E797-D797)</f>
        <v>12</v>
      </c>
      <c r="G797" s="206" t="str">
        <f t="shared" ref="G797" si="211">IF(F797="","",IF(F797&lt;=20,"Pass","Fail"))</f>
        <v>Pass</v>
      </c>
      <c r="H797" s="70">
        <v>1159</v>
      </c>
      <c r="I797" s="206" t="s">
        <v>510</v>
      </c>
      <c r="J797" s="53">
        <v>20</v>
      </c>
      <c r="K797" s="53">
        <v>20</v>
      </c>
      <c r="M797" s="54">
        <v>5</v>
      </c>
      <c r="N797" s="54">
        <v>12</v>
      </c>
      <c r="O797" s="206">
        <f t="shared" si="193"/>
        <v>7</v>
      </c>
    </row>
    <row r="798" spans="1:15">
      <c r="A798" s="154">
        <v>44041</v>
      </c>
      <c r="B798" s="154"/>
      <c r="C798" s="40" t="s">
        <v>49</v>
      </c>
      <c r="D798" s="70">
        <v>5</v>
      </c>
      <c r="E798" s="70">
        <v>15</v>
      </c>
      <c r="F798" s="70">
        <f t="shared" si="210"/>
        <v>10</v>
      </c>
      <c r="G798" s="206" t="str">
        <f t="shared" ref="G798" si="212">IF(F798="","",IF(F798&lt;=30,"Pass","Fail"))</f>
        <v>Pass</v>
      </c>
      <c r="H798" s="70">
        <v>1159</v>
      </c>
      <c r="I798" s="206" t="s">
        <v>511</v>
      </c>
      <c r="J798" s="53">
        <v>30</v>
      </c>
      <c r="K798" s="53">
        <v>30</v>
      </c>
      <c r="M798" s="54">
        <v>3</v>
      </c>
      <c r="N798" s="54">
        <v>7</v>
      </c>
      <c r="O798" s="206">
        <f t="shared" si="193"/>
        <v>4</v>
      </c>
    </row>
    <row r="799" spans="1:15">
      <c r="A799" s="154">
        <v>44045</v>
      </c>
      <c r="B799" s="154"/>
      <c r="C799" s="40" t="s">
        <v>47</v>
      </c>
      <c r="D799" s="70">
        <v>1</v>
      </c>
      <c r="E799" s="70">
        <v>8</v>
      </c>
      <c r="F799" s="70">
        <f t="shared" ref="F799:F800" si="213">IF(((D799="")*AND(E799="")),"",E799-D799)</f>
        <v>7</v>
      </c>
      <c r="G799" s="206" t="str">
        <f t="shared" ref="G799" si="214">IF(F799="","",IF(F799&lt;=20,"Pass","Fail"))</f>
        <v>Pass</v>
      </c>
      <c r="H799" s="70">
        <v>121</v>
      </c>
      <c r="I799" s="206" t="s">
        <v>513</v>
      </c>
      <c r="J799" s="53">
        <v>20</v>
      </c>
      <c r="K799" s="53">
        <v>20</v>
      </c>
      <c r="M799" s="54">
        <v>1</v>
      </c>
      <c r="N799" s="54">
        <v>6</v>
      </c>
      <c r="O799" s="206">
        <f t="shared" si="193"/>
        <v>5</v>
      </c>
    </row>
    <row r="800" spans="1:15">
      <c r="A800" s="154">
        <v>44045</v>
      </c>
      <c r="B800" s="154"/>
      <c r="C800" s="40" t="s">
        <v>49</v>
      </c>
      <c r="D800" s="70">
        <v>2</v>
      </c>
      <c r="E800" s="70">
        <v>6</v>
      </c>
      <c r="F800" s="70">
        <f t="shared" si="213"/>
        <v>4</v>
      </c>
      <c r="G800" s="206" t="str">
        <f t="shared" ref="G800" si="215">IF(F800="","",IF(F800&lt;=30,"Pass","Fail"))</f>
        <v>Pass</v>
      </c>
      <c r="H800" s="70">
        <v>121</v>
      </c>
      <c r="I800" s="206" t="s">
        <v>481</v>
      </c>
      <c r="J800" s="53">
        <v>30</v>
      </c>
      <c r="K800" s="53">
        <v>30</v>
      </c>
      <c r="M800" s="54">
        <v>0</v>
      </c>
      <c r="N800" s="54">
        <v>0</v>
      </c>
      <c r="O800" s="206">
        <f t="shared" si="193"/>
        <v>0</v>
      </c>
    </row>
    <row r="801" spans="1:15">
      <c r="A801" s="154">
        <v>44048</v>
      </c>
      <c r="B801" s="154"/>
      <c r="C801" s="40" t="s">
        <v>47</v>
      </c>
      <c r="D801" s="70">
        <v>3</v>
      </c>
      <c r="E801" s="70">
        <v>10</v>
      </c>
      <c r="F801" s="70">
        <f t="shared" ref="F801:F802" si="216">IF(((D801="")*AND(E801="")),"",E801-D801)</f>
        <v>7</v>
      </c>
      <c r="G801" s="206" t="str">
        <f t="shared" ref="G801" si="217">IF(F801="","",IF(F801&lt;=20,"Pass","Fail"))</f>
        <v>Pass</v>
      </c>
      <c r="H801" s="70">
        <v>74</v>
      </c>
      <c r="I801" s="206" t="s">
        <v>515</v>
      </c>
      <c r="J801" s="53">
        <v>20</v>
      </c>
      <c r="K801" s="53">
        <v>20</v>
      </c>
      <c r="M801" s="54">
        <v>1</v>
      </c>
      <c r="N801" s="54">
        <v>3</v>
      </c>
      <c r="O801" s="206">
        <f t="shared" si="193"/>
        <v>2</v>
      </c>
    </row>
    <row r="802" spans="1:15">
      <c r="A802" s="154">
        <v>44048</v>
      </c>
      <c r="B802" s="154"/>
      <c r="C802" s="40" t="s">
        <v>49</v>
      </c>
      <c r="D802" s="70">
        <v>3</v>
      </c>
      <c r="E802" s="70">
        <v>11</v>
      </c>
      <c r="F802" s="70">
        <f t="shared" si="216"/>
        <v>8</v>
      </c>
      <c r="G802" s="206" t="str">
        <f t="shared" ref="G802" si="218">IF(F802="","",IF(F802&lt;=30,"Pass","Fail"))</f>
        <v>Pass</v>
      </c>
      <c r="H802" s="70">
        <v>74</v>
      </c>
      <c r="I802" s="206" t="s">
        <v>516</v>
      </c>
      <c r="J802" s="53">
        <v>30</v>
      </c>
      <c r="K802" s="53">
        <v>30</v>
      </c>
      <c r="M802" s="54">
        <v>0</v>
      </c>
      <c r="N802" s="54">
        <v>10</v>
      </c>
      <c r="O802" s="206">
        <f t="shared" si="193"/>
        <v>10</v>
      </c>
    </row>
    <row r="803" spans="1:15">
      <c r="A803" s="154">
        <v>44056</v>
      </c>
      <c r="B803" s="154"/>
      <c r="C803" s="40" t="s">
        <v>47</v>
      </c>
      <c r="D803" s="70">
        <v>1</v>
      </c>
      <c r="E803" s="70">
        <v>6</v>
      </c>
      <c r="F803" s="70">
        <f t="shared" ref="F803:F804" si="219">IF(((D803="")*AND(E803="")),"",E803-D803)</f>
        <v>5</v>
      </c>
      <c r="G803" s="206" t="str">
        <f t="shared" ref="G803" si="220">IF(F803="","",IF(F803&lt;=20,"Pass","Fail"))</f>
        <v>Pass</v>
      </c>
      <c r="H803" s="70">
        <v>1159</v>
      </c>
      <c r="I803" s="206" t="s">
        <v>518</v>
      </c>
      <c r="J803" s="53">
        <v>20</v>
      </c>
      <c r="K803" s="53">
        <v>20</v>
      </c>
      <c r="M803" s="54">
        <v>0</v>
      </c>
      <c r="N803" s="54">
        <v>3</v>
      </c>
      <c r="O803" s="206">
        <f t="shared" si="193"/>
        <v>3</v>
      </c>
    </row>
    <row r="804" spans="1:15">
      <c r="A804" s="154">
        <v>44056</v>
      </c>
      <c r="B804" s="154"/>
      <c r="C804" s="40" t="s">
        <v>49</v>
      </c>
      <c r="D804" s="70">
        <v>1</v>
      </c>
      <c r="E804" s="70">
        <v>23</v>
      </c>
      <c r="F804" s="70">
        <f t="shared" si="219"/>
        <v>22</v>
      </c>
      <c r="G804" s="206" t="str">
        <f t="shared" ref="G804" si="221">IF(F804="","",IF(F804&lt;=30,"Pass","Fail"))</f>
        <v>Pass</v>
      </c>
      <c r="H804" s="70">
        <v>1159</v>
      </c>
      <c r="I804" s="206" t="s">
        <v>519</v>
      </c>
      <c r="J804" s="53">
        <v>30</v>
      </c>
      <c r="K804" s="53">
        <v>30</v>
      </c>
      <c r="M804" s="54">
        <v>1</v>
      </c>
      <c r="N804" s="54">
        <v>10</v>
      </c>
      <c r="O804" s="206">
        <f t="shared" si="193"/>
        <v>9</v>
      </c>
    </row>
    <row r="805" spans="1:15">
      <c r="A805" s="154">
        <v>44060</v>
      </c>
      <c r="B805" s="154"/>
      <c r="C805" s="40" t="s">
        <v>49</v>
      </c>
      <c r="D805" s="70">
        <v>1</v>
      </c>
      <c r="E805" s="70">
        <v>10</v>
      </c>
      <c r="F805" s="70">
        <f t="shared" ref="F805:F807" si="222">IF(((D805="")*AND(E805="")),"",E805-D805)</f>
        <v>9</v>
      </c>
      <c r="G805" s="206" t="str">
        <f t="shared" ref="G805" si="223">IF(F805="","",IF(F805&lt;=30,"Pass","Fail"))</f>
        <v>Pass</v>
      </c>
      <c r="H805" s="70">
        <v>1159</v>
      </c>
      <c r="I805" s="206" t="s">
        <v>521</v>
      </c>
      <c r="J805" s="53">
        <v>30</v>
      </c>
      <c r="K805" s="53">
        <v>30</v>
      </c>
      <c r="M805" s="54">
        <v>1</v>
      </c>
      <c r="N805" s="54">
        <v>8</v>
      </c>
      <c r="O805" s="206">
        <f t="shared" si="193"/>
        <v>7</v>
      </c>
    </row>
    <row r="806" spans="1:15">
      <c r="A806" s="154">
        <v>44061</v>
      </c>
      <c r="B806" s="154"/>
      <c r="C806" s="40" t="s">
        <v>47</v>
      </c>
      <c r="D806" s="70">
        <v>15</v>
      </c>
      <c r="E806" s="70">
        <v>28</v>
      </c>
      <c r="F806" s="70">
        <f t="shared" si="222"/>
        <v>13</v>
      </c>
      <c r="G806" s="206" t="str">
        <f t="shared" ref="G806" si="224">IF(F806="","",IF(F806&lt;=20,"Pass","Fail"))</f>
        <v>Pass</v>
      </c>
      <c r="H806" s="70" t="s">
        <v>235</v>
      </c>
      <c r="I806" s="206"/>
      <c r="J806" s="53">
        <v>20</v>
      </c>
      <c r="K806" s="53">
        <v>20</v>
      </c>
      <c r="O806" s="206">
        <f t="shared" si="193"/>
        <v>0</v>
      </c>
    </row>
    <row r="807" spans="1:15">
      <c r="A807" s="154">
        <v>44061</v>
      </c>
      <c r="B807" s="154"/>
      <c r="C807" s="40" t="s">
        <v>49</v>
      </c>
      <c r="D807" s="70">
        <v>1</v>
      </c>
      <c r="E807" s="70">
        <v>15</v>
      </c>
      <c r="F807" s="70">
        <f t="shared" si="222"/>
        <v>14</v>
      </c>
      <c r="G807" s="206" t="str">
        <f t="shared" ref="G807" si="225">IF(F807="","",IF(F807&lt;=30,"Pass","Fail"))</f>
        <v>Pass</v>
      </c>
      <c r="H807" s="70" t="s">
        <v>235</v>
      </c>
      <c r="I807" s="206"/>
      <c r="J807" s="53">
        <v>30</v>
      </c>
      <c r="K807" s="53">
        <v>30</v>
      </c>
      <c r="O807" s="206">
        <f t="shared" si="193"/>
        <v>0</v>
      </c>
    </row>
    <row r="808" spans="1:15">
      <c r="A808" s="154">
        <v>44063</v>
      </c>
      <c r="B808" s="154"/>
      <c r="C808" s="40" t="s">
        <v>47</v>
      </c>
      <c r="D808" s="70">
        <v>7</v>
      </c>
      <c r="E808" s="70">
        <v>22</v>
      </c>
      <c r="F808" s="70">
        <f t="shared" ref="F808:F809" si="226">IF(((D808="")*AND(E808="")),"",E808-D808)</f>
        <v>15</v>
      </c>
      <c r="G808" s="206" t="str">
        <f t="shared" ref="G808" si="227">IF(F808="","",IF(F808&lt;=20,"Pass","Fail"))</f>
        <v>Pass</v>
      </c>
      <c r="H808" s="70">
        <v>64</v>
      </c>
      <c r="I808" s="206" t="s">
        <v>515</v>
      </c>
      <c r="J808" s="53">
        <v>20</v>
      </c>
      <c r="K808" s="53">
        <v>20</v>
      </c>
      <c r="M808" s="54">
        <v>1</v>
      </c>
      <c r="N808" s="54">
        <v>3</v>
      </c>
      <c r="O808" s="206">
        <f t="shared" si="193"/>
        <v>2</v>
      </c>
    </row>
    <row r="809" spans="1:15">
      <c r="A809" s="154">
        <v>44063</v>
      </c>
      <c r="B809" s="154"/>
      <c r="C809" s="40" t="s">
        <v>49</v>
      </c>
      <c r="D809" s="70">
        <v>4</v>
      </c>
      <c r="E809" s="70">
        <v>22</v>
      </c>
      <c r="F809" s="70">
        <f t="shared" si="226"/>
        <v>18</v>
      </c>
      <c r="G809" s="206" t="str">
        <f t="shared" ref="G809" si="228">IF(F809="","",IF(F809&lt;=30,"Pass","Fail"))</f>
        <v>Pass</v>
      </c>
      <c r="H809" s="70">
        <v>64</v>
      </c>
      <c r="I809" s="206" t="s">
        <v>516</v>
      </c>
      <c r="J809" s="53">
        <v>30</v>
      </c>
      <c r="K809" s="53">
        <v>30</v>
      </c>
      <c r="M809" s="54">
        <v>0</v>
      </c>
      <c r="N809" s="54">
        <v>10</v>
      </c>
      <c r="O809" s="206">
        <f t="shared" si="193"/>
        <v>10</v>
      </c>
    </row>
    <row r="810" spans="1:15">
      <c r="A810" s="154">
        <v>44067</v>
      </c>
      <c r="B810" s="154"/>
      <c r="C810" s="40" t="s">
        <v>47</v>
      </c>
      <c r="D810" s="70">
        <v>4</v>
      </c>
      <c r="E810" s="70">
        <v>10</v>
      </c>
      <c r="F810" s="70">
        <f t="shared" ref="F810:F811" si="229">IF(((D810="")*AND(E810="")),"",E810-D810)</f>
        <v>6</v>
      </c>
      <c r="G810" s="206" t="str">
        <f t="shared" ref="G810" si="230">IF(F810="","",IF(F810&lt;=20,"Pass","Fail"))</f>
        <v>Pass</v>
      </c>
      <c r="H810" s="70">
        <v>121</v>
      </c>
      <c r="I810" s="206" t="s">
        <v>525</v>
      </c>
      <c r="J810" s="53">
        <v>20</v>
      </c>
      <c r="K810" s="53">
        <v>20</v>
      </c>
      <c r="M810" s="54">
        <v>4</v>
      </c>
      <c r="N810" s="54">
        <v>7</v>
      </c>
      <c r="O810" s="206">
        <f t="shared" si="193"/>
        <v>3</v>
      </c>
    </row>
    <row r="811" spans="1:15">
      <c r="A811" s="154">
        <v>44067</v>
      </c>
      <c r="B811" s="154"/>
      <c r="C811" s="40" t="s">
        <v>49</v>
      </c>
      <c r="D811" s="70">
        <v>1</v>
      </c>
      <c r="E811" s="70">
        <v>18</v>
      </c>
      <c r="F811" s="70">
        <f t="shared" si="229"/>
        <v>17</v>
      </c>
      <c r="G811" s="206" t="str">
        <f t="shared" ref="G811" si="231">IF(F811="","",IF(F811&lt;=30,"Pass","Fail"))</f>
        <v>Pass</v>
      </c>
      <c r="H811" s="70">
        <v>121</v>
      </c>
      <c r="I811" s="206" t="s">
        <v>526</v>
      </c>
      <c r="J811" s="53">
        <v>30</v>
      </c>
      <c r="K811" s="53">
        <v>30</v>
      </c>
      <c r="M811" s="54">
        <v>1</v>
      </c>
      <c r="N811" s="54">
        <v>1</v>
      </c>
      <c r="O811" s="206">
        <f t="shared" si="193"/>
        <v>0</v>
      </c>
    </row>
    <row r="812" spans="1:15">
      <c r="A812" s="154">
        <v>44069</v>
      </c>
      <c r="B812" s="154" t="s">
        <v>549</v>
      </c>
      <c r="C812" s="40" t="s">
        <v>47</v>
      </c>
      <c r="D812" s="70">
        <v>10</v>
      </c>
      <c r="E812" s="70">
        <v>11</v>
      </c>
      <c r="F812" s="70">
        <f t="shared" ref="F812" si="232">IF(((D812="")*AND(E812="")),"",E812-D812)</f>
        <v>1</v>
      </c>
      <c r="G812" s="206" t="str">
        <f t="shared" ref="G812" si="233">IF(F812="","",IF(F812&lt;=20,"Pass","Fail"))</f>
        <v>Pass</v>
      </c>
      <c r="H812" s="70">
        <v>121</v>
      </c>
      <c r="I812" s="206" t="s">
        <v>528</v>
      </c>
      <c r="J812" s="53">
        <v>20</v>
      </c>
      <c r="K812" s="53">
        <v>20</v>
      </c>
      <c r="M812" s="54">
        <v>7</v>
      </c>
      <c r="N812" s="54">
        <v>8</v>
      </c>
      <c r="O812" s="206">
        <f t="shared" si="193"/>
        <v>1</v>
      </c>
    </row>
    <row r="813" spans="1:15">
      <c r="A813" s="154">
        <v>44069</v>
      </c>
      <c r="B813" s="154" t="s">
        <v>538</v>
      </c>
      <c r="C813" s="40" t="s">
        <v>47</v>
      </c>
      <c r="D813" s="70">
        <v>11</v>
      </c>
      <c r="E813" s="70">
        <v>15</v>
      </c>
      <c r="F813" s="70">
        <f t="shared" ref="F813" si="234">IF(((D813="")*AND(E813="")),"",E813-D813)</f>
        <v>4</v>
      </c>
      <c r="G813" s="206" t="str">
        <f t="shared" ref="G813" si="235">IF(F813="","",IF(F813&lt;=20,"Pass","Fail"))</f>
        <v>Pass</v>
      </c>
      <c r="H813" s="70">
        <v>121</v>
      </c>
      <c r="I813" s="206" t="s">
        <v>529</v>
      </c>
      <c r="J813" s="53">
        <v>20</v>
      </c>
      <c r="K813" s="53">
        <v>20</v>
      </c>
      <c r="M813" s="54">
        <v>8</v>
      </c>
      <c r="N813" s="54">
        <v>10</v>
      </c>
      <c r="O813" s="206">
        <f t="shared" si="193"/>
        <v>2</v>
      </c>
    </row>
    <row r="814" spans="1:15">
      <c r="A814" s="154">
        <v>44069</v>
      </c>
      <c r="B814" s="154" t="s">
        <v>538</v>
      </c>
      <c r="C814" s="40" t="s">
        <v>47</v>
      </c>
      <c r="D814" s="70">
        <v>10</v>
      </c>
      <c r="E814" s="70">
        <v>42</v>
      </c>
      <c r="F814" s="70">
        <f t="shared" ref="F814:F816" si="236">IF(((D814="")*AND(E814="")),"",E814-D814)</f>
        <v>32</v>
      </c>
      <c r="G814" s="206" t="str">
        <f t="shared" ref="G814:G815" si="237">IF(F814="","",IF(F814&lt;=20,"Pass","Fail"))</f>
        <v>Fail</v>
      </c>
      <c r="H814" s="70">
        <v>121</v>
      </c>
      <c r="I814" s="206" t="s">
        <v>530</v>
      </c>
      <c r="J814" s="53">
        <v>20</v>
      </c>
      <c r="K814" s="53">
        <v>20</v>
      </c>
      <c r="M814" s="54">
        <v>4</v>
      </c>
      <c r="N814" s="54">
        <v>32</v>
      </c>
      <c r="O814" s="206">
        <f t="shared" si="193"/>
        <v>28</v>
      </c>
    </row>
    <row r="815" spans="1:15">
      <c r="A815" s="154">
        <v>44070</v>
      </c>
      <c r="B815" s="154" t="s">
        <v>549</v>
      </c>
      <c r="C815" s="40" t="s">
        <v>47</v>
      </c>
      <c r="D815" s="70">
        <v>0</v>
      </c>
      <c r="E815" s="70">
        <v>3</v>
      </c>
      <c r="F815" s="70">
        <f t="shared" si="236"/>
        <v>3</v>
      </c>
      <c r="G815" s="206" t="str">
        <f t="shared" si="237"/>
        <v>Pass</v>
      </c>
      <c r="H815" s="70">
        <v>74</v>
      </c>
      <c r="I815" s="206" t="s">
        <v>531</v>
      </c>
      <c r="J815" s="53">
        <v>20</v>
      </c>
      <c r="K815" s="53">
        <v>20</v>
      </c>
      <c r="M815" s="54">
        <v>0</v>
      </c>
      <c r="N815" s="54">
        <v>1</v>
      </c>
      <c r="O815" s="206">
        <f t="shared" si="193"/>
        <v>1</v>
      </c>
    </row>
    <row r="816" spans="1:15">
      <c r="A816" s="154">
        <v>44070</v>
      </c>
      <c r="B816" s="154" t="s">
        <v>549</v>
      </c>
      <c r="C816" s="40" t="s">
        <v>49</v>
      </c>
      <c r="D816" s="70">
        <v>0</v>
      </c>
      <c r="E816" s="70">
        <v>9</v>
      </c>
      <c r="F816" s="70">
        <f t="shared" si="236"/>
        <v>9</v>
      </c>
      <c r="G816" s="206" t="str">
        <f t="shared" ref="G816" si="238">IF(F816="","",IF(F816&lt;=30,"Pass","Fail"))</f>
        <v>Pass</v>
      </c>
      <c r="H816" s="70">
        <v>74</v>
      </c>
      <c r="I816" s="206" t="s">
        <v>532</v>
      </c>
      <c r="J816" s="53">
        <v>30</v>
      </c>
      <c r="K816" s="53">
        <v>30</v>
      </c>
      <c r="M816" s="54">
        <v>0</v>
      </c>
      <c r="N816" s="54">
        <v>5</v>
      </c>
      <c r="O816" s="206">
        <f t="shared" si="193"/>
        <v>5</v>
      </c>
    </row>
    <row r="817" spans="1:15">
      <c r="A817" s="154">
        <v>44074</v>
      </c>
      <c r="B817" s="154" t="s">
        <v>549</v>
      </c>
      <c r="C817" s="40" t="s">
        <v>47</v>
      </c>
      <c r="D817" s="70">
        <v>5</v>
      </c>
      <c r="E817" s="70">
        <v>11</v>
      </c>
      <c r="F817" s="70">
        <f t="shared" ref="F817:F818" si="239">IF(((D817="")*AND(E817="")),"",E817-D817)</f>
        <v>6</v>
      </c>
      <c r="G817" s="206" t="str">
        <f t="shared" ref="G817" si="240">IF(F817="","",IF(F817&lt;=20,"Pass","Fail"))</f>
        <v>Pass</v>
      </c>
      <c r="H817" s="70">
        <v>74</v>
      </c>
      <c r="I817" s="206" t="s">
        <v>481</v>
      </c>
      <c r="J817" s="53">
        <v>20</v>
      </c>
      <c r="K817" s="53">
        <v>20</v>
      </c>
      <c r="M817" s="54">
        <v>0</v>
      </c>
      <c r="N817" s="54">
        <v>0</v>
      </c>
      <c r="O817" s="206">
        <f t="shared" si="193"/>
        <v>0</v>
      </c>
    </row>
    <row r="818" spans="1:15">
      <c r="A818" s="154">
        <v>44074</v>
      </c>
      <c r="B818" s="154" t="s">
        <v>549</v>
      </c>
      <c r="C818" s="40" t="s">
        <v>49</v>
      </c>
      <c r="D818" s="70">
        <v>3</v>
      </c>
      <c r="E818" s="70">
        <v>9</v>
      </c>
      <c r="F818" s="70">
        <f t="shared" si="239"/>
        <v>6</v>
      </c>
      <c r="G818" s="206" t="str">
        <f t="shared" ref="G818" si="241">IF(F818="","",IF(F818&lt;=30,"Pass","Fail"))</f>
        <v>Pass</v>
      </c>
      <c r="H818" s="70">
        <v>74</v>
      </c>
      <c r="I818" s="206" t="s">
        <v>534</v>
      </c>
      <c r="J818" s="53">
        <v>30</v>
      </c>
      <c r="K818" s="53">
        <v>30</v>
      </c>
      <c r="M818" s="54">
        <v>2</v>
      </c>
      <c r="N818" s="54">
        <v>3</v>
      </c>
      <c r="O818" s="206">
        <f t="shared" si="193"/>
        <v>1</v>
      </c>
    </row>
    <row r="819" spans="1:15">
      <c r="A819" s="154">
        <v>44076</v>
      </c>
      <c r="B819" s="154" t="s">
        <v>538</v>
      </c>
      <c r="C819" s="40" t="s">
        <v>538</v>
      </c>
      <c r="D819" s="70">
        <v>70</v>
      </c>
      <c r="E819" s="70">
        <v>74</v>
      </c>
      <c r="F819" s="70">
        <f t="shared" ref="F819:F822" si="242">IF(((D819="")*AND(E819="")),"",E819-D819)</f>
        <v>4</v>
      </c>
      <c r="G819" s="206" t="str">
        <f t="shared" ref="G819:G820" si="243">IF(F819="","",IF(F819&lt;=30,"Pass","Fail"))</f>
        <v>Pass</v>
      </c>
      <c r="H819" s="70">
        <v>1159</v>
      </c>
      <c r="I819" s="206" t="s">
        <v>536</v>
      </c>
      <c r="J819" s="53">
        <v>30</v>
      </c>
      <c r="K819" s="53">
        <v>30</v>
      </c>
      <c r="L819" s="84" t="s">
        <v>539</v>
      </c>
      <c r="M819" s="54">
        <v>59</v>
      </c>
      <c r="N819" s="54">
        <v>62</v>
      </c>
      <c r="O819" s="206">
        <f t="shared" si="193"/>
        <v>3</v>
      </c>
    </row>
    <row r="820" spans="1:15">
      <c r="A820" s="154">
        <v>44076</v>
      </c>
      <c r="B820" s="154" t="s">
        <v>538</v>
      </c>
      <c r="C820" s="40" t="s">
        <v>538</v>
      </c>
      <c r="D820" s="70">
        <v>13</v>
      </c>
      <c r="E820" s="70">
        <v>18</v>
      </c>
      <c r="F820" s="70">
        <f t="shared" si="242"/>
        <v>5</v>
      </c>
      <c r="G820" s="206" t="str">
        <f t="shared" si="243"/>
        <v>Pass</v>
      </c>
      <c r="H820" s="70">
        <v>1159</v>
      </c>
      <c r="I820" s="206" t="s">
        <v>537</v>
      </c>
      <c r="J820" s="53">
        <v>30</v>
      </c>
      <c r="K820" s="53">
        <v>30</v>
      </c>
      <c r="L820" s="84" t="s">
        <v>540</v>
      </c>
      <c r="M820" s="54">
        <v>11</v>
      </c>
      <c r="N820" s="54">
        <v>12</v>
      </c>
      <c r="O820" s="206">
        <f t="shared" si="193"/>
        <v>1</v>
      </c>
    </row>
    <row r="821" spans="1:15">
      <c r="A821" s="154">
        <v>44074</v>
      </c>
      <c r="B821" s="154" t="s">
        <v>549</v>
      </c>
      <c r="C821" s="40" t="s">
        <v>47</v>
      </c>
      <c r="D821" s="70">
        <v>9</v>
      </c>
      <c r="E821" s="70">
        <v>20</v>
      </c>
      <c r="F821" s="70">
        <f t="shared" si="242"/>
        <v>11</v>
      </c>
      <c r="G821" s="206" t="str">
        <f t="shared" ref="G821" si="244">IF(F821="","",IF(F821&lt;=20,"Pass","Fail"))</f>
        <v>Pass</v>
      </c>
      <c r="H821" s="70">
        <v>1428</v>
      </c>
      <c r="I821" s="206" t="s">
        <v>541</v>
      </c>
      <c r="J821" s="53">
        <v>20</v>
      </c>
      <c r="K821" s="53">
        <v>20</v>
      </c>
      <c r="M821" s="54">
        <v>9</v>
      </c>
      <c r="N821" s="54">
        <v>13</v>
      </c>
      <c r="O821" s="206">
        <f t="shared" si="193"/>
        <v>4</v>
      </c>
    </row>
    <row r="822" spans="1:15">
      <c r="A822" s="154">
        <v>44074</v>
      </c>
      <c r="B822" s="154" t="s">
        <v>549</v>
      </c>
      <c r="C822" s="40" t="s">
        <v>49</v>
      </c>
      <c r="D822" s="70">
        <v>8</v>
      </c>
      <c r="E822" s="70">
        <v>23</v>
      </c>
      <c r="F822" s="70">
        <f t="shared" si="242"/>
        <v>15</v>
      </c>
      <c r="G822" s="206" t="str">
        <f t="shared" ref="G822" si="245">IF(F822="","",IF(F822&lt;=30,"Pass","Fail"))</f>
        <v>Pass</v>
      </c>
      <c r="H822" s="70">
        <v>1428</v>
      </c>
      <c r="I822" s="206" t="s">
        <v>542</v>
      </c>
      <c r="J822" s="53">
        <v>30</v>
      </c>
      <c r="K822" s="53">
        <v>30</v>
      </c>
      <c r="M822" s="54">
        <v>5</v>
      </c>
      <c r="N822" s="54">
        <v>8</v>
      </c>
      <c r="O822" s="206">
        <f t="shared" si="193"/>
        <v>3</v>
      </c>
    </row>
    <row r="823" spans="1:15">
      <c r="A823" s="154">
        <v>44082</v>
      </c>
      <c r="B823" s="154" t="s">
        <v>549</v>
      </c>
      <c r="C823" s="40" t="s">
        <v>47</v>
      </c>
      <c r="D823" s="70">
        <v>4</v>
      </c>
      <c r="E823" s="70">
        <v>21</v>
      </c>
      <c r="F823" s="70">
        <f t="shared" ref="F823:F824" si="246">IF(((D823="")*AND(E823="")),"",E823-D823)</f>
        <v>17</v>
      </c>
      <c r="G823" s="206" t="str">
        <f t="shared" ref="G823" si="247">IF(F823="","",IF(F823&lt;=20,"Pass","Fail"))</f>
        <v>Pass</v>
      </c>
      <c r="H823" s="70">
        <v>102</v>
      </c>
      <c r="I823" s="206" t="s">
        <v>545</v>
      </c>
      <c r="J823" s="53">
        <v>20</v>
      </c>
      <c r="K823" s="53">
        <v>20</v>
      </c>
      <c r="M823" s="54">
        <v>4</v>
      </c>
      <c r="N823" s="54">
        <v>15</v>
      </c>
      <c r="O823" s="206">
        <f t="shared" si="193"/>
        <v>11</v>
      </c>
    </row>
    <row r="824" spans="1:15">
      <c r="A824" s="154">
        <v>44082</v>
      </c>
      <c r="B824" s="154" t="s">
        <v>549</v>
      </c>
      <c r="C824" s="40" t="s">
        <v>49</v>
      </c>
      <c r="D824" s="70">
        <v>9</v>
      </c>
      <c r="E824" s="70">
        <v>15</v>
      </c>
      <c r="F824" s="70">
        <f t="shared" si="246"/>
        <v>6</v>
      </c>
      <c r="G824" s="206" t="str">
        <f t="shared" ref="G824" si="248">IF(F824="","",IF(F824&lt;=30,"Pass","Fail"))</f>
        <v>Pass</v>
      </c>
      <c r="H824" s="70">
        <v>102</v>
      </c>
      <c r="I824" s="206" t="s">
        <v>546</v>
      </c>
      <c r="J824" s="53">
        <v>30</v>
      </c>
      <c r="K824" s="53">
        <v>30</v>
      </c>
      <c r="M824" s="54">
        <v>8</v>
      </c>
      <c r="N824" s="54">
        <v>13</v>
      </c>
      <c r="O824" s="206">
        <f t="shared" si="193"/>
        <v>5</v>
      </c>
    </row>
    <row r="825" spans="1:15">
      <c r="A825" s="154">
        <v>44086</v>
      </c>
      <c r="B825" s="154" t="s">
        <v>549</v>
      </c>
      <c r="C825" s="40" t="s">
        <v>47</v>
      </c>
      <c r="D825" s="70">
        <v>2</v>
      </c>
      <c r="E825" s="70">
        <v>3</v>
      </c>
      <c r="F825" s="70">
        <f t="shared" ref="F825:F826" si="249">IF(((D825="")*AND(E825="")),"",E825-D825)</f>
        <v>1</v>
      </c>
      <c r="G825" s="206" t="str">
        <f t="shared" ref="G825" si="250">IF(F825="","",IF(F825&lt;=20,"Pass","Fail"))</f>
        <v>Pass</v>
      </c>
      <c r="H825" s="70">
        <v>121</v>
      </c>
      <c r="I825" s="206" t="s">
        <v>550</v>
      </c>
      <c r="J825" s="53">
        <v>20</v>
      </c>
      <c r="K825" s="53">
        <v>20</v>
      </c>
      <c r="M825" s="54">
        <v>1</v>
      </c>
      <c r="N825" s="54">
        <v>2</v>
      </c>
      <c r="O825" s="206">
        <f t="shared" si="193"/>
        <v>1</v>
      </c>
    </row>
    <row r="826" spans="1:15">
      <c r="A826" s="154">
        <v>44086</v>
      </c>
      <c r="B826" s="154" t="s">
        <v>549</v>
      </c>
      <c r="C826" s="40" t="s">
        <v>49</v>
      </c>
      <c r="D826" s="70">
        <v>0</v>
      </c>
      <c r="E826" s="70">
        <v>14</v>
      </c>
      <c r="F826" s="70">
        <f t="shared" si="249"/>
        <v>14</v>
      </c>
      <c r="G826" s="206" t="str">
        <f t="shared" ref="G826" si="251">IF(F826="","",IF(F826&lt;=30,"Pass","Fail"))</f>
        <v>Pass</v>
      </c>
      <c r="H826" s="70">
        <v>121</v>
      </c>
      <c r="I826" s="206" t="s">
        <v>551</v>
      </c>
      <c r="J826" s="53">
        <v>30</v>
      </c>
      <c r="K826" s="53">
        <v>30</v>
      </c>
      <c r="M826" s="54">
        <v>0</v>
      </c>
      <c r="N826" s="54">
        <v>5</v>
      </c>
      <c r="O826" s="206">
        <f t="shared" si="193"/>
        <v>5</v>
      </c>
    </row>
    <row r="827" spans="1:15">
      <c r="A827" s="154">
        <v>44090</v>
      </c>
      <c r="B827" s="154" t="s">
        <v>549</v>
      </c>
      <c r="C827" s="40" t="s">
        <v>47</v>
      </c>
      <c r="D827" s="70">
        <v>2</v>
      </c>
      <c r="E827" s="70">
        <v>4</v>
      </c>
      <c r="F827" s="70">
        <f t="shared" ref="F827:F828" si="252">IF(((D827="")*AND(E827="")),"",E827-D827)</f>
        <v>2</v>
      </c>
      <c r="G827" s="206" t="str">
        <f t="shared" ref="G827" si="253">IF(F827="","",IF(F827&lt;=20,"Pass","Fail"))</f>
        <v>Pass</v>
      </c>
      <c r="H827" s="70" t="s">
        <v>555</v>
      </c>
      <c r="I827" s="206" t="s">
        <v>556</v>
      </c>
      <c r="J827" s="53">
        <v>20</v>
      </c>
      <c r="K827" s="53">
        <v>20</v>
      </c>
      <c r="M827" s="54">
        <v>1</v>
      </c>
      <c r="N827" s="54">
        <v>2</v>
      </c>
      <c r="O827" s="206">
        <f t="shared" si="193"/>
        <v>1</v>
      </c>
    </row>
    <row r="828" spans="1:15">
      <c r="A828" s="154">
        <v>44090</v>
      </c>
      <c r="B828" s="154" t="s">
        <v>549</v>
      </c>
      <c r="C828" s="40" t="s">
        <v>49</v>
      </c>
      <c r="D828" s="70">
        <v>3</v>
      </c>
      <c r="E828" s="70">
        <v>23</v>
      </c>
      <c r="F828" s="70">
        <f t="shared" si="252"/>
        <v>20</v>
      </c>
      <c r="G828" s="206" t="str">
        <f t="shared" ref="G828" si="254">IF(F828="","",IF(F828&lt;=30,"Pass","Fail"))</f>
        <v>Pass</v>
      </c>
      <c r="H828" s="70" t="s">
        <v>555</v>
      </c>
      <c r="I828" s="206" t="s">
        <v>557</v>
      </c>
      <c r="J828" s="53">
        <v>30</v>
      </c>
      <c r="K828" s="53">
        <v>30</v>
      </c>
      <c r="M828" s="54">
        <v>2</v>
      </c>
      <c r="N828" s="54">
        <v>4</v>
      </c>
      <c r="O828" s="206">
        <f t="shared" si="193"/>
        <v>2</v>
      </c>
    </row>
    <row r="829" spans="1:15">
      <c r="A829" s="154">
        <v>44093</v>
      </c>
      <c r="B829" s="154" t="s">
        <v>549</v>
      </c>
      <c r="C829" s="40" t="s">
        <v>47</v>
      </c>
      <c r="D829" s="70">
        <v>2</v>
      </c>
      <c r="E829" s="70">
        <v>3</v>
      </c>
      <c r="F829" s="70">
        <f t="shared" ref="F829:F830" si="255">IF(((D829="")*AND(E829="")),"",E829-D829)</f>
        <v>1</v>
      </c>
      <c r="G829" s="206" t="str">
        <f t="shared" ref="G829" si="256">IF(F829="","",IF(F829&lt;=20,"Pass","Fail"))</f>
        <v>Pass</v>
      </c>
      <c r="H829" s="70">
        <v>121</v>
      </c>
      <c r="I829" s="206" t="s">
        <v>558</v>
      </c>
      <c r="J829" s="53">
        <v>20</v>
      </c>
      <c r="K829" s="53">
        <v>20</v>
      </c>
      <c r="M829" s="54">
        <v>2</v>
      </c>
      <c r="N829" s="54">
        <v>2</v>
      </c>
      <c r="O829" s="206">
        <f t="shared" si="193"/>
        <v>0</v>
      </c>
    </row>
    <row r="830" spans="1:15">
      <c r="A830" s="154">
        <v>44093</v>
      </c>
      <c r="B830" s="154" t="s">
        <v>549</v>
      </c>
      <c r="C830" s="40" t="s">
        <v>49</v>
      </c>
      <c r="D830" s="70">
        <v>4</v>
      </c>
      <c r="E830" s="70">
        <v>19</v>
      </c>
      <c r="F830" s="70">
        <f t="shared" si="255"/>
        <v>15</v>
      </c>
      <c r="G830" s="206" t="str">
        <f t="shared" ref="G830" si="257">IF(F830="","",IF(F830&lt;=30,"Pass","Fail"))</f>
        <v>Pass</v>
      </c>
      <c r="H830" s="70">
        <v>121</v>
      </c>
      <c r="I830" s="206" t="s">
        <v>559</v>
      </c>
      <c r="J830" s="53">
        <v>30</v>
      </c>
      <c r="K830" s="53">
        <v>30</v>
      </c>
      <c r="M830" s="54">
        <v>2</v>
      </c>
      <c r="N830" s="54">
        <v>7</v>
      </c>
      <c r="O830" s="206">
        <f t="shared" si="193"/>
        <v>5</v>
      </c>
    </row>
    <row r="831" spans="1:15">
      <c r="A831" s="154">
        <v>44097</v>
      </c>
      <c r="B831" s="154" t="s">
        <v>538</v>
      </c>
      <c r="C831" s="40" t="s">
        <v>47</v>
      </c>
      <c r="D831" s="70">
        <v>0</v>
      </c>
      <c r="E831" s="70">
        <v>7</v>
      </c>
      <c r="F831" s="70">
        <f t="shared" ref="F831:F836" si="258">IF(((D831="")*AND(E831="")),"",E831-D831)</f>
        <v>7</v>
      </c>
      <c r="G831" s="206" t="str">
        <f t="shared" ref="G831" si="259">IF(F831="","",IF(F831&lt;=20,"Pass","Fail"))</f>
        <v>Pass</v>
      </c>
      <c r="H831" s="70">
        <v>121</v>
      </c>
      <c r="I831" s="206" t="s">
        <v>515</v>
      </c>
      <c r="J831" s="53">
        <v>20</v>
      </c>
      <c r="K831" s="53">
        <v>20</v>
      </c>
      <c r="M831" s="54">
        <v>1</v>
      </c>
      <c r="N831" s="54">
        <v>3</v>
      </c>
      <c r="O831" s="206">
        <f t="shared" si="193"/>
        <v>2</v>
      </c>
    </row>
    <row r="832" spans="1:15">
      <c r="A832" s="154">
        <v>44097</v>
      </c>
      <c r="B832" s="154" t="s">
        <v>538</v>
      </c>
      <c r="C832" s="40" t="s">
        <v>49</v>
      </c>
      <c r="D832" s="70">
        <v>1</v>
      </c>
      <c r="E832" s="70">
        <v>11</v>
      </c>
      <c r="F832" s="70">
        <f t="shared" si="258"/>
        <v>10</v>
      </c>
      <c r="G832" s="206" t="str">
        <f t="shared" ref="G832" si="260">IF(F832="","",IF(F832&lt;=30,"Pass","Fail"))</f>
        <v>Pass</v>
      </c>
      <c r="H832" s="70">
        <v>121</v>
      </c>
      <c r="I832" s="206" t="s">
        <v>515</v>
      </c>
      <c r="J832" s="53">
        <v>30</v>
      </c>
      <c r="K832" s="53">
        <v>30</v>
      </c>
      <c r="M832" s="54">
        <v>1</v>
      </c>
      <c r="N832" s="54">
        <v>3</v>
      </c>
      <c r="O832" s="206">
        <f t="shared" si="193"/>
        <v>2</v>
      </c>
    </row>
    <row r="833" spans="1:15">
      <c r="A833" s="154">
        <v>44101</v>
      </c>
      <c r="B833" s="154" t="s">
        <v>549</v>
      </c>
      <c r="C833" s="40" t="s">
        <v>47</v>
      </c>
      <c r="D833" s="70">
        <v>7</v>
      </c>
      <c r="E833" s="70">
        <v>10</v>
      </c>
      <c r="F833" s="70">
        <f t="shared" si="258"/>
        <v>3</v>
      </c>
      <c r="G833" s="206" t="str">
        <f t="shared" ref="G833" si="261">IF(F833="","",IF(F833&lt;=20,"Pass","Fail"))</f>
        <v>Pass</v>
      </c>
      <c r="H833" s="70">
        <v>121</v>
      </c>
      <c r="I833" s="206" t="s">
        <v>562</v>
      </c>
      <c r="J833" s="53">
        <v>20</v>
      </c>
      <c r="K833" s="53">
        <v>20</v>
      </c>
      <c r="M833" s="54">
        <v>4</v>
      </c>
      <c r="N833" s="54">
        <v>5</v>
      </c>
      <c r="O833" s="206">
        <f t="shared" si="193"/>
        <v>1</v>
      </c>
    </row>
    <row r="834" spans="1:15">
      <c r="A834" s="154">
        <v>44101</v>
      </c>
      <c r="B834" s="154" t="s">
        <v>549</v>
      </c>
      <c r="C834" s="40" t="s">
        <v>49</v>
      </c>
      <c r="D834" s="70">
        <v>0</v>
      </c>
      <c r="E834" s="70">
        <v>23</v>
      </c>
      <c r="F834" s="70">
        <f t="shared" si="258"/>
        <v>23</v>
      </c>
      <c r="G834" s="206" t="str">
        <f t="shared" ref="G834" si="262">IF(F834="","",IF(F834&lt;=30,"Pass","Fail"))</f>
        <v>Pass</v>
      </c>
      <c r="H834" s="70">
        <v>121</v>
      </c>
      <c r="I834" s="206" t="s">
        <v>563</v>
      </c>
      <c r="J834" s="53">
        <v>30</v>
      </c>
      <c r="K834" s="53">
        <v>30</v>
      </c>
      <c r="M834" s="54">
        <v>0</v>
      </c>
      <c r="N834" s="54">
        <v>12</v>
      </c>
      <c r="O834" s="206">
        <f t="shared" si="193"/>
        <v>12</v>
      </c>
    </row>
    <row r="835" spans="1:15">
      <c r="A835" s="154">
        <v>44104</v>
      </c>
      <c r="B835" s="154" t="s">
        <v>549</v>
      </c>
      <c r="C835" s="40" t="s">
        <v>47</v>
      </c>
      <c r="D835" s="70">
        <v>6</v>
      </c>
      <c r="E835" s="70">
        <v>10</v>
      </c>
      <c r="F835" s="70">
        <f t="shared" si="258"/>
        <v>4</v>
      </c>
      <c r="G835" s="206" t="str">
        <f t="shared" ref="G835" si="263">IF(F835="","",IF(F835&lt;=20,"Pass","Fail"))</f>
        <v>Pass</v>
      </c>
      <c r="H835" s="70">
        <v>74</v>
      </c>
      <c r="I835" s="206" t="s">
        <v>565</v>
      </c>
      <c r="J835" s="53">
        <v>20</v>
      </c>
      <c r="K835" s="53">
        <v>20</v>
      </c>
      <c r="M835" s="54">
        <v>3</v>
      </c>
      <c r="N835" s="54">
        <v>5</v>
      </c>
      <c r="O835" s="206">
        <f t="shared" si="193"/>
        <v>2</v>
      </c>
    </row>
    <row r="836" spans="1:15">
      <c r="A836" s="154">
        <v>44104</v>
      </c>
      <c r="B836" s="154" t="s">
        <v>549</v>
      </c>
      <c r="C836" s="40" t="s">
        <v>49</v>
      </c>
      <c r="D836" s="70">
        <v>3</v>
      </c>
      <c r="E836" s="70">
        <v>17</v>
      </c>
      <c r="F836" s="70">
        <f t="shared" si="258"/>
        <v>14</v>
      </c>
      <c r="G836" s="206" t="str">
        <f t="shared" ref="G836" si="264">IF(F836="","",IF(F836&lt;=30,"Pass","Fail"))</f>
        <v>Pass</v>
      </c>
      <c r="H836" s="70">
        <v>74</v>
      </c>
      <c r="I836" s="206" t="s">
        <v>566</v>
      </c>
      <c r="J836" s="53">
        <v>30</v>
      </c>
      <c r="K836" s="53">
        <v>30</v>
      </c>
      <c r="M836" s="54">
        <v>2</v>
      </c>
      <c r="N836" s="54">
        <v>9</v>
      </c>
      <c r="O836" s="206">
        <f t="shared" si="193"/>
        <v>7</v>
      </c>
    </row>
    <row r="837" spans="1:15">
      <c r="A837" s="154">
        <v>44109</v>
      </c>
      <c r="B837" s="154" t="s">
        <v>538</v>
      </c>
      <c r="C837" s="40" t="s">
        <v>47</v>
      </c>
      <c r="D837" s="70">
        <v>3</v>
      </c>
      <c r="E837" s="70">
        <v>10</v>
      </c>
      <c r="F837" s="70">
        <f t="shared" ref="F837:F839" si="265">IF(((D837="")*AND(E837="")),"",E837-D837)</f>
        <v>7</v>
      </c>
      <c r="G837" s="206" t="str">
        <f t="shared" ref="G837" si="266">IF(F837="","",IF(F837&lt;=20,"Pass","Fail"))</f>
        <v>Pass</v>
      </c>
      <c r="H837" s="70">
        <v>121</v>
      </c>
      <c r="I837" s="206" t="s">
        <v>569</v>
      </c>
      <c r="J837" s="53">
        <v>20</v>
      </c>
      <c r="K837" s="53">
        <v>20</v>
      </c>
      <c r="M837" s="54">
        <v>3</v>
      </c>
      <c r="N837" s="54">
        <v>5</v>
      </c>
      <c r="O837" s="206">
        <f t="shared" ref="O837:O839" si="267">N837-M837</f>
        <v>2</v>
      </c>
    </row>
    <row r="838" spans="1:15">
      <c r="A838" s="154">
        <v>44109</v>
      </c>
      <c r="B838" s="154" t="s">
        <v>538</v>
      </c>
      <c r="C838" s="40" t="s">
        <v>49</v>
      </c>
      <c r="D838" s="70">
        <v>5</v>
      </c>
      <c r="E838" s="70">
        <v>12</v>
      </c>
      <c r="F838" s="70">
        <f t="shared" si="265"/>
        <v>7</v>
      </c>
      <c r="G838" s="206" t="str">
        <f t="shared" ref="G838" si="268">IF(F838="","",IF(F838&lt;=30,"Pass","Fail"))</f>
        <v>Pass</v>
      </c>
      <c r="H838" s="70">
        <v>121</v>
      </c>
      <c r="I838" s="206" t="s">
        <v>570</v>
      </c>
      <c r="J838" s="53">
        <v>30</v>
      </c>
      <c r="K838" s="53">
        <v>30</v>
      </c>
      <c r="M838" s="54">
        <v>2</v>
      </c>
      <c r="N838" s="54">
        <v>9</v>
      </c>
      <c r="O838" s="206">
        <f t="shared" si="267"/>
        <v>7</v>
      </c>
    </row>
    <row r="839" spans="1:15">
      <c r="A839" s="154">
        <v>44113</v>
      </c>
      <c r="B839" s="154" t="s">
        <v>549</v>
      </c>
      <c r="C839" s="40" t="s">
        <v>47</v>
      </c>
      <c r="D839" s="70">
        <v>2</v>
      </c>
      <c r="E839" s="70">
        <v>10</v>
      </c>
      <c r="F839" s="70">
        <f t="shared" si="265"/>
        <v>8</v>
      </c>
      <c r="G839" s="206" t="str">
        <f t="shared" ref="G839" si="269">IF(F839="","",IF(F839&lt;=20,"Pass","Fail"))</f>
        <v>Pass</v>
      </c>
      <c r="H839" s="70">
        <v>1159</v>
      </c>
      <c r="I839" s="206" t="s">
        <v>572</v>
      </c>
      <c r="J839" s="53">
        <v>20</v>
      </c>
      <c r="K839" s="53">
        <v>20</v>
      </c>
      <c r="M839" s="54">
        <v>3</v>
      </c>
      <c r="N839" s="54">
        <v>5</v>
      </c>
      <c r="O839" s="206">
        <f t="shared" si="267"/>
        <v>2</v>
      </c>
    </row>
    <row r="840" spans="1:15">
      <c r="A840" s="154">
        <v>44113</v>
      </c>
      <c r="B840" s="154" t="s">
        <v>549</v>
      </c>
      <c r="C840" s="40" t="s">
        <v>49</v>
      </c>
      <c r="D840" s="70">
        <v>2</v>
      </c>
      <c r="E840" s="70">
        <v>23</v>
      </c>
      <c r="F840" s="70">
        <f t="shared" ref="F840:F841" si="270">IF(((D840="")*AND(E840="")),"",E840-D840)</f>
        <v>21</v>
      </c>
      <c r="G840" s="206" t="str">
        <f t="shared" ref="G840" si="271">IF(F840="","",IF(F840&lt;=30,"Pass","Fail"))</f>
        <v>Pass</v>
      </c>
      <c r="H840" s="70">
        <v>1159</v>
      </c>
      <c r="I840" s="206" t="s">
        <v>573</v>
      </c>
      <c r="J840" s="53">
        <v>30</v>
      </c>
      <c r="K840" s="53">
        <v>30</v>
      </c>
      <c r="M840" s="54">
        <v>0</v>
      </c>
      <c r="N840" s="54">
        <v>12</v>
      </c>
      <c r="O840" s="206">
        <f t="shared" ref="O840:O841" si="272">N840-M840</f>
        <v>12</v>
      </c>
    </row>
    <row r="841" spans="1:15">
      <c r="A841" s="154">
        <v>44117</v>
      </c>
      <c r="B841" s="154" t="s">
        <v>538</v>
      </c>
      <c r="C841" s="40" t="s">
        <v>47</v>
      </c>
      <c r="D841" s="70">
        <v>1</v>
      </c>
      <c r="E841" s="70">
        <v>23</v>
      </c>
      <c r="F841" s="70">
        <f t="shared" si="270"/>
        <v>22</v>
      </c>
      <c r="G841" s="206" t="str">
        <f t="shared" ref="G841" si="273">IF(F841="","",IF(F841&lt;=20,"Pass","Fail"))</f>
        <v>Fail</v>
      </c>
      <c r="H841" s="70">
        <v>1335</v>
      </c>
      <c r="I841" s="206" t="s">
        <v>572</v>
      </c>
      <c r="J841" s="53">
        <v>20</v>
      </c>
      <c r="K841" s="53">
        <v>20</v>
      </c>
      <c r="M841" s="54">
        <v>3</v>
      </c>
      <c r="N841" s="54">
        <v>5</v>
      </c>
      <c r="O841" s="206">
        <f t="shared" si="272"/>
        <v>2</v>
      </c>
    </row>
    <row r="842" spans="1:15">
      <c r="A842" s="154">
        <v>44117</v>
      </c>
      <c r="B842" s="154" t="s">
        <v>538</v>
      </c>
      <c r="C842" s="40" t="s">
        <v>49</v>
      </c>
      <c r="D842" s="70">
        <v>2</v>
      </c>
      <c r="E842" s="70">
        <v>10</v>
      </c>
      <c r="F842" s="70">
        <f t="shared" ref="F842" si="274">IF(((D842="")*AND(E842="")),"",E842-D842)</f>
        <v>8</v>
      </c>
      <c r="G842" s="206" t="str">
        <f t="shared" ref="G842" si="275">IF(F842="","",IF(F842&lt;=30,"Pass","Fail"))</f>
        <v>Pass</v>
      </c>
      <c r="H842" s="70">
        <v>1335</v>
      </c>
      <c r="I842" s="206" t="s">
        <v>573</v>
      </c>
      <c r="J842" s="53">
        <v>30</v>
      </c>
      <c r="K842" s="53">
        <v>30</v>
      </c>
      <c r="M842" s="54">
        <v>0</v>
      </c>
      <c r="N842" s="54">
        <v>12</v>
      </c>
      <c r="O842" s="206">
        <f t="shared" ref="O842:O843" si="276">N842-M842</f>
        <v>12</v>
      </c>
    </row>
    <row r="843" spans="1:15">
      <c r="A843" s="154">
        <v>44117</v>
      </c>
      <c r="B843" s="154" t="s">
        <v>538</v>
      </c>
      <c r="C843" s="40" t="s">
        <v>47</v>
      </c>
      <c r="D843" s="70">
        <v>25</v>
      </c>
      <c r="E843" s="70">
        <v>35</v>
      </c>
      <c r="F843" s="70">
        <f t="shared" ref="F843:F844" si="277">IF(((D843="")*AND(E843="")),"",E843-D843)</f>
        <v>10</v>
      </c>
      <c r="G843" s="206" t="str">
        <f t="shared" ref="G843" si="278">IF(F843="","",IF(F843&lt;=20,"Pass","Fail"))</f>
        <v>Pass</v>
      </c>
      <c r="H843" s="70">
        <v>121</v>
      </c>
      <c r="I843" s="206" t="s">
        <v>576</v>
      </c>
      <c r="J843" s="53">
        <v>20</v>
      </c>
      <c r="K843" s="53">
        <v>20</v>
      </c>
      <c r="L843" s="84" t="s">
        <v>577</v>
      </c>
      <c r="M843" s="54">
        <v>3</v>
      </c>
      <c r="N843" s="54">
        <v>5</v>
      </c>
      <c r="O843" s="206">
        <f t="shared" si="276"/>
        <v>2</v>
      </c>
    </row>
    <row r="844" spans="1:15">
      <c r="A844" s="154">
        <v>44117</v>
      </c>
      <c r="B844" s="154" t="s">
        <v>538</v>
      </c>
      <c r="C844" s="40" t="s">
        <v>47</v>
      </c>
      <c r="D844" s="70">
        <v>12</v>
      </c>
      <c r="E844" s="70">
        <v>15</v>
      </c>
      <c r="F844" s="70">
        <f t="shared" si="277"/>
        <v>3</v>
      </c>
      <c r="G844" s="206" t="str">
        <f t="shared" ref="G844" si="279">IF(F844="","",IF(F844&lt;=20,"Pass","Fail"))</f>
        <v>Pass</v>
      </c>
      <c r="H844" s="70">
        <v>121</v>
      </c>
      <c r="I844" s="206" t="s">
        <v>528</v>
      </c>
      <c r="J844" s="53">
        <v>20</v>
      </c>
      <c r="K844" s="53">
        <v>20</v>
      </c>
      <c r="L844" s="84" t="s">
        <v>578</v>
      </c>
      <c r="M844" s="54">
        <v>0</v>
      </c>
      <c r="N844" s="54">
        <v>12</v>
      </c>
      <c r="O844" s="206">
        <f t="shared" ref="O844" si="280">N844-M844</f>
        <v>12</v>
      </c>
    </row>
  </sheetData>
  <autoFilter ref="C9:C785">
    <filterColumn colId="0"/>
  </autoFilter>
  <mergeCells count="1">
    <mergeCell ref="D8:E8"/>
  </mergeCells>
  <conditionalFormatting sqref="G10:G813">
    <cfRule type="containsText" dxfId="2217" priority="2139" stopIfTrue="1" operator="containsText" text="PASS">
      <formula>NOT(ISERROR(SEARCH("PASS",G10)))</formula>
    </cfRule>
    <cfRule type="containsText" dxfId="2216" priority="2140" stopIfTrue="1" operator="containsText" text="FAIL">
      <formula>NOT(ISERROR(SEARCH("FAIL",G10)))</formula>
    </cfRule>
  </conditionalFormatting>
  <conditionalFormatting sqref="G814">
    <cfRule type="containsText" dxfId="2215" priority="175" stopIfTrue="1" operator="containsText" text="PASS">
      <formula>NOT(ISERROR(SEARCH("PASS",G814)))</formula>
    </cfRule>
    <cfRule type="containsText" dxfId="2214" priority="176" stopIfTrue="1" operator="containsText" text="FAIL">
      <formula>NOT(ISERROR(SEARCH("FAIL",G814)))</formula>
    </cfRule>
  </conditionalFormatting>
  <conditionalFormatting sqref="G815">
    <cfRule type="containsText" dxfId="2213" priority="173" stopIfTrue="1" operator="containsText" text="PASS">
      <formula>NOT(ISERROR(SEARCH("PASS",G815)))</formula>
    </cfRule>
    <cfRule type="containsText" dxfId="2212" priority="174" stopIfTrue="1" operator="containsText" text="FAIL">
      <formula>NOT(ISERROR(SEARCH("FAIL",G815)))</formula>
    </cfRule>
  </conditionalFormatting>
  <conditionalFormatting sqref="G816">
    <cfRule type="containsText" dxfId="2211" priority="171" stopIfTrue="1" operator="containsText" text="PASS">
      <formula>NOT(ISERROR(SEARCH("PASS",G816)))</formula>
    </cfRule>
    <cfRule type="containsText" dxfId="2210" priority="172" stopIfTrue="1" operator="containsText" text="FAIL">
      <formula>NOT(ISERROR(SEARCH("FAIL",G816)))</formula>
    </cfRule>
  </conditionalFormatting>
  <conditionalFormatting sqref="G816">
    <cfRule type="containsText" dxfId="2209" priority="169" stopIfTrue="1" operator="containsText" text="PASS">
      <formula>NOT(ISERROR(SEARCH("PASS",G816)))</formula>
    </cfRule>
    <cfRule type="containsText" dxfId="2208" priority="170" stopIfTrue="1" operator="containsText" text="FAIL">
      <formula>NOT(ISERROR(SEARCH("FAIL",G816)))</formula>
    </cfRule>
  </conditionalFormatting>
  <conditionalFormatting sqref="G817">
    <cfRule type="containsText" dxfId="2207" priority="167" stopIfTrue="1" operator="containsText" text="PASS">
      <formula>NOT(ISERROR(SEARCH("PASS",G817)))</formula>
    </cfRule>
    <cfRule type="containsText" dxfId="2206" priority="168" stopIfTrue="1" operator="containsText" text="FAIL">
      <formula>NOT(ISERROR(SEARCH("FAIL",G817)))</formula>
    </cfRule>
  </conditionalFormatting>
  <conditionalFormatting sqref="G818">
    <cfRule type="containsText" dxfId="2205" priority="165" stopIfTrue="1" operator="containsText" text="PASS">
      <formula>NOT(ISERROR(SEARCH("PASS",G818)))</formula>
    </cfRule>
    <cfRule type="containsText" dxfId="2204" priority="166" stopIfTrue="1" operator="containsText" text="FAIL">
      <formula>NOT(ISERROR(SEARCH("FAIL",G818)))</formula>
    </cfRule>
  </conditionalFormatting>
  <conditionalFormatting sqref="G818">
    <cfRule type="containsText" dxfId="2203" priority="163" stopIfTrue="1" operator="containsText" text="PASS">
      <formula>NOT(ISERROR(SEARCH("PASS",G818)))</formula>
    </cfRule>
    <cfRule type="containsText" dxfId="2202" priority="164" stopIfTrue="1" operator="containsText" text="FAIL">
      <formula>NOT(ISERROR(SEARCH("FAIL",G818)))</formula>
    </cfRule>
  </conditionalFormatting>
  <conditionalFormatting sqref="G819">
    <cfRule type="containsText" dxfId="2201" priority="161" stopIfTrue="1" operator="containsText" text="PASS">
      <formula>NOT(ISERROR(SEARCH("PASS",G819)))</formula>
    </cfRule>
    <cfRule type="containsText" dxfId="2200" priority="162" stopIfTrue="1" operator="containsText" text="FAIL">
      <formula>NOT(ISERROR(SEARCH("FAIL",G819)))</formula>
    </cfRule>
  </conditionalFormatting>
  <conditionalFormatting sqref="G819">
    <cfRule type="containsText" dxfId="2199" priority="159" stopIfTrue="1" operator="containsText" text="PASS">
      <formula>NOT(ISERROR(SEARCH("PASS",G819)))</formula>
    </cfRule>
    <cfRule type="containsText" dxfId="2198" priority="160" stopIfTrue="1" operator="containsText" text="FAIL">
      <formula>NOT(ISERROR(SEARCH("FAIL",G819)))</formula>
    </cfRule>
  </conditionalFormatting>
  <conditionalFormatting sqref="G820">
    <cfRule type="containsText" dxfId="2197" priority="157" stopIfTrue="1" operator="containsText" text="PASS">
      <formula>NOT(ISERROR(SEARCH("PASS",G820)))</formula>
    </cfRule>
    <cfRule type="containsText" dxfId="2196" priority="158" stopIfTrue="1" operator="containsText" text="FAIL">
      <formula>NOT(ISERROR(SEARCH("FAIL",G820)))</formula>
    </cfRule>
  </conditionalFormatting>
  <conditionalFormatting sqref="G820">
    <cfRule type="containsText" dxfId="2195" priority="155" stopIfTrue="1" operator="containsText" text="PASS">
      <formula>NOT(ISERROR(SEARCH("PASS",G820)))</formula>
    </cfRule>
    <cfRule type="containsText" dxfId="2194" priority="156" stopIfTrue="1" operator="containsText" text="FAIL">
      <formula>NOT(ISERROR(SEARCH("FAIL",G820)))</formula>
    </cfRule>
  </conditionalFormatting>
  <conditionalFormatting sqref="G821">
    <cfRule type="containsText" dxfId="2193" priority="153" stopIfTrue="1" operator="containsText" text="PASS">
      <formula>NOT(ISERROR(SEARCH("PASS",G821)))</formula>
    </cfRule>
    <cfRule type="containsText" dxfId="2192" priority="154" stopIfTrue="1" operator="containsText" text="FAIL">
      <formula>NOT(ISERROR(SEARCH("FAIL",G821)))</formula>
    </cfRule>
  </conditionalFormatting>
  <conditionalFormatting sqref="G822">
    <cfRule type="containsText" dxfId="2191" priority="151" stopIfTrue="1" operator="containsText" text="PASS">
      <formula>NOT(ISERROR(SEARCH("PASS",G822)))</formula>
    </cfRule>
    <cfRule type="containsText" dxfId="2190" priority="152" stopIfTrue="1" operator="containsText" text="FAIL">
      <formula>NOT(ISERROR(SEARCH("FAIL",G822)))</formula>
    </cfRule>
  </conditionalFormatting>
  <conditionalFormatting sqref="G822">
    <cfRule type="containsText" dxfId="2189" priority="149" stopIfTrue="1" operator="containsText" text="PASS">
      <formula>NOT(ISERROR(SEARCH("PASS",G822)))</formula>
    </cfRule>
    <cfRule type="containsText" dxfId="2188" priority="150" stopIfTrue="1" operator="containsText" text="FAIL">
      <formula>NOT(ISERROR(SEARCH("FAIL",G822)))</formula>
    </cfRule>
  </conditionalFormatting>
  <conditionalFormatting sqref="G823">
    <cfRule type="containsText" dxfId="2187" priority="147" stopIfTrue="1" operator="containsText" text="PASS">
      <formula>NOT(ISERROR(SEARCH("PASS",G823)))</formula>
    </cfRule>
    <cfRule type="containsText" dxfId="2186" priority="148" stopIfTrue="1" operator="containsText" text="FAIL">
      <formula>NOT(ISERROR(SEARCH("FAIL",G823)))</formula>
    </cfRule>
  </conditionalFormatting>
  <conditionalFormatting sqref="G824">
    <cfRule type="containsText" dxfId="2185" priority="145" stopIfTrue="1" operator="containsText" text="PASS">
      <formula>NOT(ISERROR(SEARCH("PASS",G824)))</formula>
    </cfRule>
    <cfRule type="containsText" dxfId="2184" priority="146" stopIfTrue="1" operator="containsText" text="FAIL">
      <formula>NOT(ISERROR(SEARCH("FAIL",G824)))</formula>
    </cfRule>
  </conditionalFormatting>
  <conditionalFormatting sqref="G824">
    <cfRule type="containsText" dxfId="2183" priority="143" stopIfTrue="1" operator="containsText" text="PASS">
      <formula>NOT(ISERROR(SEARCH("PASS",G824)))</formula>
    </cfRule>
    <cfRule type="containsText" dxfId="2182" priority="144" stopIfTrue="1" operator="containsText" text="FAIL">
      <formula>NOT(ISERROR(SEARCH("FAIL",G824)))</formula>
    </cfRule>
  </conditionalFormatting>
  <conditionalFormatting sqref="G825">
    <cfRule type="containsText" dxfId="2181" priority="141" stopIfTrue="1" operator="containsText" text="PASS">
      <formula>NOT(ISERROR(SEARCH("PASS",G825)))</formula>
    </cfRule>
    <cfRule type="containsText" dxfId="2180" priority="142" stopIfTrue="1" operator="containsText" text="FAIL">
      <formula>NOT(ISERROR(SEARCH("FAIL",G825)))</formula>
    </cfRule>
  </conditionalFormatting>
  <conditionalFormatting sqref="G826">
    <cfRule type="containsText" dxfId="2179" priority="139" stopIfTrue="1" operator="containsText" text="PASS">
      <formula>NOT(ISERROR(SEARCH("PASS",G826)))</formula>
    </cfRule>
    <cfRule type="containsText" dxfId="2178" priority="140" stopIfTrue="1" operator="containsText" text="FAIL">
      <formula>NOT(ISERROR(SEARCH("FAIL",G826)))</formula>
    </cfRule>
  </conditionalFormatting>
  <conditionalFormatting sqref="G826">
    <cfRule type="containsText" dxfId="2177" priority="137" stopIfTrue="1" operator="containsText" text="PASS">
      <formula>NOT(ISERROR(SEARCH("PASS",G826)))</formula>
    </cfRule>
    <cfRule type="containsText" dxfId="2176" priority="138" stopIfTrue="1" operator="containsText" text="FAIL">
      <formula>NOT(ISERROR(SEARCH("FAIL",G826)))</formula>
    </cfRule>
  </conditionalFormatting>
  <conditionalFormatting sqref="G827">
    <cfRule type="containsText" dxfId="2175" priority="135" stopIfTrue="1" operator="containsText" text="PASS">
      <formula>NOT(ISERROR(SEARCH("PASS",G827)))</formula>
    </cfRule>
    <cfRule type="containsText" dxfId="2174" priority="136" stopIfTrue="1" operator="containsText" text="FAIL">
      <formula>NOT(ISERROR(SEARCH("FAIL",G827)))</formula>
    </cfRule>
  </conditionalFormatting>
  <conditionalFormatting sqref="G828">
    <cfRule type="containsText" dxfId="2173" priority="133" stopIfTrue="1" operator="containsText" text="PASS">
      <formula>NOT(ISERROR(SEARCH("PASS",G828)))</formula>
    </cfRule>
    <cfRule type="containsText" dxfId="2172" priority="134" stopIfTrue="1" operator="containsText" text="FAIL">
      <formula>NOT(ISERROR(SEARCH("FAIL",G828)))</formula>
    </cfRule>
  </conditionalFormatting>
  <conditionalFormatting sqref="G828">
    <cfRule type="containsText" dxfId="2171" priority="131" stopIfTrue="1" operator="containsText" text="PASS">
      <formula>NOT(ISERROR(SEARCH("PASS",G828)))</formula>
    </cfRule>
    <cfRule type="containsText" dxfId="2170" priority="132" stopIfTrue="1" operator="containsText" text="FAIL">
      <formula>NOT(ISERROR(SEARCH("FAIL",G828)))</formula>
    </cfRule>
  </conditionalFormatting>
  <conditionalFormatting sqref="G829">
    <cfRule type="containsText" dxfId="2169" priority="129" stopIfTrue="1" operator="containsText" text="PASS">
      <formula>NOT(ISERROR(SEARCH("PASS",G829)))</formula>
    </cfRule>
    <cfRule type="containsText" dxfId="2168" priority="130" stopIfTrue="1" operator="containsText" text="FAIL">
      <formula>NOT(ISERROR(SEARCH("FAIL",G829)))</formula>
    </cfRule>
  </conditionalFormatting>
  <conditionalFormatting sqref="G830">
    <cfRule type="containsText" dxfId="2167" priority="127" stopIfTrue="1" operator="containsText" text="PASS">
      <formula>NOT(ISERROR(SEARCH("PASS",G830)))</formula>
    </cfRule>
    <cfRule type="containsText" dxfId="2166" priority="128" stopIfTrue="1" operator="containsText" text="FAIL">
      <formula>NOT(ISERROR(SEARCH("FAIL",G830)))</formula>
    </cfRule>
  </conditionalFormatting>
  <conditionalFormatting sqref="G830">
    <cfRule type="containsText" dxfId="2165" priority="125" stopIfTrue="1" operator="containsText" text="PASS">
      <formula>NOT(ISERROR(SEARCH("PASS",G830)))</formula>
    </cfRule>
    <cfRule type="containsText" dxfId="2164" priority="126" stopIfTrue="1" operator="containsText" text="FAIL">
      <formula>NOT(ISERROR(SEARCH("FAIL",G830)))</formula>
    </cfRule>
  </conditionalFormatting>
  <conditionalFormatting sqref="G831">
    <cfRule type="containsText" dxfId="2163" priority="123" stopIfTrue="1" operator="containsText" text="PASS">
      <formula>NOT(ISERROR(SEARCH("PASS",G831)))</formula>
    </cfRule>
    <cfRule type="containsText" dxfId="2162" priority="124" stopIfTrue="1" operator="containsText" text="FAIL">
      <formula>NOT(ISERROR(SEARCH("FAIL",G831)))</formula>
    </cfRule>
  </conditionalFormatting>
  <conditionalFormatting sqref="G832">
    <cfRule type="containsText" dxfId="2161" priority="121" stopIfTrue="1" operator="containsText" text="PASS">
      <formula>NOT(ISERROR(SEARCH("PASS",G832)))</formula>
    </cfRule>
    <cfRule type="containsText" dxfId="2160" priority="122" stopIfTrue="1" operator="containsText" text="FAIL">
      <formula>NOT(ISERROR(SEARCH("FAIL",G832)))</formula>
    </cfRule>
  </conditionalFormatting>
  <conditionalFormatting sqref="G832">
    <cfRule type="containsText" dxfId="2159" priority="119" stopIfTrue="1" operator="containsText" text="PASS">
      <formula>NOT(ISERROR(SEARCH("PASS",G832)))</formula>
    </cfRule>
    <cfRule type="containsText" dxfId="2158" priority="120" stopIfTrue="1" operator="containsText" text="FAIL">
      <formula>NOT(ISERROR(SEARCH("FAIL",G832)))</formula>
    </cfRule>
  </conditionalFormatting>
  <conditionalFormatting sqref="G833">
    <cfRule type="containsText" dxfId="2157" priority="117" stopIfTrue="1" operator="containsText" text="PASS">
      <formula>NOT(ISERROR(SEARCH("PASS",G833)))</formula>
    </cfRule>
    <cfRule type="containsText" dxfId="2156" priority="118" stopIfTrue="1" operator="containsText" text="FAIL">
      <formula>NOT(ISERROR(SEARCH("FAIL",G833)))</formula>
    </cfRule>
  </conditionalFormatting>
  <conditionalFormatting sqref="G834">
    <cfRule type="containsText" dxfId="2155" priority="115" stopIfTrue="1" operator="containsText" text="PASS">
      <formula>NOT(ISERROR(SEARCH("PASS",G834)))</formula>
    </cfRule>
    <cfRule type="containsText" dxfId="2154" priority="116" stopIfTrue="1" operator="containsText" text="FAIL">
      <formula>NOT(ISERROR(SEARCH("FAIL",G834)))</formula>
    </cfRule>
  </conditionalFormatting>
  <conditionalFormatting sqref="G834">
    <cfRule type="containsText" dxfId="2153" priority="113" stopIfTrue="1" operator="containsText" text="PASS">
      <formula>NOT(ISERROR(SEARCH("PASS",G834)))</formula>
    </cfRule>
    <cfRule type="containsText" dxfId="2152" priority="114" stopIfTrue="1" operator="containsText" text="FAIL">
      <formula>NOT(ISERROR(SEARCH("FAIL",G834)))</formula>
    </cfRule>
  </conditionalFormatting>
  <conditionalFormatting sqref="G835">
    <cfRule type="containsText" dxfId="2151" priority="111" stopIfTrue="1" operator="containsText" text="PASS">
      <formula>NOT(ISERROR(SEARCH("PASS",G835)))</formula>
    </cfRule>
    <cfRule type="containsText" dxfId="2150" priority="112" stopIfTrue="1" operator="containsText" text="FAIL">
      <formula>NOT(ISERROR(SEARCH("FAIL",G835)))</formula>
    </cfRule>
  </conditionalFormatting>
  <conditionalFormatting sqref="G836">
    <cfRule type="containsText" dxfId="2149" priority="109" stopIfTrue="1" operator="containsText" text="PASS">
      <formula>NOT(ISERROR(SEARCH("PASS",G836)))</formula>
    </cfRule>
    <cfRule type="containsText" dxfId="2148" priority="110" stopIfTrue="1" operator="containsText" text="FAIL">
      <formula>NOT(ISERROR(SEARCH("FAIL",G836)))</formula>
    </cfRule>
  </conditionalFormatting>
  <conditionalFormatting sqref="G836">
    <cfRule type="containsText" dxfId="2147" priority="107" stopIfTrue="1" operator="containsText" text="PASS">
      <formula>NOT(ISERROR(SEARCH("PASS",G836)))</formula>
    </cfRule>
    <cfRule type="containsText" dxfId="2146" priority="108" stopIfTrue="1" operator="containsText" text="FAIL">
      <formula>NOT(ISERROR(SEARCH("FAIL",G836)))</formula>
    </cfRule>
  </conditionalFormatting>
  <conditionalFormatting sqref="O10:O836">
    <cfRule type="containsText" dxfId="2145" priority="105" stopIfTrue="1" operator="containsText" text="PASS">
      <formula>NOT(ISERROR(SEARCH("PASS",O10)))</formula>
    </cfRule>
    <cfRule type="containsText" dxfId="2144" priority="106" stopIfTrue="1" operator="containsText" text="FAIL">
      <formula>NOT(ISERROR(SEARCH("FAIL",O10)))</formula>
    </cfRule>
  </conditionalFormatting>
  <conditionalFormatting sqref="O10:O836">
    <cfRule type="containsText" dxfId="2143" priority="103" stopIfTrue="1" operator="containsText" text="PASS">
      <formula>NOT(ISERROR(SEARCH("PASS",O10)))</formula>
    </cfRule>
    <cfRule type="containsText" dxfId="2142" priority="104" stopIfTrue="1" operator="containsText" text="FAIL">
      <formula>NOT(ISERROR(SEARCH("FAIL",O10)))</formula>
    </cfRule>
  </conditionalFormatting>
  <conditionalFormatting sqref="G837">
    <cfRule type="containsText" dxfId="2141" priority="101" stopIfTrue="1" operator="containsText" text="PASS">
      <formula>NOT(ISERROR(SEARCH("PASS",G837)))</formula>
    </cfRule>
    <cfRule type="containsText" dxfId="2140" priority="102" stopIfTrue="1" operator="containsText" text="FAIL">
      <formula>NOT(ISERROR(SEARCH("FAIL",G837)))</formula>
    </cfRule>
  </conditionalFormatting>
  <conditionalFormatting sqref="G838">
    <cfRule type="containsText" dxfId="2139" priority="99" stopIfTrue="1" operator="containsText" text="PASS">
      <formula>NOT(ISERROR(SEARCH("PASS",G838)))</formula>
    </cfRule>
    <cfRule type="containsText" dxfId="2138" priority="100" stopIfTrue="1" operator="containsText" text="FAIL">
      <formula>NOT(ISERROR(SEARCH("FAIL",G838)))</formula>
    </cfRule>
  </conditionalFormatting>
  <conditionalFormatting sqref="G838">
    <cfRule type="containsText" dxfId="2137" priority="97" stopIfTrue="1" operator="containsText" text="PASS">
      <formula>NOT(ISERROR(SEARCH("PASS",G838)))</formula>
    </cfRule>
    <cfRule type="containsText" dxfId="2136" priority="98" stopIfTrue="1" operator="containsText" text="FAIL">
      <formula>NOT(ISERROR(SEARCH("FAIL",G838)))</formula>
    </cfRule>
  </conditionalFormatting>
  <conditionalFormatting sqref="O837:O838">
    <cfRule type="containsText" dxfId="2135" priority="95" stopIfTrue="1" operator="containsText" text="PASS">
      <formula>NOT(ISERROR(SEARCH("PASS",O837)))</formula>
    </cfRule>
    <cfRule type="containsText" dxfId="2134" priority="96" stopIfTrue="1" operator="containsText" text="FAIL">
      <formula>NOT(ISERROR(SEARCH("FAIL",O837)))</formula>
    </cfRule>
  </conditionalFormatting>
  <conditionalFormatting sqref="O837:O838">
    <cfRule type="containsText" dxfId="2133" priority="93" stopIfTrue="1" operator="containsText" text="PASS">
      <formula>NOT(ISERROR(SEARCH("PASS",O837)))</formula>
    </cfRule>
    <cfRule type="containsText" dxfId="2132" priority="94" stopIfTrue="1" operator="containsText" text="FAIL">
      <formula>NOT(ISERROR(SEARCH("FAIL",O837)))</formula>
    </cfRule>
  </conditionalFormatting>
  <conditionalFormatting sqref="G839">
    <cfRule type="containsText" dxfId="2131" priority="91" stopIfTrue="1" operator="containsText" text="PASS">
      <formula>NOT(ISERROR(SEARCH("PASS",G839)))</formula>
    </cfRule>
    <cfRule type="containsText" dxfId="2130" priority="92" stopIfTrue="1" operator="containsText" text="FAIL">
      <formula>NOT(ISERROR(SEARCH("FAIL",G839)))</formula>
    </cfRule>
  </conditionalFormatting>
  <conditionalFormatting sqref="G839">
    <cfRule type="containsText" dxfId="2129" priority="89" stopIfTrue="1" operator="containsText" text="PASS">
      <formula>NOT(ISERROR(SEARCH("PASS",G839)))</formula>
    </cfRule>
    <cfRule type="containsText" dxfId="2128" priority="90" stopIfTrue="1" operator="containsText" text="FAIL">
      <formula>NOT(ISERROR(SEARCH("FAIL",G839)))</formula>
    </cfRule>
  </conditionalFormatting>
  <conditionalFormatting sqref="G840">
    <cfRule type="containsText" dxfId="2127" priority="87" stopIfTrue="1" operator="containsText" text="PASS">
      <formula>NOT(ISERROR(SEARCH("PASS",G840)))</formula>
    </cfRule>
    <cfRule type="containsText" dxfId="2126" priority="88" stopIfTrue="1" operator="containsText" text="FAIL">
      <formula>NOT(ISERROR(SEARCH("FAIL",G840)))</formula>
    </cfRule>
  </conditionalFormatting>
  <conditionalFormatting sqref="O839:O840">
    <cfRule type="containsText" dxfId="2125" priority="85" stopIfTrue="1" operator="containsText" text="PASS">
      <formula>NOT(ISERROR(SEARCH("PASS",O839)))</formula>
    </cfRule>
    <cfRule type="containsText" dxfId="2124" priority="86" stopIfTrue="1" operator="containsText" text="FAIL">
      <formula>NOT(ISERROR(SEARCH("FAIL",O839)))</formula>
    </cfRule>
  </conditionalFormatting>
  <conditionalFormatting sqref="O839:O840">
    <cfRule type="containsText" dxfId="2123" priority="83" stopIfTrue="1" operator="containsText" text="PASS">
      <formula>NOT(ISERROR(SEARCH("PASS",O839)))</formula>
    </cfRule>
    <cfRule type="containsText" dxfId="2122" priority="84" stopIfTrue="1" operator="containsText" text="FAIL">
      <formula>NOT(ISERROR(SEARCH("FAIL",O839)))</formula>
    </cfRule>
  </conditionalFormatting>
  <conditionalFormatting sqref="G841">
    <cfRule type="containsText" dxfId="2121" priority="81" stopIfTrue="1" operator="containsText" text="PASS">
      <formula>NOT(ISERROR(SEARCH("PASS",G841)))</formula>
    </cfRule>
    <cfRule type="containsText" dxfId="2120" priority="82" stopIfTrue="1" operator="containsText" text="FAIL">
      <formula>NOT(ISERROR(SEARCH("FAIL",G841)))</formula>
    </cfRule>
  </conditionalFormatting>
  <conditionalFormatting sqref="O841">
    <cfRule type="containsText" dxfId="2119" priority="79" stopIfTrue="1" operator="containsText" text="PASS">
      <formula>NOT(ISERROR(SEARCH("PASS",O841)))</formula>
    </cfRule>
    <cfRule type="containsText" dxfId="2118" priority="80" stopIfTrue="1" operator="containsText" text="FAIL">
      <formula>NOT(ISERROR(SEARCH("FAIL",O841)))</formula>
    </cfRule>
  </conditionalFormatting>
  <conditionalFormatting sqref="O841">
    <cfRule type="containsText" dxfId="2117" priority="77" stopIfTrue="1" operator="containsText" text="PASS">
      <formula>NOT(ISERROR(SEARCH("PASS",O841)))</formula>
    </cfRule>
    <cfRule type="containsText" dxfId="2116" priority="78" stopIfTrue="1" operator="containsText" text="FAIL">
      <formula>NOT(ISERROR(SEARCH("FAIL",O841)))</formula>
    </cfRule>
  </conditionalFormatting>
  <conditionalFormatting sqref="G842">
    <cfRule type="containsText" dxfId="2115" priority="75" stopIfTrue="1" operator="containsText" text="PASS">
      <formula>NOT(ISERROR(SEARCH("PASS",G842)))</formula>
    </cfRule>
    <cfRule type="containsText" dxfId="2114" priority="76" stopIfTrue="1" operator="containsText" text="FAIL">
      <formula>NOT(ISERROR(SEARCH("FAIL",G842)))</formula>
    </cfRule>
  </conditionalFormatting>
  <conditionalFormatting sqref="O842">
    <cfRule type="containsText" dxfId="2113" priority="73" stopIfTrue="1" operator="containsText" text="PASS">
      <formula>NOT(ISERROR(SEARCH("PASS",O842)))</formula>
    </cfRule>
    <cfRule type="containsText" dxfId="2112" priority="74" stopIfTrue="1" operator="containsText" text="FAIL">
      <formula>NOT(ISERROR(SEARCH("FAIL",O842)))</formula>
    </cfRule>
  </conditionalFormatting>
  <conditionalFormatting sqref="O842">
    <cfRule type="containsText" dxfId="2111" priority="71" stopIfTrue="1" operator="containsText" text="PASS">
      <formula>NOT(ISERROR(SEARCH("PASS",O842)))</formula>
    </cfRule>
    <cfRule type="containsText" dxfId="2110" priority="72" stopIfTrue="1" operator="containsText" text="FAIL">
      <formula>NOT(ISERROR(SEARCH("FAIL",O842)))</formula>
    </cfRule>
  </conditionalFormatting>
  <conditionalFormatting sqref="G840">
    <cfRule type="containsText" dxfId="2109" priority="69" stopIfTrue="1" operator="containsText" text="PASS">
      <formula>NOT(ISERROR(SEARCH("PASS",G840)))</formula>
    </cfRule>
    <cfRule type="containsText" dxfId="2108" priority="70" stopIfTrue="1" operator="containsText" text="FAIL">
      <formula>NOT(ISERROR(SEARCH("FAIL",G840)))</formula>
    </cfRule>
  </conditionalFormatting>
  <conditionalFormatting sqref="G840">
    <cfRule type="containsText" dxfId="2107" priority="67" stopIfTrue="1" operator="containsText" text="PASS">
      <formula>NOT(ISERROR(SEARCH("PASS",G840)))</formula>
    </cfRule>
    <cfRule type="containsText" dxfId="2106" priority="68" stopIfTrue="1" operator="containsText" text="FAIL">
      <formula>NOT(ISERROR(SEARCH("FAIL",G840)))</formula>
    </cfRule>
  </conditionalFormatting>
  <conditionalFormatting sqref="G839">
    <cfRule type="containsText" dxfId="2105" priority="65" stopIfTrue="1" operator="containsText" text="PASS">
      <formula>NOT(ISERROR(SEARCH("PASS",G839)))</formula>
    </cfRule>
    <cfRule type="containsText" dxfId="2104" priority="66" stopIfTrue="1" operator="containsText" text="FAIL">
      <formula>NOT(ISERROR(SEARCH("FAIL",G839)))</formula>
    </cfRule>
  </conditionalFormatting>
  <conditionalFormatting sqref="O839">
    <cfRule type="containsText" dxfId="2103" priority="63" stopIfTrue="1" operator="containsText" text="PASS">
      <formula>NOT(ISERROR(SEARCH("PASS",O839)))</formula>
    </cfRule>
    <cfRule type="containsText" dxfId="2102" priority="64" stopIfTrue="1" operator="containsText" text="FAIL">
      <formula>NOT(ISERROR(SEARCH("FAIL",O839)))</formula>
    </cfRule>
  </conditionalFormatting>
  <conditionalFormatting sqref="O839">
    <cfRule type="containsText" dxfId="2101" priority="61" stopIfTrue="1" operator="containsText" text="PASS">
      <formula>NOT(ISERROR(SEARCH("PASS",O839)))</formula>
    </cfRule>
    <cfRule type="containsText" dxfId="2100" priority="62" stopIfTrue="1" operator="containsText" text="FAIL">
      <formula>NOT(ISERROR(SEARCH("FAIL",O839)))</formula>
    </cfRule>
  </conditionalFormatting>
  <conditionalFormatting sqref="G841">
    <cfRule type="containsText" dxfId="2099" priority="59" stopIfTrue="1" operator="containsText" text="PASS">
      <formula>NOT(ISERROR(SEARCH("PASS",G841)))</formula>
    </cfRule>
    <cfRule type="containsText" dxfId="2098" priority="60" stopIfTrue="1" operator="containsText" text="FAIL">
      <formula>NOT(ISERROR(SEARCH("FAIL",G841)))</formula>
    </cfRule>
  </conditionalFormatting>
  <conditionalFormatting sqref="G841">
    <cfRule type="containsText" dxfId="2097" priority="57" stopIfTrue="1" operator="containsText" text="PASS">
      <formula>NOT(ISERROR(SEARCH("PASS",G841)))</formula>
    </cfRule>
    <cfRule type="containsText" dxfId="2096" priority="58" stopIfTrue="1" operator="containsText" text="FAIL">
      <formula>NOT(ISERROR(SEARCH("FAIL",G841)))</formula>
    </cfRule>
  </conditionalFormatting>
  <conditionalFormatting sqref="G842">
    <cfRule type="containsText" dxfId="2095" priority="55" stopIfTrue="1" operator="containsText" text="PASS">
      <formula>NOT(ISERROR(SEARCH("PASS",G842)))</formula>
    </cfRule>
    <cfRule type="containsText" dxfId="2094" priority="56" stopIfTrue="1" operator="containsText" text="FAIL">
      <formula>NOT(ISERROR(SEARCH("FAIL",G842)))</formula>
    </cfRule>
  </conditionalFormatting>
  <conditionalFormatting sqref="O841:O842">
    <cfRule type="containsText" dxfId="2093" priority="53" stopIfTrue="1" operator="containsText" text="PASS">
      <formula>NOT(ISERROR(SEARCH("PASS",O841)))</formula>
    </cfRule>
    <cfRule type="containsText" dxfId="2092" priority="54" stopIfTrue="1" operator="containsText" text="FAIL">
      <formula>NOT(ISERROR(SEARCH("FAIL",O841)))</formula>
    </cfRule>
  </conditionalFormatting>
  <conditionalFormatting sqref="O841:O842">
    <cfRule type="containsText" dxfId="2091" priority="51" stopIfTrue="1" operator="containsText" text="PASS">
      <formula>NOT(ISERROR(SEARCH("PASS",O841)))</formula>
    </cfRule>
    <cfRule type="containsText" dxfId="2090" priority="52" stopIfTrue="1" operator="containsText" text="FAIL">
      <formula>NOT(ISERROR(SEARCH("FAIL",O841)))</formula>
    </cfRule>
  </conditionalFormatting>
  <conditionalFormatting sqref="G842">
    <cfRule type="containsText" dxfId="2089" priority="49" stopIfTrue="1" operator="containsText" text="PASS">
      <formula>NOT(ISERROR(SEARCH("PASS",G842)))</formula>
    </cfRule>
    <cfRule type="containsText" dxfId="2088" priority="50" stopIfTrue="1" operator="containsText" text="FAIL">
      <formula>NOT(ISERROR(SEARCH("FAIL",G842)))</formula>
    </cfRule>
  </conditionalFormatting>
  <conditionalFormatting sqref="G842">
    <cfRule type="containsText" dxfId="2087" priority="47" stopIfTrue="1" operator="containsText" text="PASS">
      <formula>NOT(ISERROR(SEARCH("PASS",G842)))</formula>
    </cfRule>
    <cfRule type="containsText" dxfId="2086" priority="48" stopIfTrue="1" operator="containsText" text="FAIL">
      <formula>NOT(ISERROR(SEARCH("FAIL",G842)))</formula>
    </cfRule>
  </conditionalFormatting>
  <conditionalFormatting sqref="G841">
    <cfRule type="containsText" dxfId="2085" priority="45" stopIfTrue="1" operator="containsText" text="PASS">
      <formula>NOT(ISERROR(SEARCH("PASS",G841)))</formula>
    </cfRule>
    <cfRule type="containsText" dxfId="2084" priority="46" stopIfTrue="1" operator="containsText" text="FAIL">
      <formula>NOT(ISERROR(SEARCH("FAIL",G841)))</formula>
    </cfRule>
  </conditionalFormatting>
  <conditionalFormatting sqref="O841">
    <cfRule type="containsText" dxfId="2083" priority="43" stopIfTrue="1" operator="containsText" text="PASS">
      <formula>NOT(ISERROR(SEARCH("PASS",O841)))</formula>
    </cfRule>
    <cfRule type="containsText" dxfId="2082" priority="44" stopIfTrue="1" operator="containsText" text="FAIL">
      <formula>NOT(ISERROR(SEARCH("FAIL",O841)))</formula>
    </cfRule>
  </conditionalFormatting>
  <conditionalFormatting sqref="O841">
    <cfRule type="containsText" dxfId="2081" priority="41" stopIfTrue="1" operator="containsText" text="PASS">
      <formula>NOT(ISERROR(SEARCH("PASS",O841)))</formula>
    </cfRule>
    <cfRule type="containsText" dxfId="2080" priority="42" stopIfTrue="1" operator="containsText" text="FAIL">
      <formula>NOT(ISERROR(SEARCH("FAIL",O841)))</formula>
    </cfRule>
  </conditionalFormatting>
  <conditionalFormatting sqref="G843">
    <cfRule type="containsText" dxfId="2079" priority="39" stopIfTrue="1" operator="containsText" text="PASS">
      <formula>NOT(ISERROR(SEARCH("PASS",G843)))</formula>
    </cfRule>
    <cfRule type="containsText" dxfId="2078" priority="40" stopIfTrue="1" operator="containsText" text="FAIL">
      <formula>NOT(ISERROR(SEARCH("FAIL",G843)))</formula>
    </cfRule>
  </conditionalFormatting>
  <conditionalFormatting sqref="O843">
    <cfRule type="containsText" dxfId="2077" priority="37" stopIfTrue="1" operator="containsText" text="PASS">
      <formula>NOT(ISERROR(SEARCH("PASS",O843)))</formula>
    </cfRule>
    <cfRule type="containsText" dxfId="2076" priority="38" stopIfTrue="1" operator="containsText" text="FAIL">
      <formula>NOT(ISERROR(SEARCH("FAIL",O843)))</formula>
    </cfRule>
  </conditionalFormatting>
  <conditionalFormatting sqref="O843">
    <cfRule type="containsText" dxfId="2075" priority="35" stopIfTrue="1" operator="containsText" text="PASS">
      <formula>NOT(ISERROR(SEARCH("PASS",O843)))</formula>
    </cfRule>
    <cfRule type="containsText" dxfId="2074" priority="36" stopIfTrue="1" operator="containsText" text="FAIL">
      <formula>NOT(ISERROR(SEARCH("FAIL",O843)))</formula>
    </cfRule>
  </conditionalFormatting>
  <conditionalFormatting sqref="G844">
    <cfRule type="containsText" dxfId="2073" priority="33" stopIfTrue="1" operator="containsText" text="PASS">
      <formula>NOT(ISERROR(SEARCH("PASS",G844)))</formula>
    </cfRule>
    <cfRule type="containsText" dxfId="2072" priority="34" stopIfTrue="1" operator="containsText" text="FAIL">
      <formula>NOT(ISERROR(SEARCH("FAIL",G844)))</formula>
    </cfRule>
  </conditionalFormatting>
  <conditionalFormatting sqref="O844">
    <cfRule type="containsText" dxfId="2071" priority="31" stopIfTrue="1" operator="containsText" text="PASS">
      <formula>NOT(ISERROR(SEARCH("PASS",O844)))</formula>
    </cfRule>
    <cfRule type="containsText" dxfId="2070" priority="32" stopIfTrue="1" operator="containsText" text="FAIL">
      <formula>NOT(ISERROR(SEARCH("FAIL",O844)))</formula>
    </cfRule>
  </conditionalFormatting>
  <conditionalFormatting sqref="O844">
    <cfRule type="containsText" dxfId="2069" priority="29" stopIfTrue="1" operator="containsText" text="PASS">
      <formula>NOT(ISERROR(SEARCH("PASS",O844)))</formula>
    </cfRule>
    <cfRule type="containsText" dxfId="2068" priority="30" stopIfTrue="1" operator="containsText" text="FAIL">
      <formula>NOT(ISERROR(SEARCH("FAIL",O844)))</formula>
    </cfRule>
  </conditionalFormatting>
  <conditionalFormatting sqref="G843">
    <cfRule type="containsText" dxfId="2067" priority="27" stopIfTrue="1" operator="containsText" text="PASS">
      <formula>NOT(ISERROR(SEARCH("PASS",G843)))</formula>
    </cfRule>
    <cfRule type="containsText" dxfId="2066" priority="28" stopIfTrue="1" operator="containsText" text="FAIL">
      <formula>NOT(ISERROR(SEARCH("FAIL",G843)))</formula>
    </cfRule>
  </conditionalFormatting>
  <conditionalFormatting sqref="G843">
    <cfRule type="containsText" dxfId="2065" priority="25" stopIfTrue="1" operator="containsText" text="PASS">
      <formula>NOT(ISERROR(SEARCH("PASS",G843)))</formula>
    </cfRule>
    <cfRule type="containsText" dxfId="2064" priority="26" stopIfTrue="1" operator="containsText" text="FAIL">
      <formula>NOT(ISERROR(SEARCH("FAIL",G843)))</formula>
    </cfRule>
  </conditionalFormatting>
  <conditionalFormatting sqref="G844">
    <cfRule type="containsText" dxfId="2063" priority="23" stopIfTrue="1" operator="containsText" text="PASS">
      <formula>NOT(ISERROR(SEARCH("PASS",G844)))</formula>
    </cfRule>
    <cfRule type="containsText" dxfId="2062" priority="24" stopIfTrue="1" operator="containsText" text="FAIL">
      <formula>NOT(ISERROR(SEARCH("FAIL",G844)))</formula>
    </cfRule>
  </conditionalFormatting>
  <conditionalFormatting sqref="O843:O844">
    <cfRule type="containsText" dxfId="2061" priority="21" stopIfTrue="1" operator="containsText" text="PASS">
      <formula>NOT(ISERROR(SEARCH("PASS",O843)))</formula>
    </cfRule>
    <cfRule type="containsText" dxfId="2060" priority="22" stopIfTrue="1" operator="containsText" text="FAIL">
      <formula>NOT(ISERROR(SEARCH("FAIL",O843)))</formula>
    </cfRule>
  </conditionalFormatting>
  <conditionalFormatting sqref="O843:O844">
    <cfRule type="containsText" dxfId="2059" priority="19" stopIfTrue="1" operator="containsText" text="PASS">
      <formula>NOT(ISERROR(SEARCH("PASS",O843)))</formula>
    </cfRule>
    <cfRule type="containsText" dxfId="2058" priority="20" stopIfTrue="1" operator="containsText" text="FAIL">
      <formula>NOT(ISERROR(SEARCH("FAIL",O843)))</formula>
    </cfRule>
  </conditionalFormatting>
  <conditionalFormatting sqref="G844">
    <cfRule type="containsText" dxfId="2057" priority="17" stopIfTrue="1" operator="containsText" text="PASS">
      <formula>NOT(ISERROR(SEARCH("PASS",G844)))</formula>
    </cfRule>
    <cfRule type="containsText" dxfId="2056" priority="18" stopIfTrue="1" operator="containsText" text="FAIL">
      <formula>NOT(ISERROR(SEARCH("FAIL",G844)))</formula>
    </cfRule>
  </conditionalFormatting>
  <conditionalFormatting sqref="G844">
    <cfRule type="containsText" dxfId="2055" priority="15" stopIfTrue="1" operator="containsText" text="PASS">
      <formula>NOT(ISERROR(SEARCH("PASS",G844)))</formula>
    </cfRule>
    <cfRule type="containsText" dxfId="2054" priority="16" stopIfTrue="1" operator="containsText" text="FAIL">
      <formula>NOT(ISERROR(SEARCH("FAIL",G844)))</formula>
    </cfRule>
  </conditionalFormatting>
  <conditionalFormatting sqref="G843">
    <cfRule type="containsText" dxfId="2053" priority="13" stopIfTrue="1" operator="containsText" text="PASS">
      <formula>NOT(ISERROR(SEARCH("PASS",G843)))</formula>
    </cfRule>
    <cfRule type="containsText" dxfId="2052" priority="14" stopIfTrue="1" operator="containsText" text="FAIL">
      <formula>NOT(ISERROR(SEARCH("FAIL",G843)))</formula>
    </cfRule>
  </conditionalFormatting>
  <conditionalFormatting sqref="O843">
    <cfRule type="containsText" dxfId="2051" priority="11" stopIfTrue="1" operator="containsText" text="PASS">
      <formula>NOT(ISERROR(SEARCH("PASS",O843)))</formula>
    </cfRule>
    <cfRule type="containsText" dxfId="2050" priority="12" stopIfTrue="1" operator="containsText" text="FAIL">
      <formula>NOT(ISERROR(SEARCH("FAIL",O843)))</formula>
    </cfRule>
  </conditionalFormatting>
  <conditionalFormatting sqref="O843">
    <cfRule type="containsText" dxfId="2049" priority="9" stopIfTrue="1" operator="containsText" text="PASS">
      <formula>NOT(ISERROR(SEARCH("PASS",O843)))</formula>
    </cfRule>
    <cfRule type="containsText" dxfId="2048" priority="10" stopIfTrue="1" operator="containsText" text="FAIL">
      <formula>NOT(ISERROR(SEARCH("FAIL",O843)))</formula>
    </cfRule>
  </conditionalFormatting>
  <conditionalFormatting sqref="G844">
    <cfRule type="containsText" dxfId="2047" priority="7" stopIfTrue="1" operator="containsText" text="PASS">
      <formula>NOT(ISERROR(SEARCH("PASS",G844)))</formula>
    </cfRule>
    <cfRule type="containsText" dxfId="2046" priority="8" stopIfTrue="1" operator="containsText" text="FAIL">
      <formula>NOT(ISERROR(SEARCH("FAIL",G844)))</formula>
    </cfRule>
  </conditionalFormatting>
  <conditionalFormatting sqref="G844">
    <cfRule type="containsText" dxfId="2045" priority="5" stopIfTrue="1" operator="containsText" text="PASS">
      <formula>NOT(ISERROR(SEARCH("PASS",G844)))</formula>
    </cfRule>
    <cfRule type="containsText" dxfId="2044" priority="6" stopIfTrue="1" operator="containsText" text="FAIL">
      <formula>NOT(ISERROR(SEARCH("FAIL",G844)))</formula>
    </cfRule>
  </conditionalFormatting>
  <conditionalFormatting sqref="G844">
    <cfRule type="containsText" dxfId="2043" priority="3" stopIfTrue="1" operator="containsText" text="PASS">
      <formula>NOT(ISERROR(SEARCH("PASS",G844)))</formula>
    </cfRule>
    <cfRule type="containsText" dxfId="2042" priority="4" stopIfTrue="1" operator="containsText" text="FAIL">
      <formula>NOT(ISERROR(SEARCH("FAIL",G844)))</formula>
    </cfRule>
  </conditionalFormatting>
  <conditionalFormatting sqref="G844">
    <cfRule type="containsText" dxfId="2041" priority="1" stopIfTrue="1" operator="containsText" text="PASS">
      <formula>NOT(ISERROR(SEARCH("PASS",G844)))</formula>
    </cfRule>
    <cfRule type="containsText" dxfId="2040" priority="2" stopIfTrue="1" operator="containsText" text="FAIL">
      <formula>NOT(ISERROR(SEARCH("FAIL",G844)))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211"/>
  <sheetViews>
    <sheetView tabSelected="1" zoomScale="80" zoomScaleNormal="80" workbookViewId="0">
      <pane ySplit="11" topLeftCell="A1200" activePane="bottomLeft" state="frozen"/>
      <selection pane="bottomLeft" activeCell="S1209" sqref="S1209"/>
    </sheetView>
  </sheetViews>
  <sheetFormatPr defaultRowHeight="12.75"/>
  <cols>
    <col min="1" max="1" width="13.75" style="54" customWidth="1"/>
    <col min="2" max="2" width="11.875" style="54" customWidth="1"/>
    <col min="3" max="3" width="8.75" style="54"/>
    <col min="4" max="7" width="8.875" style="54" bestFit="1" customWidth="1"/>
    <col min="8" max="8" width="9.5" style="54" customWidth="1"/>
    <col min="9" max="14" width="8.875" style="54" bestFit="1" customWidth="1"/>
    <col min="15" max="15" width="11" style="54" bestFit="1" customWidth="1"/>
    <col min="16" max="16" width="10.875" style="54" bestFit="1" customWidth="1"/>
    <col min="17" max="17" width="8.875" style="54" bestFit="1" customWidth="1"/>
    <col min="18" max="18" width="8.75" style="54"/>
    <col min="19" max="19" width="8.875" style="54" bestFit="1" customWidth="1"/>
    <col min="20" max="20" width="13.375" style="54" customWidth="1"/>
    <col min="21" max="21" width="19.875" style="142" customWidth="1"/>
    <col min="22" max="23" width="8.875" style="224" bestFit="1" customWidth="1"/>
    <col min="24" max="26" width="8.75" style="224"/>
    <col min="27" max="184" width="8.75" style="54"/>
    <col min="185" max="185" width="10.5" style="54" bestFit="1" customWidth="1"/>
    <col min="186" max="186" width="11.875" style="54" customWidth="1"/>
    <col min="187" max="187" width="8.75" style="54"/>
    <col min="188" max="191" width="8.875" style="54" bestFit="1" customWidth="1"/>
    <col min="192" max="192" width="9.5" style="54" customWidth="1"/>
    <col min="193" max="198" width="8.875" style="54" bestFit="1" customWidth="1"/>
    <col min="199" max="199" width="11" style="54" bestFit="1" customWidth="1"/>
    <col min="200" max="201" width="8.875" style="54" bestFit="1" customWidth="1"/>
    <col min="202" max="202" width="10.875" style="54" bestFit="1" customWidth="1"/>
    <col min="203" max="203" width="8.875" style="54" bestFit="1" customWidth="1"/>
    <col min="204" max="204" width="8.75" style="54"/>
    <col min="205" max="205" width="8.875" style="54" bestFit="1" customWidth="1"/>
    <col min="206" max="206" width="19.875" style="54" customWidth="1"/>
    <col min="207" max="440" width="8.75" style="54"/>
    <col min="441" max="441" width="10.5" style="54" bestFit="1" customWidth="1"/>
    <col min="442" max="442" width="11.875" style="54" customWidth="1"/>
    <col min="443" max="443" width="8.75" style="54"/>
    <col min="444" max="447" width="8.875" style="54" bestFit="1" customWidth="1"/>
    <col min="448" max="448" width="9.5" style="54" customWidth="1"/>
    <col min="449" max="454" width="8.875" style="54" bestFit="1" customWidth="1"/>
    <col min="455" max="455" width="11" style="54" bestFit="1" customWidth="1"/>
    <col min="456" max="457" width="8.875" style="54" bestFit="1" customWidth="1"/>
    <col min="458" max="458" width="10.875" style="54" bestFit="1" customWidth="1"/>
    <col min="459" max="459" width="8.875" style="54" bestFit="1" customWidth="1"/>
    <col min="460" max="460" width="8.75" style="54"/>
    <col min="461" max="461" width="8.875" style="54" bestFit="1" customWidth="1"/>
    <col min="462" max="462" width="19.875" style="54" customWidth="1"/>
    <col min="463" max="696" width="8.75" style="54"/>
    <col min="697" max="697" width="10.5" style="54" bestFit="1" customWidth="1"/>
    <col min="698" max="698" width="11.875" style="54" customWidth="1"/>
    <col min="699" max="699" width="8.75" style="54"/>
    <col min="700" max="703" width="8.875" style="54" bestFit="1" customWidth="1"/>
    <col min="704" max="704" width="9.5" style="54" customWidth="1"/>
    <col min="705" max="710" width="8.875" style="54" bestFit="1" customWidth="1"/>
    <col min="711" max="711" width="11" style="54" bestFit="1" customWidth="1"/>
    <col min="712" max="713" width="8.875" style="54" bestFit="1" customWidth="1"/>
    <col min="714" max="714" width="10.875" style="54" bestFit="1" customWidth="1"/>
    <col min="715" max="715" width="8.875" style="54" bestFit="1" customWidth="1"/>
    <col min="716" max="716" width="8.75" style="54"/>
    <col min="717" max="717" width="8.875" style="54" bestFit="1" customWidth="1"/>
    <col min="718" max="718" width="19.875" style="54" customWidth="1"/>
    <col min="719" max="952" width="8.75" style="54"/>
    <col min="953" max="953" width="10.5" style="54" bestFit="1" customWidth="1"/>
    <col min="954" max="954" width="11.875" style="54" customWidth="1"/>
    <col min="955" max="955" width="8.75" style="54"/>
    <col min="956" max="959" width="8.875" style="54" bestFit="1" customWidth="1"/>
    <col min="960" max="960" width="9.5" style="54" customWidth="1"/>
    <col min="961" max="966" width="8.875" style="54" bestFit="1" customWidth="1"/>
    <col min="967" max="967" width="11" style="54" bestFit="1" customWidth="1"/>
    <col min="968" max="969" width="8.875" style="54" bestFit="1" customWidth="1"/>
    <col min="970" max="970" width="10.875" style="54" bestFit="1" customWidth="1"/>
    <col min="971" max="971" width="8.875" style="54" bestFit="1" customWidth="1"/>
    <col min="972" max="972" width="8.75" style="54"/>
    <col min="973" max="973" width="8.875" style="54" bestFit="1" customWidth="1"/>
    <col min="974" max="974" width="19.875" style="54" customWidth="1"/>
    <col min="975" max="1208" width="8.75" style="54"/>
    <col min="1209" max="1209" width="10.5" style="54" bestFit="1" customWidth="1"/>
    <col min="1210" max="1210" width="11.875" style="54" customWidth="1"/>
    <col min="1211" max="1211" width="8.75" style="54"/>
    <col min="1212" max="1215" width="8.875" style="54" bestFit="1" customWidth="1"/>
    <col min="1216" max="1216" width="9.5" style="54" customWidth="1"/>
    <col min="1217" max="1222" width="8.875" style="54" bestFit="1" customWidth="1"/>
    <col min="1223" max="1223" width="11" style="54" bestFit="1" customWidth="1"/>
    <col min="1224" max="1225" width="8.875" style="54" bestFit="1" customWidth="1"/>
    <col min="1226" max="1226" width="10.875" style="54" bestFit="1" customWidth="1"/>
    <col min="1227" max="1227" width="8.875" style="54" bestFit="1" customWidth="1"/>
    <col min="1228" max="1228" width="8.75" style="54"/>
    <col min="1229" max="1229" width="8.875" style="54" bestFit="1" customWidth="1"/>
    <col min="1230" max="1230" width="19.875" style="54" customWidth="1"/>
    <col min="1231" max="1464" width="8.75" style="54"/>
    <col min="1465" max="1465" width="10.5" style="54" bestFit="1" customWidth="1"/>
    <col min="1466" max="1466" width="11.875" style="54" customWidth="1"/>
    <col min="1467" max="1467" width="8.75" style="54"/>
    <col min="1468" max="1471" width="8.875" style="54" bestFit="1" customWidth="1"/>
    <col min="1472" max="1472" width="9.5" style="54" customWidth="1"/>
    <col min="1473" max="1478" width="8.875" style="54" bestFit="1" customWidth="1"/>
    <col min="1479" max="1479" width="11" style="54" bestFit="1" customWidth="1"/>
    <col min="1480" max="1481" width="8.875" style="54" bestFit="1" customWidth="1"/>
    <col min="1482" max="1482" width="10.875" style="54" bestFit="1" customWidth="1"/>
    <col min="1483" max="1483" width="8.875" style="54" bestFit="1" customWidth="1"/>
    <col min="1484" max="1484" width="8.75" style="54"/>
    <col min="1485" max="1485" width="8.875" style="54" bestFit="1" customWidth="1"/>
    <col min="1486" max="1486" width="19.875" style="54" customWidth="1"/>
    <col min="1487" max="1720" width="8.75" style="54"/>
    <col min="1721" max="1721" width="10.5" style="54" bestFit="1" customWidth="1"/>
    <col min="1722" max="1722" width="11.875" style="54" customWidth="1"/>
    <col min="1723" max="1723" width="8.75" style="54"/>
    <col min="1724" max="1727" width="8.875" style="54" bestFit="1" customWidth="1"/>
    <col min="1728" max="1728" width="9.5" style="54" customWidth="1"/>
    <col min="1729" max="1734" width="8.875" style="54" bestFit="1" customWidth="1"/>
    <col min="1735" max="1735" width="11" style="54" bestFit="1" customWidth="1"/>
    <col min="1736" max="1737" width="8.875" style="54" bestFit="1" customWidth="1"/>
    <col min="1738" max="1738" width="10.875" style="54" bestFit="1" customWidth="1"/>
    <col min="1739" max="1739" width="8.875" style="54" bestFit="1" customWidth="1"/>
    <col min="1740" max="1740" width="8.75" style="54"/>
    <col min="1741" max="1741" width="8.875" style="54" bestFit="1" customWidth="1"/>
    <col min="1742" max="1742" width="19.875" style="54" customWidth="1"/>
    <col min="1743" max="1976" width="8.75" style="54"/>
    <col min="1977" max="1977" width="10.5" style="54" bestFit="1" customWidth="1"/>
    <col min="1978" max="1978" width="11.875" style="54" customWidth="1"/>
    <col min="1979" max="1979" width="8.75" style="54"/>
    <col min="1980" max="1983" width="8.875" style="54" bestFit="1" customWidth="1"/>
    <col min="1984" max="1984" width="9.5" style="54" customWidth="1"/>
    <col min="1985" max="1990" width="8.875" style="54" bestFit="1" customWidth="1"/>
    <col min="1991" max="1991" width="11" style="54" bestFit="1" customWidth="1"/>
    <col min="1992" max="1993" width="8.875" style="54" bestFit="1" customWidth="1"/>
    <col min="1994" max="1994" width="10.875" style="54" bestFit="1" customWidth="1"/>
    <col min="1995" max="1995" width="8.875" style="54" bestFit="1" customWidth="1"/>
    <col min="1996" max="1996" width="8.75" style="54"/>
    <col min="1997" max="1997" width="8.875" style="54" bestFit="1" customWidth="1"/>
    <col min="1998" max="1998" width="19.875" style="54" customWidth="1"/>
    <col min="1999" max="2232" width="8.75" style="54"/>
    <col min="2233" max="2233" width="10.5" style="54" bestFit="1" customWidth="1"/>
    <col min="2234" max="2234" width="11.875" style="54" customWidth="1"/>
    <col min="2235" max="2235" width="8.75" style="54"/>
    <col min="2236" max="2239" width="8.875" style="54" bestFit="1" customWidth="1"/>
    <col min="2240" max="2240" width="9.5" style="54" customWidth="1"/>
    <col min="2241" max="2246" width="8.875" style="54" bestFit="1" customWidth="1"/>
    <col min="2247" max="2247" width="11" style="54" bestFit="1" customWidth="1"/>
    <col min="2248" max="2249" width="8.875" style="54" bestFit="1" customWidth="1"/>
    <col min="2250" max="2250" width="10.875" style="54" bestFit="1" customWidth="1"/>
    <col min="2251" max="2251" width="8.875" style="54" bestFit="1" customWidth="1"/>
    <col min="2252" max="2252" width="8.75" style="54"/>
    <col min="2253" max="2253" width="8.875" style="54" bestFit="1" customWidth="1"/>
    <col min="2254" max="2254" width="19.875" style="54" customWidth="1"/>
    <col min="2255" max="2488" width="8.75" style="54"/>
    <col min="2489" max="2489" width="10.5" style="54" bestFit="1" customWidth="1"/>
    <col min="2490" max="2490" width="11.875" style="54" customWidth="1"/>
    <col min="2491" max="2491" width="8.75" style="54"/>
    <col min="2492" max="2495" width="8.875" style="54" bestFit="1" customWidth="1"/>
    <col min="2496" max="2496" width="9.5" style="54" customWidth="1"/>
    <col min="2497" max="2502" width="8.875" style="54" bestFit="1" customWidth="1"/>
    <col min="2503" max="2503" width="11" style="54" bestFit="1" customWidth="1"/>
    <col min="2504" max="2505" width="8.875" style="54" bestFit="1" customWidth="1"/>
    <col min="2506" max="2506" width="10.875" style="54" bestFit="1" customWidth="1"/>
    <col min="2507" max="2507" width="8.875" style="54" bestFit="1" customWidth="1"/>
    <col min="2508" max="2508" width="8.75" style="54"/>
    <col min="2509" max="2509" width="8.875" style="54" bestFit="1" customWidth="1"/>
    <col min="2510" max="2510" width="19.875" style="54" customWidth="1"/>
    <col min="2511" max="2744" width="8.75" style="54"/>
    <col min="2745" max="2745" width="10.5" style="54" bestFit="1" customWidth="1"/>
    <col min="2746" max="2746" width="11.875" style="54" customWidth="1"/>
    <col min="2747" max="2747" width="8.75" style="54"/>
    <col min="2748" max="2751" width="8.875" style="54" bestFit="1" customWidth="1"/>
    <col min="2752" max="2752" width="9.5" style="54" customWidth="1"/>
    <col min="2753" max="2758" width="8.875" style="54" bestFit="1" customWidth="1"/>
    <col min="2759" max="2759" width="11" style="54" bestFit="1" customWidth="1"/>
    <col min="2760" max="2761" width="8.875" style="54" bestFit="1" customWidth="1"/>
    <col min="2762" max="2762" width="10.875" style="54" bestFit="1" customWidth="1"/>
    <col min="2763" max="2763" width="8.875" style="54" bestFit="1" customWidth="1"/>
    <col min="2764" max="2764" width="8.75" style="54"/>
    <col min="2765" max="2765" width="8.875" style="54" bestFit="1" customWidth="1"/>
    <col min="2766" max="2766" width="19.875" style="54" customWidth="1"/>
    <col min="2767" max="3000" width="8.75" style="54"/>
    <col min="3001" max="3001" width="10.5" style="54" bestFit="1" customWidth="1"/>
    <col min="3002" max="3002" width="11.875" style="54" customWidth="1"/>
    <col min="3003" max="3003" width="8.75" style="54"/>
    <col min="3004" max="3007" width="8.875" style="54" bestFit="1" customWidth="1"/>
    <col min="3008" max="3008" width="9.5" style="54" customWidth="1"/>
    <col min="3009" max="3014" width="8.875" style="54" bestFit="1" customWidth="1"/>
    <col min="3015" max="3015" width="11" style="54" bestFit="1" customWidth="1"/>
    <col min="3016" max="3017" width="8.875" style="54" bestFit="1" customWidth="1"/>
    <col min="3018" max="3018" width="10.875" style="54" bestFit="1" customWidth="1"/>
    <col min="3019" max="3019" width="8.875" style="54" bestFit="1" customWidth="1"/>
    <col min="3020" max="3020" width="8.75" style="54"/>
    <col min="3021" max="3021" width="8.875" style="54" bestFit="1" customWidth="1"/>
    <col min="3022" max="3022" width="19.875" style="54" customWidth="1"/>
    <col min="3023" max="3256" width="8.75" style="54"/>
    <col min="3257" max="3257" width="10.5" style="54" bestFit="1" customWidth="1"/>
    <col min="3258" max="3258" width="11.875" style="54" customWidth="1"/>
    <col min="3259" max="3259" width="8.75" style="54"/>
    <col min="3260" max="3263" width="8.875" style="54" bestFit="1" customWidth="1"/>
    <col min="3264" max="3264" width="9.5" style="54" customWidth="1"/>
    <col min="3265" max="3270" width="8.875" style="54" bestFit="1" customWidth="1"/>
    <col min="3271" max="3271" width="11" style="54" bestFit="1" customWidth="1"/>
    <col min="3272" max="3273" width="8.875" style="54" bestFit="1" customWidth="1"/>
    <col min="3274" max="3274" width="10.875" style="54" bestFit="1" customWidth="1"/>
    <col min="3275" max="3275" width="8.875" style="54" bestFit="1" customWidth="1"/>
    <col min="3276" max="3276" width="8.75" style="54"/>
    <col min="3277" max="3277" width="8.875" style="54" bestFit="1" customWidth="1"/>
    <col min="3278" max="3278" width="19.875" style="54" customWidth="1"/>
    <col min="3279" max="3512" width="8.75" style="54"/>
    <col min="3513" max="3513" width="10.5" style="54" bestFit="1" customWidth="1"/>
    <col min="3514" max="3514" width="11.875" style="54" customWidth="1"/>
    <col min="3515" max="3515" width="8.75" style="54"/>
    <col min="3516" max="3519" width="8.875" style="54" bestFit="1" customWidth="1"/>
    <col min="3520" max="3520" width="9.5" style="54" customWidth="1"/>
    <col min="3521" max="3526" width="8.875" style="54" bestFit="1" customWidth="1"/>
    <col min="3527" max="3527" width="11" style="54" bestFit="1" customWidth="1"/>
    <col min="3528" max="3529" width="8.875" style="54" bestFit="1" customWidth="1"/>
    <col min="3530" max="3530" width="10.875" style="54" bestFit="1" customWidth="1"/>
    <col min="3531" max="3531" width="8.875" style="54" bestFit="1" customWidth="1"/>
    <col min="3532" max="3532" width="8.75" style="54"/>
    <col min="3533" max="3533" width="8.875" style="54" bestFit="1" customWidth="1"/>
    <col min="3534" max="3534" width="19.875" style="54" customWidth="1"/>
    <col min="3535" max="3768" width="8.75" style="54"/>
    <col min="3769" max="3769" width="10.5" style="54" bestFit="1" customWidth="1"/>
    <col min="3770" max="3770" width="11.875" style="54" customWidth="1"/>
    <col min="3771" max="3771" width="8.75" style="54"/>
    <col min="3772" max="3775" width="8.875" style="54" bestFit="1" customWidth="1"/>
    <col min="3776" max="3776" width="9.5" style="54" customWidth="1"/>
    <col min="3777" max="3782" width="8.875" style="54" bestFit="1" customWidth="1"/>
    <col min="3783" max="3783" width="11" style="54" bestFit="1" customWidth="1"/>
    <col min="3784" max="3785" width="8.875" style="54" bestFit="1" customWidth="1"/>
    <col min="3786" max="3786" width="10.875" style="54" bestFit="1" customWidth="1"/>
    <col min="3787" max="3787" width="8.875" style="54" bestFit="1" customWidth="1"/>
    <col min="3788" max="3788" width="8.75" style="54"/>
    <col min="3789" max="3789" width="8.875" style="54" bestFit="1" customWidth="1"/>
    <col min="3790" max="3790" width="19.875" style="54" customWidth="1"/>
    <col min="3791" max="4024" width="8.75" style="54"/>
    <col min="4025" max="4025" width="10.5" style="54" bestFit="1" customWidth="1"/>
    <col min="4026" max="4026" width="11.875" style="54" customWidth="1"/>
    <col min="4027" max="4027" width="8.75" style="54"/>
    <col min="4028" max="4031" width="8.875" style="54" bestFit="1" customWidth="1"/>
    <col min="4032" max="4032" width="9.5" style="54" customWidth="1"/>
    <col min="4033" max="4038" width="8.875" style="54" bestFit="1" customWidth="1"/>
    <col min="4039" max="4039" width="11" style="54" bestFit="1" customWidth="1"/>
    <col min="4040" max="4041" width="8.875" style="54" bestFit="1" customWidth="1"/>
    <col min="4042" max="4042" width="10.875" style="54" bestFit="1" customWidth="1"/>
    <col min="4043" max="4043" width="8.875" style="54" bestFit="1" customWidth="1"/>
    <col min="4044" max="4044" width="8.75" style="54"/>
    <col min="4045" max="4045" width="8.875" style="54" bestFit="1" customWidth="1"/>
    <col min="4046" max="4046" width="19.875" style="54" customWidth="1"/>
    <col min="4047" max="4280" width="8.75" style="54"/>
    <col min="4281" max="4281" width="10.5" style="54" bestFit="1" customWidth="1"/>
    <col min="4282" max="4282" width="11.875" style="54" customWidth="1"/>
    <col min="4283" max="4283" width="8.75" style="54"/>
    <col min="4284" max="4287" width="8.875" style="54" bestFit="1" customWidth="1"/>
    <col min="4288" max="4288" width="9.5" style="54" customWidth="1"/>
    <col min="4289" max="4294" width="8.875" style="54" bestFit="1" customWidth="1"/>
    <col min="4295" max="4295" width="11" style="54" bestFit="1" customWidth="1"/>
    <col min="4296" max="4297" width="8.875" style="54" bestFit="1" customWidth="1"/>
    <col min="4298" max="4298" width="10.875" style="54" bestFit="1" customWidth="1"/>
    <col min="4299" max="4299" width="8.875" style="54" bestFit="1" customWidth="1"/>
    <col min="4300" max="4300" width="8.75" style="54"/>
    <col min="4301" max="4301" width="8.875" style="54" bestFit="1" customWidth="1"/>
    <col min="4302" max="4302" width="19.875" style="54" customWidth="1"/>
    <col min="4303" max="4536" width="8.75" style="54"/>
    <col min="4537" max="4537" width="10.5" style="54" bestFit="1" customWidth="1"/>
    <col min="4538" max="4538" width="11.875" style="54" customWidth="1"/>
    <col min="4539" max="4539" width="8.75" style="54"/>
    <col min="4540" max="4543" width="8.875" style="54" bestFit="1" customWidth="1"/>
    <col min="4544" max="4544" width="9.5" style="54" customWidth="1"/>
    <col min="4545" max="4550" width="8.875" style="54" bestFit="1" customWidth="1"/>
    <col min="4551" max="4551" width="11" style="54" bestFit="1" customWidth="1"/>
    <col min="4552" max="4553" width="8.875" style="54" bestFit="1" customWidth="1"/>
    <col min="4554" max="4554" width="10.875" style="54" bestFit="1" customWidth="1"/>
    <col min="4555" max="4555" width="8.875" style="54" bestFit="1" customWidth="1"/>
    <col min="4556" max="4556" width="8.75" style="54"/>
    <col min="4557" max="4557" width="8.875" style="54" bestFit="1" customWidth="1"/>
    <col min="4558" max="4558" width="19.875" style="54" customWidth="1"/>
    <col min="4559" max="4792" width="8.75" style="54"/>
    <col min="4793" max="4793" width="10.5" style="54" bestFit="1" customWidth="1"/>
    <col min="4794" max="4794" width="11.875" style="54" customWidth="1"/>
    <col min="4795" max="4795" width="8.75" style="54"/>
    <col min="4796" max="4799" width="8.875" style="54" bestFit="1" customWidth="1"/>
    <col min="4800" max="4800" width="9.5" style="54" customWidth="1"/>
    <col min="4801" max="4806" width="8.875" style="54" bestFit="1" customWidth="1"/>
    <col min="4807" max="4807" width="11" style="54" bestFit="1" customWidth="1"/>
    <col min="4808" max="4809" width="8.875" style="54" bestFit="1" customWidth="1"/>
    <col min="4810" max="4810" width="10.875" style="54" bestFit="1" customWidth="1"/>
    <col min="4811" max="4811" width="8.875" style="54" bestFit="1" customWidth="1"/>
    <col min="4812" max="4812" width="8.75" style="54"/>
    <col min="4813" max="4813" width="8.875" style="54" bestFit="1" customWidth="1"/>
    <col min="4814" max="4814" width="19.875" style="54" customWidth="1"/>
    <col min="4815" max="5048" width="8.75" style="54"/>
    <col min="5049" max="5049" width="10.5" style="54" bestFit="1" customWidth="1"/>
    <col min="5050" max="5050" width="11.875" style="54" customWidth="1"/>
    <col min="5051" max="5051" width="8.75" style="54"/>
    <col min="5052" max="5055" width="8.875" style="54" bestFit="1" customWidth="1"/>
    <col min="5056" max="5056" width="9.5" style="54" customWidth="1"/>
    <col min="5057" max="5062" width="8.875" style="54" bestFit="1" customWidth="1"/>
    <col min="5063" max="5063" width="11" style="54" bestFit="1" customWidth="1"/>
    <col min="5064" max="5065" width="8.875" style="54" bestFit="1" customWidth="1"/>
    <col min="5066" max="5066" width="10.875" style="54" bestFit="1" customWidth="1"/>
    <col min="5067" max="5067" width="8.875" style="54" bestFit="1" customWidth="1"/>
    <col min="5068" max="5068" width="8.75" style="54"/>
    <col min="5069" max="5069" width="8.875" style="54" bestFit="1" customWidth="1"/>
    <col min="5070" max="5070" width="19.875" style="54" customWidth="1"/>
    <col min="5071" max="5304" width="8.75" style="54"/>
    <col min="5305" max="5305" width="10.5" style="54" bestFit="1" customWidth="1"/>
    <col min="5306" max="5306" width="11.875" style="54" customWidth="1"/>
    <col min="5307" max="5307" width="8.75" style="54"/>
    <col min="5308" max="5311" width="8.875" style="54" bestFit="1" customWidth="1"/>
    <col min="5312" max="5312" width="9.5" style="54" customWidth="1"/>
    <col min="5313" max="5318" width="8.875" style="54" bestFit="1" customWidth="1"/>
    <col min="5319" max="5319" width="11" style="54" bestFit="1" customWidth="1"/>
    <col min="5320" max="5321" width="8.875" style="54" bestFit="1" customWidth="1"/>
    <col min="5322" max="5322" width="10.875" style="54" bestFit="1" customWidth="1"/>
    <col min="5323" max="5323" width="8.875" style="54" bestFit="1" customWidth="1"/>
    <col min="5324" max="5324" width="8.75" style="54"/>
    <col min="5325" max="5325" width="8.875" style="54" bestFit="1" customWidth="1"/>
    <col min="5326" max="5326" width="19.875" style="54" customWidth="1"/>
    <col min="5327" max="5560" width="8.75" style="54"/>
    <col min="5561" max="5561" width="10.5" style="54" bestFit="1" customWidth="1"/>
    <col min="5562" max="5562" width="11.875" style="54" customWidth="1"/>
    <col min="5563" max="5563" width="8.75" style="54"/>
    <col min="5564" max="5567" width="8.875" style="54" bestFit="1" customWidth="1"/>
    <col min="5568" max="5568" width="9.5" style="54" customWidth="1"/>
    <col min="5569" max="5574" width="8.875" style="54" bestFit="1" customWidth="1"/>
    <col min="5575" max="5575" width="11" style="54" bestFit="1" customWidth="1"/>
    <col min="5576" max="5577" width="8.875" style="54" bestFit="1" customWidth="1"/>
    <col min="5578" max="5578" width="10.875" style="54" bestFit="1" customWidth="1"/>
    <col min="5579" max="5579" width="8.875" style="54" bestFit="1" customWidth="1"/>
    <col min="5580" max="5580" width="8.75" style="54"/>
    <col min="5581" max="5581" width="8.875" style="54" bestFit="1" customWidth="1"/>
    <col min="5582" max="5582" width="19.875" style="54" customWidth="1"/>
    <col min="5583" max="5816" width="8.75" style="54"/>
    <col min="5817" max="5817" width="10.5" style="54" bestFit="1" customWidth="1"/>
    <col min="5818" max="5818" width="11.875" style="54" customWidth="1"/>
    <col min="5819" max="5819" width="8.75" style="54"/>
    <col min="5820" max="5823" width="8.875" style="54" bestFit="1" customWidth="1"/>
    <col min="5824" max="5824" width="9.5" style="54" customWidth="1"/>
    <col min="5825" max="5830" width="8.875" style="54" bestFit="1" customWidth="1"/>
    <col min="5831" max="5831" width="11" style="54" bestFit="1" customWidth="1"/>
    <col min="5832" max="5833" width="8.875" style="54" bestFit="1" customWidth="1"/>
    <col min="5834" max="5834" width="10.875" style="54" bestFit="1" customWidth="1"/>
    <col min="5835" max="5835" width="8.875" style="54" bestFit="1" customWidth="1"/>
    <col min="5836" max="5836" width="8.75" style="54"/>
    <col min="5837" max="5837" width="8.875" style="54" bestFit="1" customWidth="1"/>
    <col min="5838" max="5838" width="19.875" style="54" customWidth="1"/>
    <col min="5839" max="6072" width="8.75" style="54"/>
    <col min="6073" max="6073" width="10.5" style="54" bestFit="1" customWidth="1"/>
    <col min="6074" max="6074" width="11.875" style="54" customWidth="1"/>
    <col min="6075" max="6075" width="8.75" style="54"/>
    <col min="6076" max="6079" width="8.875" style="54" bestFit="1" customWidth="1"/>
    <col min="6080" max="6080" width="9.5" style="54" customWidth="1"/>
    <col min="6081" max="6086" width="8.875" style="54" bestFit="1" customWidth="1"/>
    <col min="6087" max="6087" width="11" style="54" bestFit="1" customWidth="1"/>
    <col min="6088" max="6089" width="8.875" style="54" bestFit="1" customWidth="1"/>
    <col min="6090" max="6090" width="10.875" style="54" bestFit="1" customWidth="1"/>
    <col min="6091" max="6091" width="8.875" style="54" bestFit="1" customWidth="1"/>
    <col min="6092" max="6092" width="8.75" style="54"/>
    <col min="6093" max="6093" width="8.875" style="54" bestFit="1" customWidth="1"/>
    <col min="6094" max="6094" width="19.875" style="54" customWidth="1"/>
    <col min="6095" max="6328" width="8.75" style="54"/>
    <col min="6329" max="6329" width="10.5" style="54" bestFit="1" customWidth="1"/>
    <col min="6330" max="6330" width="11.875" style="54" customWidth="1"/>
    <col min="6331" max="6331" width="8.75" style="54"/>
    <col min="6332" max="6335" width="8.875" style="54" bestFit="1" customWidth="1"/>
    <col min="6336" max="6336" width="9.5" style="54" customWidth="1"/>
    <col min="6337" max="6342" width="8.875" style="54" bestFit="1" customWidth="1"/>
    <col min="6343" max="6343" width="11" style="54" bestFit="1" customWidth="1"/>
    <col min="6344" max="6345" width="8.875" style="54" bestFit="1" customWidth="1"/>
    <col min="6346" max="6346" width="10.875" style="54" bestFit="1" customWidth="1"/>
    <col min="6347" max="6347" width="8.875" style="54" bestFit="1" customWidth="1"/>
    <col min="6348" max="6348" width="8.75" style="54"/>
    <col min="6349" max="6349" width="8.875" style="54" bestFit="1" customWidth="1"/>
    <col min="6350" max="6350" width="19.875" style="54" customWidth="1"/>
    <col min="6351" max="6584" width="8.75" style="54"/>
    <col min="6585" max="6585" width="10.5" style="54" bestFit="1" customWidth="1"/>
    <col min="6586" max="6586" width="11.875" style="54" customWidth="1"/>
    <col min="6587" max="6587" width="8.75" style="54"/>
    <col min="6588" max="6591" width="8.875" style="54" bestFit="1" customWidth="1"/>
    <col min="6592" max="6592" width="9.5" style="54" customWidth="1"/>
    <col min="6593" max="6598" width="8.875" style="54" bestFit="1" customWidth="1"/>
    <col min="6599" max="6599" width="11" style="54" bestFit="1" customWidth="1"/>
    <col min="6600" max="6601" width="8.875" style="54" bestFit="1" customWidth="1"/>
    <col min="6602" max="6602" width="10.875" style="54" bestFit="1" customWidth="1"/>
    <col min="6603" max="6603" width="8.875" style="54" bestFit="1" customWidth="1"/>
    <col min="6604" max="6604" width="8.75" style="54"/>
    <col min="6605" max="6605" width="8.875" style="54" bestFit="1" customWidth="1"/>
    <col min="6606" max="6606" width="19.875" style="54" customWidth="1"/>
    <col min="6607" max="6840" width="8.75" style="54"/>
    <col min="6841" max="6841" width="10.5" style="54" bestFit="1" customWidth="1"/>
    <col min="6842" max="6842" width="11.875" style="54" customWidth="1"/>
    <col min="6843" max="6843" width="8.75" style="54"/>
    <col min="6844" max="6847" width="8.875" style="54" bestFit="1" customWidth="1"/>
    <col min="6848" max="6848" width="9.5" style="54" customWidth="1"/>
    <col min="6849" max="6854" width="8.875" style="54" bestFit="1" customWidth="1"/>
    <col min="6855" max="6855" width="11" style="54" bestFit="1" customWidth="1"/>
    <col min="6856" max="6857" width="8.875" style="54" bestFit="1" customWidth="1"/>
    <col min="6858" max="6858" width="10.875" style="54" bestFit="1" customWidth="1"/>
    <col min="6859" max="6859" width="8.875" style="54" bestFit="1" customWidth="1"/>
    <col min="6860" max="6860" width="8.75" style="54"/>
    <col min="6861" max="6861" width="8.875" style="54" bestFit="1" customWidth="1"/>
    <col min="6862" max="6862" width="19.875" style="54" customWidth="1"/>
    <col min="6863" max="7096" width="8.75" style="54"/>
    <col min="7097" max="7097" width="10.5" style="54" bestFit="1" customWidth="1"/>
    <col min="7098" max="7098" width="11.875" style="54" customWidth="1"/>
    <col min="7099" max="7099" width="8.75" style="54"/>
    <col min="7100" max="7103" width="8.875" style="54" bestFit="1" customWidth="1"/>
    <col min="7104" max="7104" width="9.5" style="54" customWidth="1"/>
    <col min="7105" max="7110" width="8.875" style="54" bestFit="1" customWidth="1"/>
    <col min="7111" max="7111" width="11" style="54" bestFit="1" customWidth="1"/>
    <col min="7112" max="7113" width="8.875" style="54" bestFit="1" customWidth="1"/>
    <col min="7114" max="7114" width="10.875" style="54" bestFit="1" customWidth="1"/>
    <col min="7115" max="7115" width="8.875" style="54" bestFit="1" customWidth="1"/>
    <col min="7116" max="7116" width="8.75" style="54"/>
    <col min="7117" max="7117" width="8.875" style="54" bestFit="1" customWidth="1"/>
    <col min="7118" max="7118" width="19.875" style="54" customWidth="1"/>
    <col min="7119" max="7352" width="8.75" style="54"/>
    <col min="7353" max="7353" width="10.5" style="54" bestFit="1" customWidth="1"/>
    <col min="7354" max="7354" width="11.875" style="54" customWidth="1"/>
    <col min="7355" max="7355" width="8.75" style="54"/>
    <col min="7356" max="7359" width="8.875" style="54" bestFit="1" customWidth="1"/>
    <col min="7360" max="7360" width="9.5" style="54" customWidth="1"/>
    <col min="7361" max="7366" width="8.875" style="54" bestFit="1" customWidth="1"/>
    <col min="7367" max="7367" width="11" style="54" bestFit="1" customWidth="1"/>
    <col min="7368" max="7369" width="8.875" style="54" bestFit="1" customWidth="1"/>
    <col min="7370" max="7370" width="10.875" style="54" bestFit="1" customWidth="1"/>
    <col min="7371" max="7371" width="8.875" style="54" bestFit="1" customWidth="1"/>
    <col min="7372" max="7372" width="8.75" style="54"/>
    <col min="7373" max="7373" width="8.875" style="54" bestFit="1" customWidth="1"/>
    <col min="7374" max="7374" width="19.875" style="54" customWidth="1"/>
    <col min="7375" max="7608" width="8.75" style="54"/>
    <col min="7609" max="7609" width="10.5" style="54" bestFit="1" customWidth="1"/>
    <col min="7610" max="7610" width="11.875" style="54" customWidth="1"/>
    <col min="7611" max="7611" width="8.75" style="54"/>
    <col min="7612" max="7615" width="8.875" style="54" bestFit="1" customWidth="1"/>
    <col min="7616" max="7616" width="9.5" style="54" customWidth="1"/>
    <col min="7617" max="7622" width="8.875" style="54" bestFit="1" customWidth="1"/>
    <col min="7623" max="7623" width="11" style="54" bestFit="1" customWidth="1"/>
    <col min="7624" max="7625" width="8.875" style="54" bestFit="1" customWidth="1"/>
    <col min="7626" max="7626" width="10.875" style="54" bestFit="1" customWidth="1"/>
    <col min="7627" max="7627" width="8.875" style="54" bestFit="1" customWidth="1"/>
    <col min="7628" max="7628" width="8.75" style="54"/>
    <col min="7629" max="7629" width="8.875" style="54" bestFit="1" customWidth="1"/>
    <col min="7630" max="7630" width="19.875" style="54" customWidth="1"/>
    <col min="7631" max="7864" width="8.75" style="54"/>
    <col min="7865" max="7865" width="10.5" style="54" bestFit="1" customWidth="1"/>
    <col min="7866" max="7866" width="11.875" style="54" customWidth="1"/>
    <col min="7867" max="7867" width="8.75" style="54"/>
    <col min="7868" max="7871" width="8.875" style="54" bestFit="1" customWidth="1"/>
    <col min="7872" max="7872" width="9.5" style="54" customWidth="1"/>
    <col min="7873" max="7878" width="8.875" style="54" bestFit="1" customWidth="1"/>
    <col min="7879" max="7879" width="11" style="54" bestFit="1" customWidth="1"/>
    <col min="7880" max="7881" width="8.875" style="54" bestFit="1" customWidth="1"/>
    <col min="7882" max="7882" width="10.875" style="54" bestFit="1" customWidth="1"/>
    <col min="7883" max="7883" width="8.875" style="54" bestFit="1" customWidth="1"/>
    <col min="7884" max="7884" width="8.75" style="54"/>
    <col min="7885" max="7885" width="8.875" style="54" bestFit="1" customWidth="1"/>
    <col min="7886" max="7886" width="19.875" style="54" customWidth="1"/>
    <col min="7887" max="8120" width="8.75" style="54"/>
    <col min="8121" max="8121" width="10.5" style="54" bestFit="1" customWidth="1"/>
    <col min="8122" max="8122" width="11.875" style="54" customWidth="1"/>
    <col min="8123" max="8123" width="8.75" style="54"/>
    <col min="8124" max="8127" width="8.875" style="54" bestFit="1" customWidth="1"/>
    <col min="8128" max="8128" width="9.5" style="54" customWidth="1"/>
    <col min="8129" max="8134" width="8.875" style="54" bestFit="1" customWidth="1"/>
    <col min="8135" max="8135" width="11" style="54" bestFit="1" customWidth="1"/>
    <col min="8136" max="8137" width="8.875" style="54" bestFit="1" customWidth="1"/>
    <col min="8138" max="8138" width="10.875" style="54" bestFit="1" customWidth="1"/>
    <col min="8139" max="8139" width="8.875" style="54" bestFit="1" customWidth="1"/>
    <col min="8140" max="8140" width="8.75" style="54"/>
    <col min="8141" max="8141" width="8.875" style="54" bestFit="1" customWidth="1"/>
    <col min="8142" max="8142" width="19.875" style="54" customWidth="1"/>
    <col min="8143" max="8376" width="8.75" style="54"/>
    <col min="8377" max="8377" width="10.5" style="54" bestFit="1" customWidth="1"/>
    <col min="8378" max="8378" width="11.875" style="54" customWidth="1"/>
    <col min="8379" max="8379" width="8.75" style="54"/>
    <col min="8380" max="8383" width="8.875" style="54" bestFit="1" customWidth="1"/>
    <col min="8384" max="8384" width="9.5" style="54" customWidth="1"/>
    <col min="8385" max="8390" width="8.875" style="54" bestFit="1" customWidth="1"/>
    <col min="8391" max="8391" width="11" style="54" bestFit="1" customWidth="1"/>
    <col min="8392" max="8393" width="8.875" style="54" bestFit="1" customWidth="1"/>
    <col min="8394" max="8394" width="10.875" style="54" bestFit="1" customWidth="1"/>
    <col min="8395" max="8395" width="8.875" style="54" bestFit="1" customWidth="1"/>
    <col min="8396" max="8396" width="8.75" style="54"/>
    <col min="8397" max="8397" width="8.875" style="54" bestFit="1" customWidth="1"/>
    <col min="8398" max="8398" width="19.875" style="54" customWidth="1"/>
    <col min="8399" max="8632" width="8.75" style="54"/>
    <col min="8633" max="8633" width="10.5" style="54" bestFit="1" customWidth="1"/>
    <col min="8634" max="8634" width="11.875" style="54" customWidth="1"/>
    <col min="8635" max="8635" width="8.75" style="54"/>
    <col min="8636" max="8639" width="8.875" style="54" bestFit="1" customWidth="1"/>
    <col min="8640" max="8640" width="9.5" style="54" customWidth="1"/>
    <col min="8641" max="8646" width="8.875" style="54" bestFit="1" customWidth="1"/>
    <col min="8647" max="8647" width="11" style="54" bestFit="1" customWidth="1"/>
    <col min="8648" max="8649" width="8.875" style="54" bestFit="1" customWidth="1"/>
    <col min="8650" max="8650" width="10.875" style="54" bestFit="1" customWidth="1"/>
    <col min="8651" max="8651" width="8.875" style="54" bestFit="1" customWidth="1"/>
    <col min="8652" max="8652" width="8.75" style="54"/>
    <col min="8653" max="8653" width="8.875" style="54" bestFit="1" customWidth="1"/>
    <col min="8654" max="8654" width="19.875" style="54" customWidth="1"/>
    <col min="8655" max="8888" width="8.75" style="54"/>
    <col min="8889" max="8889" width="10.5" style="54" bestFit="1" customWidth="1"/>
    <col min="8890" max="8890" width="11.875" style="54" customWidth="1"/>
    <col min="8891" max="8891" width="8.75" style="54"/>
    <col min="8892" max="8895" width="8.875" style="54" bestFit="1" customWidth="1"/>
    <col min="8896" max="8896" width="9.5" style="54" customWidth="1"/>
    <col min="8897" max="8902" width="8.875" style="54" bestFit="1" customWidth="1"/>
    <col min="8903" max="8903" width="11" style="54" bestFit="1" customWidth="1"/>
    <col min="8904" max="8905" width="8.875" style="54" bestFit="1" customWidth="1"/>
    <col min="8906" max="8906" width="10.875" style="54" bestFit="1" customWidth="1"/>
    <col min="8907" max="8907" width="8.875" style="54" bestFit="1" customWidth="1"/>
    <col min="8908" max="8908" width="8.75" style="54"/>
    <col min="8909" max="8909" width="8.875" style="54" bestFit="1" customWidth="1"/>
    <col min="8910" max="8910" width="19.875" style="54" customWidth="1"/>
    <col min="8911" max="9144" width="8.75" style="54"/>
    <col min="9145" max="9145" width="10.5" style="54" bestFit="1" customWidth="1"/>
    <col min="9146" max="9146" width="11.875" style="54" customWidth="1"/>
    <col min="9147" max="9147" width="8.75" style="54"/>
    <col min="9148" max="9151" width="8.875" style="54" bestFit="1" customWidth="1"/>
    <col min="9152" max="9152" width="9.5" style="54" customWidth="1"/>
    <col min="9153" max="9158" width="8.875" style="54" bestFit="1" customWidth="1"/>
    <col min="9159" max="9159" width="11" style="54" bestFit="1" customWidth="1"/>
    <col min="9160" max="9161" width="8.875" style="54" bestFit="1" customWidth="1"/>
    <col min="9162" max="9162" width="10.875" style="54" bestFit="1" customWidth="1"/>
    <col min="9163" max="9163" width="8.875" style="54" bestFit="1" customWidth="1"/>
    <col min="9164" max="9164" width="8.75" style="54"/>
    <col min="9165" max="9165" width="8.875" style="54" bestFit="1" customWidth="1"/>
    <col min="9166" max="9166" width="19.875" style="54" customWidth="1"/>
    <col min="9167" max="9400" width="8.75" style="54"/>
    <col min="9401" max="9401" width="10.5" style="54" bestFit="1" customWidth="1"/>
    <col min="9402" max="9402" width="11.875" style="54" customWidth="1"/>
    <col min="9403" max="9403" width="8.75" style="54"/>
    <col min="9404" max="9407" width="8.875" style="54" bestFit="1" customWidth="1"/>
    <col min="9408" max="9408" width="9.5" style="54" customWidth="1"/>
    <col min="9409" max="9414" width="8.875" style="54" bestFit="1" customWidth="1"/>
    <col min="9415" max="9415" width="11" style="54" bestFit="1" customWidth="1"/>
    <col min="9416" max="9417" width="8.875" style="54" bestFit="1" customWidth="1"/>
    <col min="9418" max="9418" width="10.875" style="54" bestFit="1" customWidth="1"/>
    <col min="9419" max="9419" width="8.875" style="54" bestFit="1" customWidth="1"/>
    <col min="9420" max="9420" width="8.75" style="54"/>
    <col min="9421" max="9421" width="8.875" style="54" bestFit="1" customWidth="1"/>
    <col min="9422" max="9422" width="19.875" style="54" customWidth="1"/>
    <col min="9423" max="9656" width="8.75" style="54"/>
    <col min="9657" max="9657" width="10.5" style="54" bestFit="1" customWidth="1"/>
    <col min="9658" max="9658" width="11.875" style="54" customWidth="1"/>
    <col min="9659" max="9659" width="8.75" style="54"/>
    <col min="9660" max="9663" width="8.875" style="54" bestFit="1" customWidth="1"/>
    <col min="9664" max="9664" width="9.5" style="54" customWidth="1"/>
    <col min="9665" max="9670" width="8.875" style="54" bestFit="1" customWidth="1"/>
    <col min="9671" max="9671" width="11" style="54" bestFit="1" customWidth="1"/>
    <col min="9672" max="9673" width="8.875" style="54" bestFit="1" customWidth="1"/>
    <col min="9674" max="9674" width="10.875" style="54" bestFit="1" customWidth="1"/>
    <col min="9675" max="9675" width="8.875" style="54" bestFit="1" customWidth="1"/>
    <col min="9676" max="9676" width="8.75" style="54"/>
    <col min="9677" max="9677" width="8.875" style="54" bestFit="1" customWidth="1"/>
    <col min="9678" max="9678" width="19.875" style="54" customWidth="1"/>
    <col min="9679" max="9912" width="8.75" style="54"/>
    <col min="9913" max="9913" width="10.5" style="54" bestFit="1" customWidth="1"/>
    <col min="9914" max="9914" width="11.875" style="54" customWidth="1"/>
    <col min="9915" max="9915" width="8.75" style="54"/>
    <col min="9916" max="9919" width="8.875" style="54" bestFit="1" customWidth="1"/>
    <col min="9920" max="9920" width="9.5" style="54" customWidth="1"/>
    <col min="9921" max="9926" width="8.875" style="54" bestFit="1" customWidth="1"/>
    <col min="9927" max="9927" width="11" style="54" bestFit="1" customWidth="1"/>
    <col min="9928" max="9929" width="8.875" style="54" bestFit="1" customWidth="1"/>
    <col min="9930" max="9930" width="10.875" style="54" bestFit="1" customWidth="1"/>
    <col min="9931" max="9931" width="8.875" style="54" bestFit="1" customWidth="1"/>
    <col min="9932" max="9932" width="8.75" style="54"/>
    <col min="9933" max="9933" width="8.875" style="54" bestFit="1" customWidth="1"/>
    <col min="9934" max="9934" width="19.875" style="54" customWidth="1"/>
    <col min="9935" max="10168" width="8.75" style="54"/>
    <col min="10169" max="10169" width="10.5" style="54" bestFit="1" customWidth="1"/>
    <col min="10170" max="10170" width="11.875" style="54" customWidth="1"/>
    <col min="10171" max="10171" width="8.75" style="54"/>
    <col min="10172" max="10175" width="8.875" style="54" bestFit="1" customWidth="1"/>
    <col min="10176" max="10176" width="9.5" style="54" customWidth="1"/>
    <col min="10177" max="10182" width="8.875" style="54" bestFit="1" customWidth="1"/>
    <col min="10183" max="10183" width="11" style="54" bestFit="1" customWidth="1"/>
    <col min="10184" max="10185" width="8.875" style="54" bestFit="1" customWidth="1"/>
    <col min="10186" max="10186" width="10.875" style="54" bestFit="1" customWidth="1"/>
    <col min="10187" max="10187" width="8.875" style="54" bestFit="1" customWidth="1"/>
    <col min="10188" max="10188" width="8.75" style="54"/>
    <col min="10189" max="10189" width="8.875" style="54" bestFit="1" customWidth="1"/>
    <col min="10190" max="10190" width="19.875" style="54" customWidth="1"/>
    <col min="10191" max="10424" width="8.75" style="54"/>
    <col min="10425" max="10425" width="10.5" style="54" bestFit="1" customWidth="1"/>
    <col min="10426" max="10426" width="11.875" style="54" customWidth="1"/>
    <col min="10427" max="10427" width="8.75" style="54"/>
    <col min="10428" max="10431" width="8.875" style="54" bestFit="1" customWidth="1"/>
    <col min="10432" max="10432" width="9.5" style="54" customWidth="1"/>
    <col min="10433" max="10438" width="8.875" style="54" bestFit="1" customWidth="1"/>
    <col min="10439" max="10439" width="11" style="54" bestFit="1" customWidth="1"/>
    <col min="10440" max="10441" width="8.875" style="54" bestFit="1" customWidth="1"/>
    <col min="10442" max="10442" width="10.875" style="54" bestFit="1" customWidth="1"/>
    <col min="10443" max="10443" width="8.875" style="54" bestFit="1" customWidth="1"/>
    <col min="10444" max="10444" width="8.75" style="54"/>
    <col min="10445" max="10445" width="8.875" style="54" bestFit="1" customWidth="1"/>
    <col min="10446" max="10446" width="19.875" style="54" customWidth="1"/>
    <col min="10447" max="10680" width="8.75" style="54"/>
    <col min="10681" max="10681" width="10.5" style="54" bestFit="1" customWidth="1"/>
    <col min="10682" max="10682" width="11.875" style="54" customWidth="1"/>
    <col min="10683" max="10683" width="8.75" style="54"/>
    <col min="10684" max="10687" width="8.875" style="54" bestFit="1" customWidth="1"/>
    <col min="10688" max="10688" width="9.5" style="54" customWidth="1"/>
    <col min="10689" max="10694" width="8.875" style="54" bestFit="1" customWidth="1"/>
    <col min="10695" max="10695" width="11" style="54" bestFit="1" customWidth="1"/>
    <col min="10696" max="10697" width="8.875" style="54" bestFit="1" customWidth="1"/>
    <col min="10698" max="10698" width="10.875" style="54" bestFit="1" customWidth="1"/>
    <col min="10699" max="10699" width="8.875" style="54" bestFit="1" customWidth="1"/>
    <col min="10700" max="10700" width="8.75" style="54"/>
    <col min="10701" max="10701" width="8.875" style="54" bestFit="1" customWidth="1"/>
    <col min="10702" max="10702" width="19.875" style="54" customWidth="1"/>
    <col min="10703" max="10936" width="8.75" style="54"/>
    <col min="10937" max="10937" width="10.5" style="54" bestFit="1" customWidth="1"/>
    <col min="10938" max="10938" width="11.875" style="54" customWidth="1"/>
    <col min="10939" max="10939" width="8.75" style="54"/>
    <col min="10940" max="10943" width="8.875" style="54" bestFit="1" customWidth="1"/>
    <col min="10944" max="10944" width="9.5" style="54" customWidth="1"/>
    <col min="10945" max="10950" width="8.875" style="54" bestFit="1" customWidth="1"/>
    <col min="10951" max="10951" width="11" style="54" bestFit="1" customWidth="1"/>
    <col min="10952" max="10953" width="8.875" style="54" bestFit="1" customWidth="1"/>
    <col min="10954" max="10954" width="10.875" style="54" bestFit="1" customWidth="1"/>
    <col min="10955" max="10955" width="8.875" style="54" bestFit="1" customWidth="1"/>
    <col min="10956" max="10956" width="8.75" style="54"/>
    <col min="10957" max="10957" width="8.875" style="54" bestFit="1" customWidth="1"/>
    <col min="10958" max="10958" width="19.875" style="54" customWidth="1"/>
    <col min="10959" max="11192" width="8.75" style="54"/>
    <col min="11193" max="11193" width="10.5" style="54" bestFit="1" customWidth="1"/>
    <col min="11194" max="11194" width="11.875" style="54" customWidth="1"/>
    <col min="11195" max="11195" width="8.75" style="54"/>
    <col min="11196" max="11199" width="8.875" style="54" bestFit="1" customWidth="1"/>
    <col min="11200" max="11200" width="9.5" style="54" customWidth="1"/>
    <col min="11201" max="11206" width="8.875" style="54" bestFit="1" customWidth="1"/>
    <col min="11207" max="11207" width="11" style="54" bestFit="1" customWidth="1"/>
    <col min="11208" max="11209" width="8.875" style="54" bestFit="1" customWidth="1"/>
    <col min="11210" max="11210" width="10.875" style="54" bestFit="1" customWidth="1"/>
    <col min="11211" max="11211" width="8.875" style="54" bestFit="1" customWidth="1"/>
    <col min="11212" max="11212" width="8.75" style="54"/>
    <col min="11213" max="11213" width="8.875" style="54" bestFit="1" customWidth="1"/>
    <col min="11214" max="11214" width="19.875" style="54" customWidth="1"/>
    <col min="11215" max="11448" width="8.75" style="54"/>
    <col min="11449" max="11449" width="10.5" style="54" bestFit="1" customWidth="1"/>
    <col min="11450" max="11450" width="11.875" style="54" customWidth="1"/>
    <col min="11451" max="11451" width="8.75" style="54"/>
    <col min="11452" max="11455" width="8.875" style="54" bestFit="1" customWidth="1"/>
    <col min="11456" max="11456" width="9.5" style="54" customWidth="1"/>
    <col min="11457" max="11462" width="8.875" style="54" bestFit="1" customWidth="1"/>
    <col min="11463" max="11463" width="11" style="54" bestFit="1" customWidth="1"/>
    <col min="11464" max="11465" width="8.875" style="54" bestFit="1" customWidth="1"/>
    <col min="11466" max="11466" width="10.875" style="54" bestFit="1" customWidth="1"/>
    <col min="11467" max="11467" width="8.875" style="54" bestFit="1" customWidth="1"/>
    <col min="11468" max="11468" width="8.75" style="54"/>
    <col min="11469" max="11469" width="8.875" style="54" bestFit="1" customWidth="1"/>
    <col min="11470" max="11470" width="19.875" style="54" customWidth="1"/>
    <col min="11471" max="11704" width="8.75" style="54"/>
    <col min="11705" max="11705" width="10.5" style="54" bestFit="1" customWidth="1"/>
    <col min="11706" max="11706" width="11.875" style="54" customWidth="1"/>
    <col min="11707" max="11707" width="8.75" style="54"/>
    <col min="11708" max="11711" width="8.875" style="54" bestFit="1" customWidth="1"/>
    <col min="11712" max="11712" width="9.5" style="54" customWidth="1"/>
    <col min="11713" max="11718" width="8.875" style="54" bestFit="1" customWidth="1"/>
    <col min="11719" max="11719" width="11" style="54" bestFit="1" customWidth="1"/>
    <col min="11720" max="11721" width="8.875" style="54" bestFit="1" customWidth="1"/>
    <col min="11722" max="11722" width="10.875" style="54" bestFit="1" customWidth="1"/>
    <col min="11723" max="11723" width="8.875" style="54" bestFit="1" customWidth="1"/>
    <col min="11724" max="11724" width="8.75" style="54"/>
    <col min="11725" max="11725" width="8.875" style="54" bestFit="1" customWidth="1"/>
    <col min="11726" max="11726" width="19.875" style="54" customWidth="1"/>
    <col min="11727" max="11960" width="8.75" style="54"/>
    <col min="11961" max="11961" width="10.5" style="54" bestFit="1" customWidth="1"/>
    <col min="11962" max="11962" width="11.875" style="54" customWidth="1"/>
    <col min="11963" max="11963" width="8.75" style="54"/>
    <col min="11964" max="11967" width="8.875" style="54" bestFit="1" customWidth="1"/>
    <col min="11968" max="11968" width="9.5" style="54" customWidth="1"/>
    <col min="11969" max="11974" width="8.875" style="54" bestFit="1" customWidth="1"/>
    <col min="11975" max="11975" width="11" style="54" bestFit="1" customWidth="1"/>
    <col min="11976" max="11977" width="8.875" style="54" bestFit="1" customWidth="1"/>
    <col min="11978" max="11978" width="10.875" style="54" bestFit="1" customWidth="1"/>
    <col min="11979" max="11979" width="8.875" style="54" bestFit="1" customWidth="1"/>
    <col min="11980" max="11980" width="8.75" style="54"/>
    <col min="11981" max="11981" width="8.875" style="54" bestFit="1" customWidth="1"/>
    <col min="11982" max="11982" width="19.875" style="54" customWidth="1"/>
    <col min="11983" max="12216" width="8.75" style="54"/>
    <col min="12217" max="12217" width="10.5" style="54" bestFit="1" customWidth="1"/>
    <col min="12218" max="12218" width="11.875" style="54" customWidth="1"/>
    <col min="12219" max="12219" width="8.75" style="54"/>
    <col min="12220" max="12223" width="8.875" style="54" bestFit="1" customWidth="1"/>
    <col min="12224" max="12224" width="9.5" style="54" customWidth="1"/>
    <col min="12225" max="12230" width="8.875" style="54" bestFit="1" customWidth="1"/>
    <col min="12231" max="12231" width="11" style="54" bestFit="1" customWidth="1"/>
    <col min="12232" max="12233" width="8.875" style="54" bestFit="1" customWidth="1"/>
    <col min="12234" max="12234" width="10.875" style="54" bestFit="1" customWidth="1"/>
    <col min="12235" max="12235" width="8.875" style="54" bestFit="1" customWidth="1"/>
    <col min="12236" max="12236" width="8.75" style="54"/>
    <col min="12237" max="12237" width="8.875" style="54" bestFit="1" customWidth="1"/>
    <col min="12238" max="12238" width="19.875" style="54" customWidth="1"/>
    <col min="12239" max="12472" width="8.75" style="54"/>
    <col min="12473" max="12473" width="10.5" style="54" bestFit="1" customWidth="1"/>
    <col min="12474" max="12474" width="11.875" style="54" customWidth="1"/>
    <col min="12475" max="12475" width="8.75" style="54"/>
    <col min="12476" max="12479" width="8.875" style="54" bestFit="1" customWidth="1"/>
    <col min="12480" max="12480" width="9.5" style="54" customWidth="1"/>
    <col min="12481" max="12486" width="8.875" style="54" bestFit="1" customWidth="1"/>
    <col min="12487" max="12487" width="11" style="54" bestFit="1" customWidth="1"/>
    <col min="12488" max="12489" width="8.875" style="54" bestFit="1" customWidth="1"/>
    <col min="12490" max="12490" width="10.875" style="54" bestFit="1" customWidth="1"/>
    <col min="12491" max="12491" width="8.875" style="54" bestFit="1" customWidth="1"/>
    <col min="12492" max="12492" width="8.75" style="54"/>
    <col min="12493" max="12493" width="8.875" style="54" bestFit="1" customWidth="1"/>
    <col min="12494" max="12494" width="19.875" style="54" customWidth="1"/>
    <col min="12495" max="12728" width="8.75" style="54"/>
    <col min="12729" max="12729" width="10.5" style="54" bestFit="1" customWidth="1"/>
    <col min="12730" max="12730" width="11.875" style="54" customWidth="1"/>
    <col min="12731" max="12731" width="8.75" style="54"/>
    <col min="12732" max="12735" width="8.875" style="54" bestFit="1" customWidth="1"/>
    <col min="12736" max="12736" width="9.5" style="54" customWidth="1"/>
    <col min="12737" max="12742" width="8.875" style="54" bestFit="1" customWidth="1"/>
    <col min="12743" max="12743" width="11" style="54" bestFit="1" customWidth="1"/>
    <col min="12744" max="12745" width="8.875" style="54" bestFit="1" customWidth="1"/>
    <col min="12746" max="12746" width="10.875" style="54" bestFit="1" customWidth="1"/>
    <col min="12747" max="12747" width="8.875" style="54" bestFit="1" customWidth="1"/>
    <col min="12748" max="12748" width="8.75" style="54"/>
    <col min="12749" max="12749" width="8.875" style="54" bestFit="1" customWidth="1"/>
    <col min="12750" max="12750" width="19.875" style="54" customWidth="1"/>
    <col min="12751" max="12984" width="8.75" style="54"/>
    <col min="12985" max="12985" width="10.5" style="54" bestFit="1" customWidth="1"/>
    <col min="12986" max="12986" width="11.875" style="54" customWidth="1"/>
    <col min="12987" max="12987" width="8.75" style="54"/>
    <col min="12988" max="12991" width="8.875" style="54" bestFit="1" customWidth="1"/>
    <col min="12992" max="12992" width="9.5" style="54" customWidth="1"/>
    <col min="12993" max="12998" width="8.875" style="54" bestFit="1" customWidth="1"/>
    <col min="12999" max="12999" width="11" style="54" bestFit="1" customWidth="1"/>
    <col min="13000" max="13001" width="8.875" style="54" bestFit="1" customWidth="1"/>
    <col min="13002" max="13002" width="10.875" style="54" bestFit="1" customWidth="1"/>
    <col min="13003" max="13003" width="8.875" style="54" bestFit="1" customWidth="1"/>
    <col min="13004" max="13004" width="8.75" style="54"/>
    <col min="13005" max="13005" width="8.875" style="54" bestFit="1" customWidth="1"/>
    <col min="13006" max="13006" width="19.875" style="54" customWidth="1"/>
    <col min="13007" max="13240" width="8.75" style="54"/>
    <col min="13241" max="13241" width="10.5" style="54" bestFit="1" customWidth="1"/>
    <col min="13242" max="13242" width="11.875" style="54" customWidth="1"/>
    <col min="13243" max="13243" width="8.75" style="54"/>
    <col min="13244" max="13247" width="8.875" style="54" bestFit="1" customWidth="1"/>
    <col min="13248" max="13248" width="9.5" style="54" customWidth="1"/>
    <col min="13249" max="13254" width="8.875" style="54" bestFit="1" customWidth="1"/>
    <col min="13255" max="13255" width="11" style="54" bestFit="1" customWidth="1"/>
    <col min="13256" max="13257" width="8.875" style="54" bestFit="1" customWidth="1"/>
    <col min="13258" max="13258" width="10.875" style="54" bestFit="1" customWidth="1"/>
    <col min="13259" max="13259" width="8.875" style="54" bestFit="1" customWidth="1"/>
    <col min="13260" max="13260" width="8.75" style="54"/>
    <col min="13261" max="13261" width="8.875" style="54" bestFit="1" customWidth="1"/>
    <col min="13262" max="13262" width="19.875" style="54" customWidth="1"/>
    <col min="13263" max="13496" width="8.75" style="54"/>
    <col min="13497" max="13497" width="10.5" style="54" bestFit="1" customWidth="1"/>
    <col min="13498" max="13498" width="11.875" style="54" customWidth="1"/>
    <col min="13499" max="13499" width="8.75" style="54"/>
    <col min="13500" max="13503" width="8.875" style="54" bestFit="1" customWidth="1"/>
    <col min="13504" max="13504" width="9.5" style="54" customWidth="1"/>
    <col min="13505" max="13510" width="8.875" style="54" bestFit="1" customWidth="1"/>
    <col min="13511" max="13511" width="11" style="54" bestFit="1" customWidth="1"/>
    <col min="13512" max="13513" width="8.875" style="54" bestFit="1" customWidth="1"/>
    <col min="13514" max="13514" width="10.875" style="54" bestFit="1" customWidth="1"/>
    <col min="13515" max="13515" width="8.875" style="54" bestFit="1" customWidth="1"/>
    <col min="13516" max="13516" width="8.75" style="54"/>
    <col min="13517" max="13517" width="8.875" style="54" bestFit="1" customWidth="1"/>
    <col min="13518" max="13518" width="19.875" style="54" customWidth="1"/>
    <col min="13519" max="13752" width="8.75" style="54"/>
    <col min="13753" max="13753" width="10.5" style="54" bestFit="1" customWidth="1"/>
    <col min="13754" max="13754" width="11.875" style="54" customWidth="1"/>
    <col min="13755" max="13755" width="8.75" style="54"/>
    <col min="13756" max="13759" width="8.875" style="54" bestFit="1" customWidth="1"/>
    <col min="13760" max="13760" width="9.5" style="54" customWidth="1"/>
    <col min="13761" max="13766" width="8.875" style="54" bestFit="1" customWidth="1"/>
    <col min="13767" max="13767" width="11" style="54" bestFit="1" customWidth="1"/>
    <col min="13768" max="13769" width="8.875" style="54" bestFit="1" customWidth="1"/>
    <col min="13770" max="13770" width="10.875" style="54" bestFit="1" customWidth="1"/>
    <col min="13771" max="13771" width="8.875" style="54" bestFit="1" customWidth="1"/>
    <col min="13772" max="13772" width="8.75" style="54"/>
    <col min="13773" max="13773" width="8.875" style="54" bestFit="1" customWidth="1"/>
    <col min="13774" max="13774" width="19.875" style="54" customWidth="1"/>
    <col min="13775" max="14008" width="8.75" style="54"/>
    <col min="14009" max="14009" width="10.5" style="54" bestFit="1" customWidth="1"/>
    <col min="14010" max="14010" width="11.875" style="54" customWidth="1"/>
    <col min="14011" max="14011" width="8.75" style="54"/>
    <col min="14012" max="14015" width="8.875" style="54" bestFit="1" customWidth="1"/>
    <col min="14016" max="14016" width="9.5" style="54" customWidth="1"/>
    <col min="14017" max="14022" width="8.875" style="54" bestFit="1" customWidth="1"/>
    <col min="14023" max="14023" width="11" style="54" bestFit="1" customWidth="1"/>
    <col min="14024" max="14025" width="8.875" style="54" bestFit="1" customWidth="1"/>
    <col min="14026" max="14026" width="10.875" style="54" bestFit="1" customWidth="1"/>
    <col min="14027" max="14027" width="8.875" style="54" bestFit="1" customWidth="1"/>
    <col min="14028" max="14028" width="8.75" style="54"/>
    <col min="14029" max="14029" width="8.875" style="54" bestFit="1" customWidth="1"/>
    <col min="14030" max="14030" width="19.875" style="54" customWidth="1"/>
    <col min="14031" max="14264" width="8.75" style="54"/>
    <col min="14265" max="14265" width="10.5" style="54" bestFit="1" customWidth="1"/>
    <col min="14266" max="14266" width="11.875" style="54" customWidth="1"/>
    <col min="14267" max="14267" width="8.75" style="54"/>
    <col min="14268" max="14271" width="8.875" style="54" bestFit="1" customWidth="1"/>
    <col min="14272" max="14272" width="9.5" style="54" customWidth="1"/>
    <col min="14273" max="14278" width="8.875" style="54" bestFit="1" customWidth="1"/>
    <col min="14279" max="14279" width="11" style="54" bestFit="1" customWidth="1"/>
    <col min="14280" max="14281" width="8.875" style="54" bestFit="1" customWidth="1"/>
    <col min="14282" max="14282" width="10.875" style="54" bestFit="1" customWidth="1"/>
    <col min="14283" max="14283" width="8.875" style="54" bestFit="1" customWidth="1"/>
    <col min="14284" max="14284" width="8.75" style="54"/>
    <col min="14285" max="14285" width="8.875" style="54" bestFit="1" customWidth="1"/>
    <col min="14286" max="14286" width="19.875" style="54" customWidth="1"/>
    <col min="14287" max="14520" width="8.75" style="54"/>
    <col min="14521" max="14521" width="10.5" style="54" bestFit="1" customWidth="1"/>
    <col min="14522" max="14522" width="11.875" style="54" customWidth="1"/>
    <col min="14523" max="14523" width="8.75" style="54"/>
    <col min="14524" max="14527" width="8.875" style="54" bestFit="1" customWidth="1"/>
    <col min="14528" max="14528" width="9.5" style="54" customWidth="1"/>
    <col min="14529" max="14534" width="8.875" style="54" bestFit="1" customWidth="1"/>
    <col min="14535" max="14535" width="11" style="54" bestFit="1" customWidth="1"/>
    <col min="14536" max="14537" width="8.875" style="54" bestFit="1" customWidth="1"/>
    <col min="14538" max="14538" width="10.875" style="54" bestFit="1" customWidth="1"/>
    <col min="14539" max="14539" width="8.875" style="54" bestFit="1" customWidth="1"/>
    <col min="14540" max="14540" width="8.75" style="54"/>
    <col min="14541" max="14541" width="8.875" style="54" bestFit="1" customWidth="1"/>
    <col min="14542" max="14542" width="19.875" style="54" customWidth="1"/>
    <col min="14543" max="14776" width="8.75" style="54"/>
    <col min="14777" max="14777" width="10.5" style="54" bestFit="1" customWidth="1"/>
    <col min="14778" max="14778" width="11.875" style="54" customWidth="1"/>
    <col min="14779" max="14779" width="8.75" style="54"/>
    <col min="14780" max="14783" width="8.875" style="54" bestFit="1" customWidth="1"/>
    <col min="14784" max="14784" width="9.5" style="54" customWidth="1"/>
    <col min="14785" max="14790" width="8.875" style="54" bestFit="1" customWidth="1"/>
    <col min="14791" max="14791" width="11" style="54" bestFit="1" customWidth="1"/>
    <col min="14792" max="14793" width="8.875" style="54" bestFit="1" customWidth="1"/>
    <col min="14794" max="14794" width="10.875" style="54" bestFit="1" customWidth="1"/>
    <col min="14795" max="14795" width="8.875" style="54" bestFit="1" customWidth="1"/>
    <col min="14796" max="14796" width="8.75" style="54"/>
    <col min="14797" max="14797" width="8.875" style="54" bestFit="1" customWidth="1"/>
    <col min="14798" max="14798" width="19.875" style="54" customWidth="1"/>
    <col min="14799" max="15032" width="8.75" style="54"/>
    <col min="15033" max="15033" width="10.5" style="54" bestFit="1" customWidth="1"/>
    <col min="15034" max="15034" width="11.875" style="54" customWidth="1"/>
    <col min="15035" max="15035" width="8.75" style="54"/>
    <col min="15036" max="15039" width="8.875" style="54" bestFit="1" customWidth="1"/>
    <col min="15040" max="15040" width="9.5" style="54" customWidth="1"/>
    <col min="15041" max="15046" width="8.875" style="54" bestFit="1" customWidth="1"/>
    <col min="15047" max="15047" width="11" style="54" bestFit="1" customWidth="1"/>
    <col min="15048" max="15049" width="8.875" style="54" bestFit="1" customWidth="1"/>
    <col min="15050" max="15050" width="10.875" style="54" bestFit="1" customWidth="1"/>
    <col min="15051" max="15051" width="8.875" style="54" bestFit="1" customWidth="1"/>
    <col min="15052" max="15052" width="8.75" style="54"/>
    <col min="15053" max="15053" width="8.875" style="54" bestFit="1" customWidth="1"/>
    <col min="15054" max="15054" width="19.875" style="54" customWidth="1"/>
    <col min="15055" max="15288" width="8.75" style="54"/>
    <col min="15289" max="15289" width="10.5" style="54" bestFit="1" customWidth="1"/>
    <col min="15290" max="15290" width="11.875" style="54" customWidth="1"/>
    <col min="15291" max="15291" width="8.75" style="54"/>
    <col min="15292" max="15295" width="8.875" style="54" bestFit="1" customWidth="1"/>
    <col min="15296" max="15296" width="9.5" style="54" customWidth="1"/>
    <col min="15297" max="15302" width="8.875" style="54" bestFit="1" customWidth="1"/>
    <col min="15303" max="15303" width="11" style="54" bestFit="1" customWidth="1"/>
    <col min="15304" max="15305" width="8.875" style="54" bestFit="1" customWidth="1"/>
    <col min="15306" max="15306" width="10.875" style="54" bestFit="1" customWidth="1"/>
    <col min="15307" max="15307" width="8.875" style="54" bestFit="1" customWidth="1"/>
    <col min="15308" max="15308" width="8.75" style="54"/>
    <col min="15309" max="15309" width="8.875" style="54" bestFit="1" customWidth="1"/>
    <col min="15310" max="15310" width="19.875" style="54" customWidth="1"/>
    <col min="15311" max="15544" width="8.75" style="54"/>
    <col min="15545" max="15545" width="10.5" style="54" bestFit="1" customWidth="1"/>
    <col min="15546" max="15546" width="11.875" style="54" customWidth="1"/>
    <col min="15547" max="15547" width="8.75" style="54"/>
    <col min="15548" max="15551" width="8.875" style="54" bestFit="1" customWidth="1"/>
    <col min="15552" max="15552" width="9.5" style="54" customWidth="1"/>
    <col min="15553" max="15558" width="8.875" style="54" bestFit="1" customWidth="1"/>
    <col min="15559" max="15559" width="11" style="54" bestFit="1" customWidth="1"/>
    <col min="15560" max="15561" width="8.875" style="54" bestFit="1" customWidth="1"/>
    <col min="15562" max="15562" width="10.875" style="54" bestFit="1" customWidth="1"/>
    <col min="15563" max="15563" width="8.875" style="54" bestFit="1" customWidth="1"/>
    <col min="15564" max="15564" width="8.75" style="54"/>
    <col min="15565" max="15565" width="8.875" style="54" bestFit="1" customWidth="1"/>
    <col min="15566" max="15566" width="19.875" style="54" customWidth="1"/>
    <col min="15567" max="15800" width="8.75" style="54"/>
    <col min="15801" max="16384" width="8.75" style="54" customWidth="1"/>
  </cols>
  <sheetData>
    <row r="1" spans="1:26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107"/>
      <c r="V1" s="223"/>
      <c r="W1" s="223"/>
    </row>
    <row r="2" spans="1:26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50"/>
      <c r="S2" s="48"/>
      <c r="T2" s="48"/>
      <c r="U2" s="110"/>
      <c r="V2" s="225"/>
      <c r="W2" s="225"/>
    </row>
    <row r="3" spans="1:26">
      <c r="A3" s="111" t="s">
        <v>146</v>
      </c>
      <c r="B3" s="111"/>
      <c r="C3" s="56"/>
      <c r="D3" s="56"/>
      <c r="E3" s="50"/>
      <c r="F3" s="50"/>
      <c r="G3" s="50"/>
      <c r="H3" s="50" t="s">
        <v>147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113"/>
      <c r="V3" s="226"/>
      <c r="W3" s="226"/>
    </row>
    <row r="4" spans="1:26">
      <c r="A4" s="105" t="s">
        <v>148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113"/>
      <c r="V4" s="226"/>
      <c r="W4" s="226"/>
    </row>
    <row r="5" spans="1:26">
      <c r="A5" s="105" t="s">
        <v>149</v>
      </c>
      <c r="B5" s="105"/>
      <c r="C5" s="56"/>
      <c r="D5" s="62"/>
      <c r="E5" s="50"/>
      <c r="F5" s="50"/>
      <c r="G5" s="50" t="s">
        <v>205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113"/>
      <c r="V5" s="226"/>
      <c r="W5" s="226"/>
    </row>
    <row r="6" spans="1:26">
      <c r="A6" s="105" t="s">
        <v>150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6"/>
      <c r="S6" s="117"/>
      <c r="T6" s="117"/>
      <c r="U6" s="118"/>
      <c r="V6" s="226"/>
      <c r="W6" s="226"/>
    </row>
    <row r="7" spans="1:26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113"/>
      <c r="V7" s="226"/>
      <c r="W7" s="226"/>
    </row>
    <row r="8" spans="1:26" s="186" customFormat="1" ht="13.5" thickBot="1">
      <c r="A8" s="183"/>
      <c r="B8" s="183"/>
      <c r="C8" s="184"/>
      <c r="D8" s="727" t="s">
        <v>222</v>
      </c>
      <c r="E8" s="728"/>
      <c r="F8" s="728"/>
      <c r="G8" s="728"/>
      <c r="H8" s="728"/>
      <c r="I8" s="728"/>
      <c r="J8" s="728"/>
      <c r="K8" s="728"/>
      <c r="L8" s="728"/>
      <c r="M8" s="184"/>
      <c r="N8" s="184"/>
      <c r="O8" s="184"/>
      <c r="P8" s="165"/>
      <c r="Q8" s="184"/>
      <c r="R8" s="185"/>
      <c r="S8" s="184"/>
      <c r="T8" s="184"/>
      <c r="U8" s="185"/>
      <c r="V8" s="227"/>
      <c r="W8" s="227"/>
      <c r="X8" s="227"/>
      <c r="Y8" s="227"/>
      <c r="Z8" s="187"/>
    </row>
    <row r="9" spans="1:26">
      <c r="A9" s="198"/>
      <c r="B9" s="198"/>
      <c r="C9" s="64" t="s">
        <v>80</v>
      </c>
      <c r="D9" s="68">
        <v>0</v>
      </c>
      <c r="E9" s="68">
        <v>0</v>
      </c>
      <c r="F9" s="68">
        <v>0</v>
      </c>
      <c r="G9" s="68">
        <v>0</v>
      </c>
      <c r="H9" s="68">
        <v>0</v>
      </c>
      <c r="I9" s="68">
        <v>-85</v>
      </c>
      <c r="J9" s="68">
        <v>-42.5</v>
      </c>
      <c r="K9" s="68">
        <v>42.5</v>
      </c>
      <c r="L9" s="68">
        <v>85</v>
      </c>
      <c r="M9" s="62"/>
      <c r="N9" s="62"/>
      <c r="O9" s="50"/>
      <c r="P9" s="50"/>
      <c r="Q9" s="50"/>
      <c r="R9" s="50"/>
      <c r="S9" s="50"/>
      <c r="T9" s="58"/>
      <c r="U9" s="50"/>
      <c r="V9" s="60"/>
      <c r="W9" s="60"/>
      <c r="X9" s="54"/>
      <c r="Y9" s="54"/>
      <c r="Z9" s="54"/>
    </row>
    <row r="10" spans="1:26" ht="13.5" thickBot="1">
      <c r="A10" s="198"/>
      <c r="B10" s="198"/>
      <c r="C10" s="271" t="s">
        <v>81</v>
      </c>
      <c r="D10" s="66">
        <v>85</v>
      </c>
      <c r="E10" s="66">
        <v>42.5</v>
      </c>
      <c r="F10" s="66">
        <v>0</v>
      </c>
      <c r="G10" s="66">
        <v>-42.5</v>
      </c>
      <c r="H10" s="66">
        <v>-85</v>
      </c>
      <c r="I10" s="66">
        <v>0</v>
      </c>
      <c r="J10" s="66">
        <v>0</v>
      </c>
      <c r="K10" s="66">
        <v>0</v>
      </c>
      <c r="L10" s="66">
        <v>0</v>
      </c>
      <c r="M10" s="62"/>
      <c r="N10" s="62"/>
      <c r="O10" s="50"/>
      <c r="P10" s="50"/>
      <c r="Q10" s="50"/>
      <c r="R10" s="50"/>
      <c r="S10" s="50"/>
      <c r="T10" s="58"/>
      <c r="U10" s="50"/>
      <c r="V10" s="60"/>
      <c r="W10" s="60"/>
      <c r="X10" s="54"/>
      <c r="Y10" s="54"/>
      <c r="Z10" s="54"/>
    </row>
    <row r="11" spans="1:26" s="88" customFormat="1" ht="39" customHeight="1" thickBot="1">
      <c r="A11" s="93" t="s">
        <v>71</v>
      </c>
      <c r="B11" s="151" t="s">
        <v>107</v>
      </c>
      <c r="C11" s="94" t="s">
        <v>119</v>
      </c>
      <c r="D11" s="94">
        <v>1</v>
      </c>
      <c r="E11" s="94">
        <v>2</v>
      </c>
      <c r="F11" s="94">
        <v>3</v>
      </c>
      <c r="G11" s="94">
        <v>4</v>
      </c>
      <c r="H11" s="94">
        <v>5</v>
      </c>
      <c r="I11" s="94">
        <v>6</v>
      </c>
      <c r="J11" s="94">
        <v>7</v>
      </c>
      <c r="K11" s="94">
        <v>8</v>
      </c>
      <c r="L11" s="94">
        <v>9</v>
      </c>
      <c r="M11" s="94" t="s">
        <v>109</v>
      </c>
      <c r="N11" s="94" t="s">
        <v>110</v>
      </c>
      <c r="O11" s="94" t="s">
        <v>145</v>
      </c>
      <c r="P11" s="94" t="s">
        <v>221</v>
      </c>
      <c r="Q11" s="94" t="s">
        <v>151</v>
      </c>
      <c r="R11" s="95" t="s">
        <v>29</v>
      </c>
      <c r="S11" s="94" t="s">
        <v>115</v>
      </c>
      <c r="T11" s="94" t="s">
        <v>220</v>
      </c>
      <c r="U11" s="95" t="s">
        <v>31</v>
      </c>
      <c r="V11" s="272" t="s">
        <v>112</v>
      </c>
      <c r="W11" s="272" t="s">
        <v>44</v>
      </c>
      <c r="X11" s="273" t="s">
        <v>116</v>
      </c>
      <c r="Y11" s="274" t="s">
        <v>117</v>
      </c>
      <c r="Z11" s="275" t="s">
        <v>118</v>
      </c>
    </row>
    <row r="12" spans="1:26">
      <c r="A12" s="139">
        <v>42572</v>
      </c>
      <c r="B12" s="71" t="s">
        <v>120</v>
      </c>
      <c r="C12" s="127" t="s">
        <v>86</v>
      </c>
      <c r="D12" s="75">
        <v>29645.05</v>
      </c>
      <c r="E12" s="75">
        <v>29420.55</v>
      </c>
      <c r="F12" s="75">
        <v>29448.19</v>
      </c>
      <c r="G12" s="75">
        <v>29408.9</v>
      </c>
      <c r="H12" s="75">
        <v>29596.19</v>
      </c>
      <c r="I12" s="75">
        <v>29640.66</v>
      </c>
      <c r="J12" s="75">
        <v>29409.62</v>
      </c>
      <c r="K12" s="75">
        <v>29417.91</v>
      </c>
      <c r="L12" s="75">
        <v>29591.63</v>
      </c>
      <c r="M12" s="72">
        <f>IF((L13=""),"",MAX(D14:L14))</f>
        <v>1789.2899999999972</v>
      </c>
      <c r="N12" s="72">
        <f>IF(L13="","",MIN(D14:L14))</f>
        <v>1651.7899999999972</v>
      </c>
      <c r="O12" s="72">
        <f>IF((L14=""),"",AVERAGE(D14:L14))</f>
        <v>1723.6422222222213</v>
      </c>
      <c r="P12" s="72">
        <f>IF((L13=""),"",((M12-N12)/(M12+N12))*100)</f>
        <v>3.9958385158148091</v>
      </c>
      <c r="Q12" s="72">
        <v>20</v>
      </c>
      <c r="R12" s="124" t="str">
        <f>IF(L13="","",IF(P13&lt;20,(IF(O12&gt;1730,IF(O12&lt;1970,"Pass","Fail"),"Fail"))))</f>
        <v>Fail</v>
      </c>
      <c r="S12" s="72">
        <v>102</v>
      </c>
      <c r="T12" s="72"/>
      <c r="U12" s="125"/>
      <c r="V12" s="221">
        <v>1600</v>
      </c>
      <c r="W12" s="221">
        <v>2000</v>
      </c>
      <c r="X12" s="224">
        <v>1730</v>
      </c>
      <c r="Y12" s="224">
        <v>1970</v>
      </c>
      <c r="Z12" s="224">
        <v>6.2</v>
      </c>
    </row>
    <row r="13" spans="1:26" ht="15.75">
      <c r="A13"/>
      <c r="B13" s="71"/>
      <c r="C13" s="68" t="s">
        <v>87</v>
      </c>
      <c r="D13" s="64">
        <v>27951.58</v>
      </c>
      <c r="E13" s="64">
        <v>27731.040000000001</v>
      </c>
      <c r="F13" s="64">
        <v>27796.400000000001</v>
      </c>
      <c r="G13" s="64">
        <v>27648.32</v>
      </c>
      <c r="H13" s="64">
        <v>27806.9</v>
      </c>
      <c r="I13" s="64">
        <v>27898.46</v>
      </c>
      <c r="J13" s="64">
        <v>27687.06</v>
      </c>
      <c r="K13" s="64">
        <v>27681.200000000001</v>
      </c>
      <c r="L13" s="64">
        <v>27864.959999999999</v>
      </c>
      <c r="M13" s="72"/>
      <c r="N13" s="72"/>
      <c r="O13" s="72"/>
      <c r="P13" s="72"/>
      <c r="Q13" s="72"/>
      <c r="R13" s="124"/>
      <c r="S13" s="72"/>
      <c r="T13" s="72"/>
      <c r="U13" s="125"/>
      <c r="V13" s="221"/>
      <c r="W13" s="221"/>
    </row>
    <row r="14" spans="1:26" ht="38.25">
      <c r="A14"/>
      <c r="B14" s="126"/>
      <c r="C14" s="68" t="s">
        <v>121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7"/>
      <c r="N14" s="127"/>
      <c r="O14" s="127"/>
      <c r="P14" s="127"/>
      <c r="Q14" s="127"/>
      <c r="R14" s="128"/>
      <c r="S14" s="127"/>
      <c r="T14" s="127"/>
      <c r="U14" s="129"/>
      <c r="V14" s="222"/>
      <c r="W14" s="222"/>
    </row>
    <row r="15" spans="1:26">
      <c r="A15" s="121">
        <v>42577</v>
      </c>
      <c r="B15" s="65" t="s">
        <v>120</v>
      </c>
      <c r="C15" s="68" t="s">
        <v>86</v>
      </c>
      <c r="D15" s="54">
        <v>29260.79</v>
      </c>
      <c r="E15" s="54">
        <v>29074.61</v>
      </c>
      <c r="F15" s="54">
        <v>29079.93</v>
      </c>
      <c r="G15" s="54">
        <v>29095.8</v>
      </c>
      <c r="H15" s="54">
        <v>29295.15</v>
      </c>
      <c r="I15" s="54">
        <v>29284.17</v>
      </c>
      <c r="J15" s="54">
        <v>29080.32</v>
      </c>
      <c r="K15" s="54">
        <v>29087.75</v>
      </c>
      <c r="L15" s="54">
        <v>29258.9</v>
      </c>
      <c r="M15" s="66">
        <f>IF((L16=""),"",MAX(D17:L17))</f>
        <v>1723.4400000000023</v>
      </c>
      <c r="N15" s="66">
        <f>IF(L16="","",MIN(D17:L17))</f>
        <v>1605.5300000000025</v>
      </c>
      <c r="O15" s="66">
        <f>IF((L17=""),"",AVERAGE(D17:L17))</f>
        <v>1668.7988888888892</v>
      </c>
      <c r="P15" s="66">
        <f>IF((L16=""),"",((M15-N15)/(M15+N15))*100)</f>
        <v>3.5419363947407057</v>
      </c>
      <c r="Q15" s="66">
        <v>20</v>
      </c>
      <c r="R15" s="122" t="str">
        <f>IF(L16="","",IF(P16&lt;20,(IF(O15&gt;1730,IF(O15&lt;1970,"Pass","Fail"),"Fail"))))</f>
        <v>Fail</v>
      </c>
      <c r="S15" s="66">
        <v>1400</v>
      </c>
      <c r="T15" s="66"/>
      <c r="U15" s="130"/>
      <c r="V15" s="220">
        <v>1600</v>
      </c>
      <c r="W15" s="220">
        <v>2000</v>
      </c>
      <c r="X15" s="224">
        <v>1730</v>
      </c>
      <c r="Y15" s="224">
        <v>1970</v>
      </c>
      <c r="Z15" s="224">
        <v>6.2</v>
      </c>
    </row>
    <row r="16" spans="1:26" ht="15.75">
      <c r="A16"/>
      <c r="B16" s="71"/>
      <c r="C16" s="68" t="s">
        <v>87</v>
      </c>
      <c r="D16" s="54">
        <v>27655.26</v>
      </c>
      <c r="E16" s="54">
        <v>27427.81</v>
      </c>
      <c r="F16" s="54">
        <v>27473.07</v>
      </c>
      <c r="G16" s="54">
        <v>27376.65</v>
      </c>
      <c r="H16" s="54">
        <v>27571.71</v>
      </c>
      <c r="I16" s="54">
        <v>27603.599999999999</v>
      </c>
      <c r="J16" s="54">
        <v>27396.1</v>
      </c>
      <c r="K16" s="54">
        <v>27393.13</v>
      </c>
      <c r="L16" s="54">
        <v>27600.9</v>
      </c>
      <c r="M16" s="72"/>
      <c r="N16" s="72"/>
      <c r="O16" s="72"/>
      <c r="P16" s="72"/>
      <c r="Q16" s="72"/>
      <c r="R16" s="124"/>
      <c r="S16" s="72"/>
      <c r="T16" s="72"/>
      <c r="U16" s="131"/>
      <c r="V16" s="221"/>
      <c r="W16" s="221"/>
    </row>
    <row r="17" spans="1:26" ht="38.25">
      <c r="A17"/>
      <c r="B17" s="126"/>
      <c r="C17" s="68" t="s">
        <v>121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7"/>
      <c r="N17" s="127"/>
      <c r="O17" s="127"/>
      <c r="P17" s="127"/>
      <c r="Q17" s="127"/>
      <c r="R17" s="128"/>
      <c r="S17" s="127"/>
      <c r="T17" s="127"/>
      <c r="U17" s="132"/>
      <c r="V17" s="222"/>
      <c r="W17" s="222"/>
    </row>
    <row r="18" spans="1:26">
      <c r="A18" s="121">
        <v>42584</v>
      </c>
      <c r="B18" s="65" t="s">
        <v>120</v>
      </c>
      <c r="C18" s="68" t="s">
        <v>86</v>
      </c>
      <c r="D18" s="54">
        <v>29362.15</v>
      </c>
      <c r="E18" s="54">
        <v>29199.15</v>
      </c>
      <c r="F18" s="54">
        <v>29247.47</v>
      </c>
      <c r="G18" s="54">
        <v>29221.48</v>
      </c>
      <c r="H18" s="54">
        <v>29421.54</v>
      </c>
      <c r="I18" s="54">
        <v>29360.31</v>
      </c>
      <c r="J18" s="54">
        <v>29195.24</v>
      </c>
      <c r="K18" s="54">
        <v>29219.14</v>
      </c>
      <c r="L18" s="54">
        <v>29438.7</v>
      </c>
      <c r="M18" s="66">
        <f>IF((L19=""),"",MAX(D20:L20))</f>
        <v>1824.4900000000016</v>
      </c>
      <c r="N18" s="66">
        <f>IF(L19="","",MIN(D20:L20))</f>
        <v>1677.1000000000022</v>
      </c>
      <c r="O18" s="66">
        <f>IF((L20=""),"",AVERAGE(D20:L20))</f>
        <v>1728.5744444444447</v>
      </c>
      <c r="P18" s="66">
        <f>IF((L19=""),"",((M18-N18)/(M18+N18))*100)</f>
        <v>4.2092306637841457</v>
      </c>
      <c r="Q18" s="66">
        <v>20</v>
      </c>
      <c r="R18" s="122" t="str">
        <f>IF(L19="","",IF(P19&lt;20,(IF(O18&gt;1730,IF(O18&lt;1970,"Pass","Fail"),"Fail"))))</f>
        <v>Fail</v>
      </c>
      <c r="S18" s="66">
        <v>1400</v>
      </c>
      <c r="T18" s="66"/>
      <c r="U18" s="130"/>
      <c r="V18" s="220">
        <v>1600</v>
      </c>
      <c r="W18" s="220">
        <v>2000</v>
      </c>
      <c r="X18" s="224">
        <v>1730</v>
      </c>
      <c r="Y18" s="224">
        <v>1970</v>
      </c>
      <c r="Z18" s="224">
        <v>6.2</v>
      </c>
    </row>
    <row r="19" spans="1:26" ht="15.75">
      <c r="A19"/>
      <c r="B19" s="71"/>
      <c r="C19" s="68" t="s">
        <v>87</v>
      </c>
      <c r="D19" s="54">
        <v>27685.05</v>
      </c>
      <c r="E19" s="54">
        <v>27518.83</v>
      </c>
      <c r="F19" s="54">
        <v>27567.200000000001</v>
      </c>
      <c r="G19" s="54">
        <v>27465.74</v>
      </c>
      <c r="H19" s="54">
        <v>27597.05</v>
      </c>
      <c r="I19" s="54">
        <v>27597.56</v>
      </c>
      <c r="J19" s="54">
        <v>27481.97</v>
      </c>
      <c r="K19" s="54">
        <v>27497.3</v>
      </c>
      <c r="L19" s="54">
        <v>27697.31</v>
      </c>
      <c r="M19" s="72"/>
      <c r="N19" s="72"/>
      <c r="O19" s="72"/>
      <c r="P19" s="72"/>
      <c r="Q19" s="72"/>
      <c r="R19" s="124"/>
      <c r="S19" s="72"/>
      <c r="T19" s="72"/>
      <c r="U19" s="131"/>
      <c r="V19" s="221"/>
      <c r="W19" s="221"/>
    </row>
    <row r="20" spans="1:26" ht="38.25">
      <c r="A20"/>
      <c r="B20" s="126"/>
      <c r="C20" s="68" t="s">
        <v>121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7"/>
      <c r="N20" s="127"/>
      <c r="O20" s="127"/>
      <c r="P20" s="127"/>
      <c r="Q20" s="127"/>
      <c r="R20" s="128"/>
      <c r="S20" s="127"/>
      <c r="T20" s="127"/>
      <c r="U20" s="132"/>
      <c r="V20" s="222"/>
      <c r="W20" s="222"/>
    </row>
    <row r="21" spans="1:26">
      <c r="A21" s="121">
        <v>42587</v>
      </c>
      <c r="B21" s="65" t="s">
        <v>122</v>
      </c>
      <c r="C21" s="68" t="s">
        <v>86</v>
      </c>
      <c r="D21" s="54">
        <v>29318.91</v>
      </c>
      <c r="E21" s="54">
        <v>29165.69</v>
      </c>
      <c r="F21" s="54">
        <v>29227.22</v>
      </c>
      <c r="G21" s="54">
        <v>29165.89</v>
      </c>
      <c r="H21" s="54">
        <v>29350.07</v>
      </c>
      <c r="I21" s="54">
        <v>29337.82</v>
      </c>
      <c r="J21" s="54">
        <v>29151.53</v>
      </c>
      <c r="K21" s="54">
        <v>29170.84</v>
      </c>
      <c r="L21" s="54">
        <v>29373.59</v>
      </c>
      <c r="M21" s="66">
        <f>IF((L22=""),"",MAX(D23:L23))</f>
        <v>1853.7799999999988</v>
      </c>
      <c r="N21" s="66">
        <f>IF(L22="","",MIN(D23:L23))</f>
        <v>1715.7100000000028</v>
      </c>
      <c r="O21" s="66">
        <f>IF((L23=""),"",AVERAGE(D23:L23))</f>
        <v>1773.0144444444445</v>
      </c>
      <c r="P21" s="66">
        <f>IF((L22=""),"",((M21-N21)/(M21+N21))*100)</f>
        <v>3.8680595827414002</v>
      </c>
      <c r="Q21" s="66">
        <v>20</v>
      </c>
      <c r="R21" s="122" t="str">
        <f>IF(L22="","",IF(P22&lt;20,(IF(O21&gt;1730,IF(O21&lt;1970,"Pass","Fail"),"Fail"))))</f>
        <v>Pass</v>
      </c>
      <c r="S21" s="66">
        <v>1400</v>
      </c>
      <c r="T21" s="66"/>
      <c r="U21" s="130"/>
      <c r="V21" s="220">
        <v>1600</v>
      </c>
      <c r="W21" s="220">
        <v>2000</v>
      </c>
      <c r="X21" s="224">
        <v>1730</v>
      </c>
      <c r="Y21" s="224">
        <v>1970</v>
      </c>
      <c r="Z21" s="224">
        <v>6.2</v>
      </c>
    </row>
    <row r="22" spans="1:26" ht="15.75">
      <c r="A22"/>
      <c r="B22" s="71"/>
      <c r="C22" s="68" t="s">
        <v>87</v>
      </c>
      <c r="D22" s="54">
        <v>27581.03</v>
      </c>
      <c r="E22" s="54">
        <v>27439.79</v>
      </c>
      <c r="F22" s="54">
        <v>27511.51</v>
      </c>
      <c r="G22" s="54">
        <v>27355.87</v>
      </c>
      <c r="H22" s="54">
        <v>27496.29</v>
      </c>
      <c r="I22" s="54">
        <v>27550.13</v>
      </c>
      <c r="J22" s="54">
        <v>27401.599999999999</v>
      </c>
      <c r="K22" s="54">
        <v>27391.55</v>
      </c>
      <c r="L22" s="54">
        <v>27576.66</v>
      </c>
      <c r="M22" s="72"/>
      <c r="N22" s="72"/>
      <c r="O22" s="72"/>
      <c r="P22" s="72"/>
      <c r="Q22" s="72"/>
      <c r="R22" s="124"/>
      <c r="S22" s="72"/>
      <c r="T22" s="72"/>
      <c r="U22" s="131"/>
      <c r="V22" s="221"/>
      <c r="W22" s="221"/>
    </row>
    <row r="23" spans="1:26" ht="38.25">
      <c r="A23"/>
      <c r="B23" s="126"/>
      <c r="C23" s="68" t="s">
        <v>121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7"/>
      <c r="N23" s="127"/>
      <c r="O23" s="127"/>
      <c r="P23" s="127"/>
      <c r="Q23" s="127"/>
      <c r="R23" s="128"/>
      <c r="S23" s="127"/>
      <c r="T23" s="127"/>
      <c r="U23" s="132"/>
      <c r="V23" s="222"/>
      <c r="W23" s="222"/>
    </row>
    <row r="24" spans="1:26">
      <c r="A24" s="121">
        <v>42590</v>
      </c>
      <c r="B24" s="65" t="s">
        <v>122</v>
      </c>
      <c r="C24" s="68" t="s">
        <v>86</v>
      </c>
      <c r="D24" s="54">
        <v>29132.67</v>
      </c>
      <c r="E24" s="54">
        <v>29087.78</v>
      </c>
      <c r="F24" s="54">
        <v>29156.33</v>
      </c>
      <c r="G24" s="54">
        <v>29123.05</v>
      </c>
      <c r="H24" s="54">
        <v>29332.63</v>
      </c>
      <c r="I24" s="54">
        <v>29273.39</v>
      </c>
      <c r="J24" s="54">
        <v>29105.14</v>
      </c>
      <c r="K24" s="54">
        <v>29096.55</v>
      </c>
      <c r="L24" s="54">
        <v>29296.32</v>
      </c>
      <c r="M24" s="66">
        <f>IF((L25=""),"",MAX(D26:L26))</f>
        <v>1945</v>
      </c>
      <c r="N24" s="66">
        <f>IF(L25="","",MIN(D26:L26))</f>
        <v>1700.1999999999971</v>
      </c>
      <c r="O24" s="66">
        <f>IF((L26=""),"",AVERAGE(D26:L26))</f>
        <v>1849.2999999999993</v>
      </c>
      <c r="P24" s="66">
        <f>IF((L25=""),"",((M24-N24)/(M24+N24))*100)</f>
        <v>6.7156808954242049</v>
      </c>
      <c r="Q24" s="66">
        <v>20</v>
      </c>
      <c r="R24" s="122" t="str">
        <f>IF(L25="","",IF(P25&lt;20,(IF(O24&gt;1730,IF(O24&lt;1970,"Pass","Fail"),"Fail"))))</f>
        <v>Pass</v>
      </c>
      <c r="S24" s="122">
        <v>1428</v>
      </c>
      <c r="T24" s="122"/>
      <c r="U24" s="130"/>
      <c r="V24" s="220">
        <v>1600</v>
      </c>
      <c r="W24" s="220">
        <v>2000</v>
      </c>
      <c r="X24" s="224">
        <v>1730</v>
      </c>
      <c r="Y24" s="224">
        <v>1970</v>
      </c>
      <c r="Z24" s="224">
        <v>6.2</v>
      </c>
    </row>
    <row r="25" spans="1:26" ht="15.75">
      <c r="A25"/>
      <c r="B25" s="71"/>
      <c r="C25" s="68" t="s">
        <v>87</v>
      </c>
      <c r="D25" s="54">
        <v>27432.47</v>
      </c>
      <c r="E25" s="54">
        <v>27299.19</v>
      </c>
      <c r="F25" s="54">
        <v>27331.99</v>
      </c>
      <c r="G25" s="54">
        <v>27197.56</v>
      </c>
      <c r="H25" s="54">
        <v>27387.63</v>
      </c>
      <c r="I25" s="54">
        <v>27409.96</v>
      </c>
      <c r="J25" s="54">
        <v>27260.880000000001</v>
      </c>
      <c r="K25" s="54">
        <v>27217.26</v>
      </c>
      <c r="L25" s="54">
        <v>27423.22</v>
      </c>
      <c r="M25" s="72"/>
      <c r="N25" s="72"/>
      <c r="O25" s="72"/>
      <c r="P25" s="72"/>
      <c r="Q25" s="72"/>
      <c r="R25" s="124"/>
      <c r="S25" s="124"/>
      <c r="T25" s="124"/>
      <c r="U25" s="131"/>
      <c r="V25" s="221"/>
      <c r="W25" s="221"/>
    </row>
    <row r="26" spans="1:26" ht="38.25">
      <c r="A26"/>
      <c r="B26" s="126"/>
      <c r="C26" s="68" t="s">
        <v>121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7"/>
      <c r="N26" s="127"/>
      <c r="O26" s="127"/>
      <c r="P26" s="127"/>
      <c r="Q26" s="127"/>
      <c r="R26" s="128"/>
      <c r="S26" s="128"/>
      <c r="T26" s="128"/>
      <c r="U26" s="132"/>
      <c r="V26" s="222"/>
      <c r="W26" s="222"/>
    </row>
    <row r="27" spans="1:26">
      <c r="A27" s="121">
        <v>42594</v>
      </c>
      <c r="B27" s="65" t="s">
        <v>122</v>
      </c>
      <c r="C27" s="68" t="s">
        <v>86</v>
      </c>
      <c r="D27" s="54">
        <v>29190.2</v>
      </c>
      <c r="E27" s="54">
        <v>29190.2</v>
      </c>
      <c r="F27" s="54">
        <v>29149.5</v>
      </c>
      <c r="G27" s="54">
        <v>29084.43</v>
      </c>
      <c r="H27" s="54">
        <v>29299.38</v>
      </c>
      <c r="I27" s="54">
        <v>29289.9</v>
      </c>
      <c r="J27" s="54">
        <v>29073.43</v>
      </c>
      <c r="K27" s="54">
        <v>26863.87</v>
      </c>
      <c r="L27" s="54">
        <v>29278.61</v>
      </c>
      <c r="M27" s="66">
        <f>IF((L28=""),"",MAX(D29:L29))</f>
        <v>2047.7900000000009</v>
      </c>
      <c r="N27" s="66">
        <f>IF(L28="","",MIN(D29:L29))</f>
        <v>1914.869999999999</v>
      </c>
      <c r="O27" s="66">
        <f>IF((L29=""),"",AVERAGE(D29:L29))</f>
        <v>1982.3000000000004</v>
      </c>
      <c r="P27" s="66">
        <f>IF((L28=""),"",((M27-N27)/(M27+N27))*100)</f>
        <v>3.3543125072552757</v>
      </c>
      <c r="Q27" s="66">
        <v>20</v>
      </c>
      <c r="R27" s="122" t="str">
        <f>IF(L28="","",IF(P28&lt;20,(IF(O27&gt;1730,IF(O27&lt;1970,"Pass","Fail"),"Fail"))))</f>
        <v>Fail</v>
      </c>
      <c r="S27" s="66"/>
      <c r="T27" s="66"/>
      <c r="U27" s="130"/>
      <c r="V27" s="220">
        <v>1600</v>
      </c>
      <c r="W27" s="220">
        <v>2000</v>
      </c>
      <c r="X27" s="224">
        <v>1730</v>
      </c>
      <c r="Y27" s="224">
        <v>1970</v>
      </c>
      <c r="Z27" s="224">
        <v>6.2</v>
      </c>
    </row>
    <row r="28" spans="1:26" ht="15.75">
      <c r="A28"/>
      <c r="B28" s="71"/>
      <c r="C28" s="68" t="s">
        <v>87</v>
      </c>
      <c r="D28" s="54">
        <v>27275.33</v>
      </c>
      <c r="E28" s="54">
        <v>27142.41</v>
      </c>
      <c r="F28" s="54">
        <v>27149.94</v>
      </c>
      <c r="G28" s="54">
        <v>27107.5</v>
      </c>
      <c r="H28" s="54">
        <v>27286.22</v>
      </c>
      <c r="I28" s="54">
        <v>27273.3</v>
      </c>
      <c r="J28" s="54">
        <v>27128.3</v>
      </c>
      <c r="K28" s="54">
        <v>24890.26</v>
      </c>
      <c r="L28" s="54">
        <v>27325.56</v>
      </c>
      <c r="M28" s="72"/>
      <c r="N28" s="72"/>
      <c r="O28" s="72"/>
      <c r="P28" s="72"/>
      <c r="Q28" s="72"/>
      <c r="R28" s="124"/>
      <c r="S28" s="72"/>
      <c r="T28" s="72"/>
      <c r="U28" s="131"/>
      <c r="V28" s="221"/>
      <c r="W28" s="221"/>
    </row>
    <row r="29" spans="1:26" ht="38.25">
      <c r="A29"/>
      <c r="B29" s="126"/>
      <c r="C29" s="68" t="s">
        <v>121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7"/>
      <c r="N29" s="127"/>
      <c r="O29" s="127"/>
      <c r="P29" s="127"/>
      <c r="Q29" s="127"/>
      <c r="R29" s="128"/>
      <c r="S29" s="127"/>
      <c r="T29" s="127"/>
      <c r="U29" s="132"/>
      <c r="V29" s="222"/>
      <c r="W29" s="222"/>
    </row>
    <row r="30" spans="1:26">
      <c r="A30" s="121">
        <v>42604</v>
      </c>
      <c r="B30" s="65" t="s">
        <v>122</v>
      </c>
      <c r="C30" s="68" t="s">
        <v>86</v>
      </c>
      <c r="D30" s="54">
        <v>29358.46</v>
      </c>
      <c r="E30" s="54">
        <v>29179.08</v>
      </c>
      <c r="F30" s="54">
        <v>29264.42</v>
      </c>
      <c r="G30" s="54">
        <v>29165.29</v>
      </c>
      <c r="H30" s="54">
        <v>29397.17</v>
      </c>
      <c r="I30" s="54">
        <v>29315.33</v>
      </c>
      <c r="J30" s="54">
        <v>29195.42</v>
      </c>
      <c r="K30" s="54">
        <v>29167.54</v>
      </c>
      <c r="L30" s="54">
        <v>29457.5</v>
      </c>
      <c r="M30" s="66">
        <f>IF((L31=""),"",MAX(D32:L32))</f>
        <v>2028.239999999998</v>
      </c>
      <c r="N30" s="66">
        <f>IF(L31="","",MIN(D32:L32))</f>
        <v>1910.369999999999</v>
      </c>
      <c r="O30" s="66">
        <f>IF((L32=""),"",AVERAGE(D32:L32))</f>
        <v>1949.6833333333334</v>
      </c>
      <c r="P30" s="66">
        <f>IF((L31=""),"",((M30-N30)/(M30+N30))*100)</f>
        <v>2.9926801587361807</v>
      </c>
      <c r="Q30" s="66">
        <v>20</v>
      </c>
      <c r="R30" s="122" t="str">
        <f>IF(L31="","",IF(P31&lt;20,(IF(O30&gt;1730,IF(O30&lt;1970,"Pass","Fail"),"Fail"))))</f>
        <v>Pass</v>
      </c>
      <c r="S30" s="66">
        <v>1400</v>
      </c>
      <c r="T30" s="66"/>
      <c r="U30" s="130"/>
      <c r="V30" s="220">
        <v>1600</v>
      </c>
      <c r="W30" s="220">
        <v>2000</v>
      </c>
      <c r="X30" s="224">
        <v>1730</v>
      </c>
      <c r="Y30" s="224">
        <v>1970</v>
      </c>
      <c r="Z30" s="224">
        <v>6.2</v>
      </c>
    </row>
    <row r="31" spans="1:26" ht="15.75">
      <c r="A31"/>
      <c r="B31" s="71"/>
      <c r="C31" s="68" t="s">
        <v>87</v>
      </c>
      <c r="D31" s="54">
        <v>27385.42</v>
      </c>
      <c r="E31" s="54">
        <v>27255.5</v>
      </c>
      <c r="F31" s="54">
        <v>27339.24</v>
      </c>
      <c r="G31" s="54">
        <v>27188.02</v>
      </c>
      <c r="H31" s="54">
        <v>27368.93</v>
      </c>
      <c r="I31" s="54">
        <v>27383.919999999998</v>
      </c>
      <c r="J31" s="54">
        <v>27285.05</v>
      </c>
      <c r="K31" s="54">
        <v>27246.59</v>
      </c>
      <c r="L31" s="54">
        <v>27500.39</v>
      </c>
      <c r="M31" s="72"/>
      <c r="N31" s="72"/>
      <c r="O31" s="72"/>
      <c r="P31" s="72"/>
      <c r="Q31" s="72"/>
      <c r="R31" s="124"/>
      <c r="S31" s="72"/>
      <c r="T31" s="72"/>
      <c r="U31" s="131"/>
      <c r="V31" s="221"/>
      <c r="W31" s="221"/>
    </row>
    <row r="32" spans="1:26" ht="38.25">
      <c r="A32"/>
      <c r="B32" s="126"/>
      <c r="C32" s="68" t="s">
        <v>121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7"/>
      <c r="N32" s="127"/>
      <c r="O32" s="127"/>
      <c r="P32" s="127"/>
      <c r="Q32" s="127"/>
      <c r="R32" s="128"/>
      <c r="S32" s="127"/>
      <c r="T32" s="127"/>
      <c r="U32" s="132"/>
      <c r="V32" s="222"/>
      <c r="W32" s="222"/>
    </row>
    <row r="33" spans="1:26">
      <c r="A33" s="121">
        <v>42600</v>
      </c>
      <c r="B33" s="65" t="s">
        <v>122</v>
      </c>
      <c r="C33" s="68" t="s">
        <v>86</v>
      </c>
      <c r="D33" s="54">
        <v>29284.959999999999</v>
      </c>
      <c r="E33" s="54">
        <v>29147.74</v>
      </c>
      <c r="F33" s="54">
        <v>29199.17</v>
      </c>
      <c r="G33" s="54">
        <v>29152.87</v>
      </c>
      <c r="H33" s="54">
        <v>29349.46</v>
      </c>
      <c r="I33" s="54">
        <v>29344.28</v>
      </c>
      <c r="J33" s="54">
        <v>29159.18</v>
      </c>
      <c r="K33" s="54">
        <v>29121.79</v>
      </c>
      <c r="L33" s="54">
        <v>29311.91</v>
      </c>
      <c r="M33" s="66">
        <f>IF((L34=""),"",MAX(D35:L35))</f>
        <v>2001.6899999999987</v>
      </c>
      <c r="N33" s="66">
        <f>IF(L34="","",MIN(D35:L35))</f>
        <v>1869.5400000000009</v>
      </c>
      <c r="O33" s="66">
        <f>IF((L35=""),"",AVERAGE(D35:L35))</f>
        <v>1914.8399999999992</v>
      </c>
      <c r="P33" s="66">
        <f>IF((L34=""),"",((M33-N33)/(M33+N33))*100)</f>
        <v>3.4136437256375323</v>
      </c>
      <c r="Q33" s="66">
        <v>20</v>
      </c>
      <c r="R33" s="122" t="str">
        <f>IF(L34="","",IF(P34&lt;20,(IF(O33&gt;1730,IF(O33&lt;1970,"Pass","Fail"),"Fail"))))</f>
        <v>Pass</v>
      </c>
      <c r="S33" s="66">
        <v>1534</v>
      </c>
      <c r="T33" s="66"/>
      <c r="U33" s="130"/>
      <c r="V33" s="220">
        <v>1600</v>
      </c>
      <c r="W33" s="220">
        <v>2000</v>
      </c>
      <c r="X33" s="224">
        <v>1730</v>
      </c>
      <c r="Y33" s="224">
        <v>1970</v>
      </c>
      <c r="Z33" s="224">
        <v>6.2</v>
      </c>
    </row>
    <row r="34" spans="1:26" ht="15.75">
      <c r="A34"/>
      <c r="B34" s="71"/>
      <c r="C34" s="68" t="s">
        <v>87</v>
      </c>
      <c r="D34" s="54">
        <v>27410.18</v>
      </c>
      <c r="E34" s="54">
        <v>27278.2</v>
      </c>
      <c r="F34" s="54">
        <v>27326.81</v>
      </c>
      <c r="G34" s="54">
        <v>27200.38</v>
      </c>
      <c r="H34" s="54">
        <v>27347.77</v>
      </c>
      <c r="I34" s="54">
        <v>27392.959999999999</v>
      </c>
      <c r="J34" s="54">
        <v>27264.02</v>
      </c>
      <c r="K34" s="54">
        <v>27215.23</v>
      </c>
      <c r="L34" s="54">
        <v>27402.25</v>
      </c>
      <c r="M34" s="72"/>
      <c r="N34" s="72"/>
      <c r="O34" s="72"/>
      <c r="P34" s="72"/>
      <c r="Q34" s="72"/>
      <c r="R34" s="124"/>
      <c r="S34" s="72"/>
      <c r="T34" s="72"/>
      <c r="U34" s="131"/>
      <c r="V34" s="221"/>
      <c r="W34" s="221"/>
    </row>
    <row r="35" spans="1:26" ht="38.25">
      <c r="A35"/>
      <c r="B35" s="126"/>
      <c r="C35" s="68" t="s">
        <v>121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7"/>
      <c r="N35" s="127"/>
      <c r="O35" s="127"/>
      <c r="P35" s="127"/>
      <c r="Q35" s="127"/>
      <c r="R35" s="128"/>
      <c r="S35" s="127"/>
      <c r="T35" s="127"/>
      <c r="U35" s="132"/>
      <c r="V35" s="222"/>
      <c r="W35" s="222"/>
    </row>
    <row r="36" spans="1:26">
      <c r="A36" s="121">
        <v>42608</v>
      </c>
      <c r="B36" s="65" t="s">
        <v>122</v>
      </c>
      <c r="C36" s="68" t="s">
        <v>86</v>
      </c>
      <c r="D36" s="54">
        <v>29220.36</v>
      </c>
      <c r="E36" s="54">
        <v>29096.41</v>
      </c>
      <c r="F36" s="54">
        <v>29127.360000000001</v>
      </c>
      <c r="G36" s="54">
        <v>29091.26</v>
      </c>
      <c r="H36" s="54">
        <v>29319.97</v>
      </c>
      <c r="I36" s="54">
        <v>29245.13</v>
      </c>
      <c r="J36" s="54">
        <v>29104.76</v>
      </c>
      <c r="K36" s="54">
        <v>29062.3</v>
      </c>
      <c r="L36" s="54">
        <v>29287.25</v>
      </c>
      <c r="M36" s="66">
        <f>IF((L37=""),"",MAX(D38:L38))</f>
        <v>2048.0300000000025</v>
      </c>
      <c r="N36" s="66">
        <f>IF(L37="","",MIN(D38:L38))</f>
        <v>1886.8100000000013</v>
      </c>
      <c r="O36" s="66">
        <f>IF((L38=""),"",AVERAGE(D38:L38))</f>
        <v>1952.7733333333333</v>
      </c>
      <c r="P36" s="66">
        <f>IF((L37=""),"",((M36-N36)/(M36+N36))*100)</f>
        <v>4.0972441064948262</v>
      </c>
      <c r="Q36" s="66">
        <v>20</v>
      </c>
      <c r="R36" s="122" t="str">
        <f>IF(L37="","",IF(P37&lt;20,(IF(O36&gt;1730,IF(O36&lt;1970,"Pass","Fail"),"Fail"))))</f>
        <v>Pass</v>
      </c>
      <c r="S36" s="66">
        <v>1428</v>
      </c>
      <c r="T36" s="66"/>
      <c r="U36" s="130"/>
      <c r="V36" s="220">
        <v>1600</v>
      </c>
      <c r="W36" s="220">
        <v>2000</v>
      </c>
      <c r="X36" s="224">
        <v>1730</v>
      </c>
      <c r="Y36" s="224">
        <v>1970</v>
      </c>
      <c r="Z36" s="224">
        <v>6.2</v>
      </c>
    </row>
    <row r="37" spans="1:26" ht="15.75">
      <c r="A37"/>
      <c r="B37" s="71"/>
      <c r="C37" s="68" t="s">
        <v>87</v>
      </c>
      <c r="D37" s="54">
        <v>27327.54</v>
      </c>
      <c r="E37" s="54">
        <v>27190.77</v>
      </c>
      <c r="F37" s="54">
        <v>27240.55</v>
      </c>
      <c r="G37" s="54">
        <v>27087.65</v>
      </c>
      <c r="H37" s="54">
        <v>27271.94</v>
      </c>
      <c r="I37" s="54">
        <v>27289.27</v>
      </c>
      <c r="J37" s="54">
        <v>27142.95</v>
      </c>
      <c r="K37" s="54">
        <v>27091.19</v>
      </c>
      <c r="L37" s="54">
        <v>27337.98</v>
      </c>
      <c r="M37" s="72"/>
      <c r="N37" s="72"/>
      <c r="O37" s="72"/>
      <c r="P37" s="72"/>
      <c r="Q37" s="72"/>
      <c r="R37" s="124"/>
      <c r="S37" s="72"/>
      <c r="T37" s="72"/>
      <c r="U37" s="131"/>
      <c r="V37" s="221"/>
      <c r="W37" s="221"/>
    </row>
    <row r="38" spans="1:26" ht="38.25">
      <c r="A38"/>
      <c r="B38" s="126"/>
      <c r="C38" s="68" t="s">
        <v>121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7"/>
      <c r="N38" s="127"/>
      <c r="O38" s="127"/>
      <c r="P38" s="127"/>
      <c r="Q38" s="127"/>
      <c r="R38" s="128"/>
      <c r="S38" s="127"/>
      <c r="T38" s="127"/>
      <c r="U38" s="132"/>
      <c r="V38" s="222"/>
      <c r="W38" s="222"/>
    </row>
    <row r="39" spans="1:26">
      <c r="A39" s="121">
        <v>42611</v>
      </c>
      <c r="B39" s="65" t="s">
        <v>122</v>
      </c>
      <c r="C39" s="68" t="s">
        <v>86</v>
      </c>
      <c r="D39" s="54">
        <v>29248.44</v>
      </c>
      <c r="E39" s="54">
        <v>29087.88</v>
      </c>
      <c r="F39" s="54">
        <v>29151.1</v>
      </c>
      <c r="G39" s="54">
        <v>29106.44</v>
      </c>
      <c r="H39" s="54">
        <v>29295.24</v>
      </c>
      <c r="I39" s="54">
        <v>29239.37</v>
      </c>
      <c r="J39" s="54">
        <v>29089.81</v>
      </c>
      <c r="K39" s="54">
        <v>29105.360000000001</v>
      </c>
      <c r="L39" s="54">
        <v>29282.86</v>
      </c>
      <c r="M39" s="66">
        <f>IF((L40=""),"",MAX(D41:L41))</f>
        <v>2088.6400000000031</v>
      </c>
      <c r="N39" s="66">
        <f>IF(L40="","",MIN(D41:L41))</f>
        <v>1903.6099999999969</v>
      </c>
      <c r="O39" s="66">
        <f>IF((L41=""),"",AVERAGE(D41:L41))</f>
        <v>1975.1388888888894</v>
      </c>
      <c r="P39" s="66">
        <f>IF((L40=""),"",((M39-N39)/(M39+N39))*100)</f>
        <v>4.6347297889662746</v>
      </c>
      <c r="Q39" s="66">
        <v>20</v>
      </c>
      <c r="R39" s="122" t="str">
        <f>IF(L40="","",IF(P40&lt;20,(IF(O39&gt;1730,IF(O39&lt;1970,"Pass","Fail"),"Fail"))))</f>
        <v>Fail</v>
      </c>
      <c r="S39" s="66">
        <v>1335</v>
      </c>
      <c r="T39" s="66"/>
      <c r="U39" s="130"/>
      <c r="V39" s="220">
        <v>1600</v>
      </c>
      <c r="W39" s="220">
        <v>2000</v>
      </c>
      <c r="X39" s="224">
        <v>1730</v>
      </c>
      <c r="Y39" s="224">
        <v>1970</v>
      </c>
      <c r="Z39" s="224">
        <v>6.2</v>
      </c>
    </row>
    <row r="40" spans="1:26" ht="15.75">
      <c r="A40"/>
      <c r="B40" s="71"/>
      <c r="C40" s="68" t="s">
        <v>87</v>
      </c>
      <c r="D40" s="54">
        <v>27344.83</v>
      </c>
      <c r="E40" s="54">
        <v>27173.85</v>
      </c>
      <c r="F40" s="54">
        <v>27177.439999999999</v>
      </c>
      <c r="G40" s="54">
        <v>27070.66</v>
      </c>
      <c r="H40" s="54">
        <v>27206.6</v>
      </c>
      <c r="I40" s="54">
        <v>27272.61</v>
      </c>
      <c r="J40" s="54">
        <v>27112.44</v>
      </c>
      <c r="K40" s="54">
        <v>27116.23</v>
      </c>
      <c r="L40" s="54">
        <v>27355.59</v>
      </c>
      <c r="M40" s="72"/>
      <c r="N40" s="72"/>
      <c r="O40" s="72"/>
      <c r="P40" s="72"/>
      <c r="Q40" s="72"/>
      <c r="R40" s="124"/>
      <c r="S40" s="72"/>
      <c r="T40" s="72"/>
      <c r="U40" s="131"/>
      <c r="V40" s="221"/>
      <c r="W40" s="221"/>
    </row>
    <row r="41" spans="1:26" ht="38.25">
      <c r="A41"/>
      <c r="B41" s="126"/>
      <c r="C41" s="68" t="s">
        <v>121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7"/>
      <c r="N41" s="127"/>
      <c r="O41" s="127"/>
      <c r="P41" s="127"/>
      <c r="Q41" s="127"/>
      <c r="R41" s="128"/>
      <c r="S41" s="127"/>
      <c r="T41" s="127"/>
      <c r="U41" s="132"/>
      <c r="V41" s="222"/>
      <c r="W41" s="222"/>
    </row>
    <row r="42" spans="1:26">
      <c r="A42" s="121">
        <v>42615</v>
      </c>
      <c r="B42" s="65" t="s">
        <v>122</v>
      </c>
      <c r="C42" s="68" t="s">
        <v>86</v>
      </c>
      <c r="D42" s="54">
        <v>29220.27</v>
      </c>
      <c r="E42" s="54">
        <v>29066.37</v>
      </c>
      <c r="F42" s="54">
        <v>29073.35</v>
      </c>
      <c r="G42" s="54">
        <v>29064.51</v>
      </c>
      <c r="H42" s="54">
        <v>29289.59</v>
      </c>
      <c r="I42" s="54">
        <v>29230.560000000001</v>
      </c>
      <c r="J42" s="54">
        <v>29068.34</v>
      </c>
      <c r="K42" s="54">
        <v>29056.28</v>
      </c>
      <c r="L42" s="54">
        <v>29269.63</v>
      </c>
      <c r="M42" s="66">
        <f>IF((L43=""),"",MAX(D44:L44))</f>
        <v>1939.9000000000015</v>
      </c>
      <c r="N42" s="66">
        <f>IF(L43="","",MIN(D44:L44))</f>
        <v>1797.8099999999977</v>
      </c>
      <c r="O42" s="66">
        <f>IF((L44=""),"",AVERAGE(D44:L44))</f>
        <v>1853.9822222222219</v>
      </c>
      <c r="P42" s="66">
        <f>IF((L43=""),"",((M42-N42)/(M42+N42))*100)</f>
        <v>3.8015255330136317</v>
      </c>
      <c r="Q42" s="66">
        <v>20</v>
      </c>
      <c r="R42" s="122" t="str">
        <f>IF(L43="","",IF(P43&lt;20,(IF(O42&gt;1730,IF(O42&lt;1970,"Pass","Fail"),"Fail"))))</f>
        <v>Pass</v>
      </c>
      <c r="S42" s="66">
        <v>1335</v>
      </c>
      <c r="T42" s="66"/>
      <c r="U42" s="130"/>
      <c r="V42" s="220">
        <v>1600</v>
      </c>
      <c r="W42" s="220">
        <v>2000</v>
      </c>
      <c r="X42" s="224">
        <v>1730</v>
      </c>
      <c r="Y42" s="224">
        <v>1970</v>
      </c>
      <c r="Z42" s="224">
        <v>6.2</v>
      </c>
    </row>
    <row r="43" spans="1:26" ht="15.75">
      <c r="A43"/>
      <c r="B43" s="71"/>
      <c r="C43" s="68" t="s">
        <v>87</v>
      </c>
      <c r="D43" s="54">
        <v>27400.9</v>
      </c>
      <c r="E43" s="54">
        <v>27268.560000000001</v>
      </c>
      <c r="F43" s="54">
        <v>27266.36</v>
      </c>
      <c r="G43" s="54">
        <v>27181.919999999998</v>
      </c>
      <c r="H43" s="54">
        <v>27349.69</v>
      </c>
      <c r="I43" s="54">
        <v>27335.88</v>
      </c>
      <c r="J43" s="54">
        <v>27231.61</v>
      </c>
      <c r="K43" s="54">
        <v>27195.51</v>
      </c>
      <c r="L43" s="54">
        <v>27422.63</v>
      </c>
      <c r="M43" s="72"/>
      <c r="N43" s="72"/>
      <c r="O43" s="72"/>
      <c r="P43" s="72"/>
      <c r="Q43" s="72"/>
      <c r="R43" s="124"/>
      <c r="S43" s="72"/>
      <c r="T43" s="72"/>
      <c r="U43" s="131"/>
      <c r="V43" s="221"/>
      <c r="W43" s="221"/>
    </row>
    <row r="44" spans="1:26" ht="38.25">
      <c r="A44"/>
      <c r="B44" s="126"/>
      <c r="C44" s="68" t="s">
        <v>121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7"/>
      <c r="N44" s="127"/>
      <c r="O44" s="127"/>
      <c r="P44" s="127"/>
      <c r="Q44" s="127"/>
      <c r="R44" s="128"/>
      <c r="S44" s="127"/>
      <c r="T44" s="127"/>
      <c r="U44" s="132"/>
      <c r="V44" s="222"/>
      <c r="W44" s="222"/>
    </row>
    <row r="45" spans="1:26">
      <c r="A45" s="121">
        <v>42618</v>
      </c>
      <c r="B45" s="65" t="s">
        <v>122</v>
      </c>
      <c r="C45" s="68" t="s">
        <v>86</v>
      </c>
      <c r="D45" s="54">
        <v>27038.01</v>
      </c>
      <c r="E45" s="54">
        <v>29067.62</v>
      </c>
      <c r="F45" s="54">
        <v>29171.35</v>
      </c>
      <c r="G45" s="54">
        <v>29054.18</v>
      </c>
      <c r="H45" s="54">
        <v>29308.44</v>
      </c>
      <c r="I45" s="54">
        <v>29215.11</v>
      </c>
      <c r="J45" s="54">
        <v>29105.16</v>
      </c>
      <c r="K45" s="54">
        <v>29082.2</v>
      </c>
      <c r="L45" s="54">
        <v>29273.21</v>
      </c>
      <c r="M45" s="66">
        <f>IF((L46=""),"",MAX(D47:L47))</f>
        <v>2087.2899999999972</v>
      </c>
      <c r="N45" s="66">
        <f>IF(L46="","",MIN(D47:L47))</f>
        <v>-298.46000000000276</v>
      </c>
      <c r="O45" s="66">
        <f>IF((L47=""),"",AVERAGE(D47:L47))</f>
        <v>1708.6144444444431</v>
      </c>
      <c r="P45" s="66">
        <f>IF((L46=""),"",((M45-N45)/(M45+N45))*100)</f>
        <v>133.36929725015833</v>
      </c>
      <c r="Q45" s="66">
        <v>20</v>
      </c>
      <c r="R45" s="122" t="str">
        <f>IF(L46="","",IF(P46&lt;20,(IF(O45&gt;1730,IF(O45&lt;1970,"Pass","Fail"),"Fail"))))</f>
        <v>Fail</v>
      </c>
      <c r="S45" s="66">
        <v>1428</v>
      </c>
      <c r="T45" s="66"/>
      <c r="U45" s="130"/>
      <c r="V45" s="220">
        <v>1600</v>
      </c>
      <c r="W45" s="220">
        <v>2000</v>
      </c>
      <c r="X45" s="224">
        <v>1730</v>
      </c>
      <c r="Y45" s="224">
        <v>1970</v>
      </c>
      <c r="Z45" s="224">
        <v>6.2</v>
      </c>
    </row>
    <row r="46" spans="1:26" ht="15.75">
      <c r="A46"/>
      <c r="B46" s="71"/>
      <c r="C46" s="68" t="s">
        <v>87</v>
      </c>
      <c r="D46" s="54">
        <v>27336.47</v>
      </c>
      <c r="E46" s="54">
        <v>27146.31</v>
      </c>
      <c r="F46" s="54">
        <v>27249.4</v>
      </c>
      <c r="G46" s="54">
        <v>27105.74</v>
      </c>
      <c r="H46" s="54">
        <v>27221.15</v>
      </c>
      <c r="I46" s="54">
        <v>27223.49</v>
      </c>
      <c r="J46" s="54">
        <v>27172.16</v>
      </c>
      <c r="K46" s="54">
        <v>27106.5</v>
      </c>
      <c r="L46" s="54">
        <v>27376.53</v>
      </c>
      <c r="M46" s="72"/>
      <c r="N46" s="72"/>
      <c r="O46" s="72"/>
      <c r="P46" s="72"/>
      <c r="Q46" s="72"/>
      <c r="R46" s="124"/>
      <c r="S46" s="72"/>
      <c r="T46" s="72"/>
      <c r="U46" s="131"/>
      <c r="V46" s="221"/>
      <c r="W46" s="221"/>
    </row>
    <row r="47" spans="1:26" ht="38.25">
      <c r="A47"/>
      <c r="B47" s="126"/>
      <c r="C47" s="68" t="s">
        <v>121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7"/>
      <c r="N47" s="127"/>
      <c r="O47" s="127"/>
      <c r="P47" s="127"/>
      <c r="Q47" s="127"/>
      <c r="R47" s="128"/>
      <c r="S47" s="127"/>
      <c r="T47" s="127"/>
      <c r="U47" s="132"/>
      <c r="V47" s="222"/>
      <c r="W47" s="222"/>
    </row>
    <row r="48" spans="1:26">
      <c r="A48" s="121">
        <v>42621</v>
      </c>
      <c r="B48" s="65" t="s">
        <v>122</v>
      </c>
      <c r="C48" s="68" t="s">
        <v>86</v>
      </c>
      <c r="D48" s="54">
        <v>29252.16</v>
      </c>
      <c r="E48" s="54">
        <v>29090.71</v>
      </c>
      <c r="F48" s="54">
        <v>29152.880000000001</v>
      </c>
      <c r="G48" s="54">
        <v>29091.38</v>
      </c>
      <c r="H48" s="54">
        <v>29312.92</v>
      </c>
      <c r="I48" s="54">
        <v>29236.13</v>
      </c>
      <c r="J48" s="54">
        <v>29077.93</v>
      </c>
      <c r="K48" s="54">
        <v>29089.29</v>
      </c>
      <c r="L48" s="54">
        <v>29294.79</v>
      </c>
      <c r="M48" s="66">
        <f>IF((L49=""),"",MAX(D50:L50))</f>
        <v>2008.6999999999971</v>
      </c>
      <c r="N48" s="66">
        <f>IF(L49="","",MIN(D50:L50))</f>
        <v>1874.0799999999981</v>
      </c>
      <c r="O48" s="66">
        <f>IF((L50=""),"",AVERAGE(D50:L50))</f>
        <v>1918.1788888888889</v>
      </c>
      <c r="P48" s="66">
        <f>IF((L49=""),"",((M48-N48)/(M48+N48))*100)</f>
        <v>3.4671034671034455</v>
      </c>
      <c r="Q48" s="66">
        <v>20</v>
      </c>
      <c r="R48" s="122" t="str">
        <f>IF(L49="","",IF(P49&lt;20,(IF(O48&gt;1600,IF(O48&lt;2000,"Pass","Fail"),"Fail"))))</f>
        <v>Pass</v>
      </c>
      <c r="S48" s="66"/>
      <c r="T48" s="66"/>
      <c r="U48" s="130"/>
      <c r="V48" s="220">
        <v>1600</v>
      </c>
      <c r="W48" s="220">
        <v>2000</v>
      </c>
      <c r="X48" s="224">
        <v>1730</v>
      </c>
      <c r="Y48" s="224">
        <v>1970</v>
      </c>
      <c r="Z48" s="224">
        <v>6.2</v>
      </c>
    </row>
    <row r="49" spans="1:26" ht="15.75">
      <c r="A49"/>
      <c r="B49" s="71"/>
      <c r="C49" s="68" t="s">
        <v>87</v>
      </c>
      <c r="D49" s="54">
        <v>27367.14</v>
      </c>
      <c r="E49" s="54">
        <v>27216.63</v>
      </c>
      <c r="F49" s="54">
        <v>27265.88</v>
      </c>
      <c r="G49" s="54">
        <v>27120.71</v>
      </c>
      <c r="H49" s="54">
        <v>27304.22</v>
      </c>
      <c r="I49" s="54">
        <v>27317.919999999998</v>
      </c>
      <c r="J49" s="54">
        <v>27182.560000000001</v>
      </c>
      <c r="K49" s="54">
        <v>27165.99</v>
      </c>
      <c r="L49" s="54">
        <v>27393.53</v>
      </c>
      <c r="M49" s="72"/>
      <c r="N49" s="72"/>
      <c r="O49" s="72"/>
      <c r="P49" s="72"/>
      <c r="Q49" s="72"/>
      <c r="R49" s="124"/>
      <c r="S49" s="72"/>
      <c r="T49" s="72"/>
      <c r="U49" s="131"/>
      <c r="V49" s="221"/>
      <c r="W49" s="221"/>
    </row>
    <row r="50" spans="1:26" ht="38.25">
      <c r="A50"/>
      <c r="B50" s="126"/>
      <c r="C50" s="68" t="s">
        <v>121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7"/>
      <c r="N50" s="127"/>
      <c r="O50" s="127"/>
      <c r="P50" s="127"/>
      <c r="Q50" s="127"/>
      <c r="R50" s="128"/>
      <c r="S50" s="127"/>
      <c r="T50" s="127"/>
      <c r="U50" s="132"/>
      <c r="V50" s="222"/>
      <c r="W50" s="222"/>
    </row>
    <row r="51" spans="1:26">
      <c r="A51" s="121">
        <v>42625</v>
      </c>
      <c r="B51" s="65" t="s">
        <v>122</v>
      </c>
      <c r="C51" s="68" t="s">
        <v>86</v>
      </c>
      <c r="D51" s="54">
        <v>27433.46</v>
      </c>
      <c r="E51" s="54">
        <v>27278.16</v>
      </c>
      <c r="F51" s="54">
        <v>27327.95</v>
      </c>
      <c r="G51" s="54">
        <v>27190.560000000001</v>
      </c>
      <c r="H51" s="54">
        <v>27363.49</v>
      </c>
      <c r="I51" s="54">
        <v>27363.29</v>
      </c>
      <c r="J51" s="54">
        <v>27230.36</v>
      </c>
      <c r="K51" s="54">
        <v>27212.12</v>
      </c>
      <c r="L51" s="54">
        <v>27410.54</v>
      </c>
      <c r="M51" s="66">
        <f>IF((L52=""),"",MAX(D53:L53))</f>
        <v>2003.1100000000006</v>
      </c>
      <c r="N51" s="66">
        <f>IF(L52="","",MIN(D53:L53))</f>
        <v>1858.3100000000013</v>
      </c>
      <c r="O51" s="66">
        <f>IF((L53=""),"",AVERAGE(D53:L53))</f>
        <v>1907.2800000000004</v>
      </c>
      <c r="P51" s="66">
        <f>IF((L52=""),"",((M51-N51)/(M51+N51))*100)</f>
        <v>3.7499158340713832</v>
      </c>
      <c r="Q51" s="66">
        <v>20</v>
      </c>
      <c r="R51" s="122" t="str">
        <f>IF(L52="","",IF(P52&lt;20,(IF(O51&gt;1730,IF(O51&lt;1970,"Pass","Fail"),"Fail"))))</f>
        <v>Pass</v>
      </c>
      <c r="S51" s="66">
        <v>1400</v>
      </c>
      <c r="T51" s="66"/>
      <c r="U51" s="130"/>
      <c r="V51" s="220">
        <v>1600</v>
      </c>
      <c r="W51" s="220">
        <v>2000</v>
      </c>
      <c r="X51" s="224">
        <v>1730</v>
      </c>
      <c r="Y51" s="224">
        <v>1970</v>
      </c>
      <c r="Z51" s="224">
        <v>6.2</v>
      </c>
    </row>
    <row r="52" spans="1:26" ht="15.75">
      <c r="A52"/>
      <c r="B52" s="71"/>
      <c r="C52" s="68" t="s">
        <v>87</v>
      </c>
      <c r="D52" s="54">
        <v>25567.05</v>
      </c>
      <c r="E52" s="54">
        <v>25412.07</v>
      </c>
      <c r="F52" s="54">
        <v>25469.64</v>
      </c>
      <c r="G52" s="54">
        <v>25229.200000000001</v>
      </c>
      <c r="H52" s="54">
        <v>25360.38</v>
      </c>
      <c r="I52" s="54">
        <v>25452.45</v>
      </c>
      <c r="J52" s="54">
        <v>25346.37</v>
      </c>
      <c r="K52" s="54">
        <v>25296.42</v>
      </c>
      <c r="L52" s="54">
        <v>25510.83</v>
      </c>
      <c r="M52" s="72"/>
      <c r="N52" s="72"/>
      <c r="O52" s="72"/>
      <c r="P52" s="72"/>
      <c r="Q52" s="72"/>
      <c r="R52" s="124"/>
      <c r="S52" s="72"/>
      <c r="T52" s="72"/>
      <c r="U52" s="131"/>
      <c r="V52" s="221"/>
      <c r="W52" s="221"/>
    </row>
    <row r="53" spans="1:26" ht="38.25">
      <c r="A53"/>
      <c r="B53" s="126"/>
      <c r="C53" s="68" t="s">
        <v>121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7"/>
      <c r="N53" s="127"/>
      <c r="O53" s="127"/>
      <c r="P53" s="127"/>
      <c r="Q53" s="127"/>
      <c r="R53" s="128"/>
      <c r="S53" s="127"/>
      <c r="T53" s="127"/>
      <c r="U53" s="132"/>
      <c r="V53" s="222"/>
      <c r="W53" s="222"/>
    </row>
    <row r="54" spans="1:26">
      <c r="A54" s="121">
        <v>42628</v>
      </c>
      <c r="B54" s="65" t="s">
        <v>122</v>
      </c>
      <c r="C54" s="68" t="s">
        <v>86</v>
      </c>
      <c r="D54" s="54">
        <v>29261.79</v>
      </c>
      <c r="E54" s="54">
        <v>29041.73</v>
      </c>
      <c r="F54" s="54">
        <v>29127.52</v>
      </c>
      <c r="G54" s="54">
        <v>29082.9</v>
      </c>
      <c r="H54" s="54">
        <v>29356.62</v>
      </c>
      <c r="I54" s="54">
        <v>26930.81</v>
      </c>
      <c r="J54" s="54">
        <v>29038.86</v>
      </c>
      <c r="K54" s="54">
        <v>29088.58</v>
      </c>
      <c r="L54" s="54">
        <v>29297.200000000001</v>
      </c>
      <c r="M54" s="66">
        <f>IF((L55=""),"",MAX(D56:L56))</f>
        <v>2012.6399999999994</v>
      </c>
      <c r="N54" s="66">
        <f>IF(L55="","",MIN(D56:L56))</f>
        <v>-355.78999999999724</v>
      </c>
      <c r="O54" s="66">
        <f>IF((L56=""),"",AVERAGE(D56:L56))</f>
        <v>1661.386666666667</v>
      </c>
      <c r="P54" s="66">
        <f>IF((L55=""),"",((M54-N54)/(M54+N54))*100)</f>
        <v>142.94776232006478</v>
      </c>
      <c r="Q54" s="66">
        <v>20</v>
      </c>
      <c r="R54" s="122" t="str">
        <f>IF(L55="","",IF(P55&lt;20,(IF(O54&gt;1730,IF(O54&lt;1970,"Pass","Fail"),"Fail"))))</f>
        <v>Fail</v>
      </c>
      <c r="S54" s="66">
        <v>1428</v>
      </c>
      <c r="T54" s="66"/>
      <c r="U54" s="130"/>
      <c r="V54" s="220">
        <v>1600</v>
      </c>
      <c r="W54" s="220">
        <v>2000</v>
      </c>
      <c r="X54" s="224">
        <v>1730</v>
      </c>
      <c r="Y54" s="224">
        <v>1970</v>
      </c>
      <c r="Z54" s="224">
        <v>6.2</v>
      </c>
    </row>
    <row r="55" spans="1:26" ht="15.75">
      <c r="A55"/>
      <c r="B55" s="71"/>
      <c r="C55" s="68" t="s">
        <v>87</v>
      </c>
      <c r="D55" s="54">
        <v>27353.24</v>
      </c>
      <c r="E55" s="54">
        <v>27199.200000000001</v>
      </c>
      <c r="F55" s="54">
        <v>27204.720000000001</v>
      </c>
      <c r="G55" s="54">
        <v>27134.84</v>
      </c>
      <c r="H55" s="54">
        <v>27343.98</v>
      </c>
      <c r="I55" s="54">
        <v>27286.6</v>
      </c>
      <c r="J55" s="54">
        <v>27182.31</v>
      </c>
      <c r="K55" s="54">
        <v>27150.87</v>
      </c>
      <c r="L55" s="54">
        <v>27417.77</v>
      </c>
      <c r="M55" s="72"/>
      <c r="N55" s="72"/>
      <c r="O55" s="72"/>
      <c r="P55" s="72"/>
      <c r="Q55" s="72"/>
      <c r="R55" s="124"/>
      <c r="S55" s="72"/>
      <c r="T55" s="72"/>
      <c r="U55" s="131"/>
      <c r="V55" s="221"/>
      <c r="W55" s="221"/>
    </row>
    <row r="56" spans="1:26" ht="38.25">
      <c r="A56"/>
      <c r="B56" s="126"/>
      <c r="C56" s="68" t="s">
        <v>121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7"/>
      <c r="N56" s="127"/>
      <c r="O56" s="127"/>
      <c r="P56" s="127"/>
      <c r="Q56" s="127"/>
      <c r="R56" s="128"/>
      <c r="S56" s="127"/>
      <c r="T56" s="127"/>
      <c r="U56" s="132"/>
      <c r="V56" s="222"/>
      <c r="W56" s="222"/>
    </row>
    <row r="57" spans="1:26">
      <c r="A57" s="121">
        <v>42631</v>
      </c>
      <c r="B57" s="65" t="s">
        <v>122</v>
      </c>
      <c r="C57" s="68" t="s">
        <v>86</v>
      </c>
      <c r="D57" s="54">
        <v>29341.99</v>
      </c>
      <c r="E57" s="54">
        <v>29188.94</v>
      </c>
      <c r="F57" s="54">
        <v>29196.38</v>
      </c>
      <c r="G57" s="54">
        <v>29223.96</v>
      </c>
      <c r="H57" s="54">
        <v>29433.81</v>
      </c>
      <c r="I57" s="54">
        <v>29360.12</v>
      </c>
      <c r="J57" s="54">
        <v>29199.27</v>
      </c>
      <c r="K57" s="54">
        <v>29195.16</v>
      </c>
      <c r="L57" s="54">
        <v>29429.55</v>
      </c>
      <c r="M57" s="66">
        <f>IF((L58=""),"",MAX(D59:L59))</f>
        <v>2039.6100000000006</v>
      </c>
      <c r="N57" s="66">
        <f>IF(L58="","",MIN(D59:L59))</f>
        <v>1856.3400000000001</v>
      </c>
      <c r="O57" s="66">
        <f>IF((L59=""),"",AVERAGE(D59:L59))</f>
        <v>1957.8333333333333</v>
      </c>
      <c r="P57" s="66">
        <f>IF((L58=""),"",((M57-N57)/(M57+N57))*100)</f>
        <v>4.7041158125746074</v>
      </c>
      <c r="Q57" s="66">
        <v>20</v>
      </c>
      <c r="R57" s="122" t="str">
        <f>IF(L58="","",IF(P58&lt;20,(IF(O57&gt;1730,IF(O57&lt;1970,"Pass","Fail"),"Fail"))))</f>
        <v>Pass</v>
      </c>
      <c r="S57" s="66">
        <v>64</v>
      </c>
      <c r="T57" s="66"/>
      <c r="U57" s="130"/>
      <c r="V57" s="220">
        <v>1600</v>
      </c>
      <c r="W57" s="220">
        <v>2000</v>
      </c>
      <c r="X57" s="224">
        <v>1730</v>
      </c>
      <c r="Y57" s="224">
        <v>1970</v>
      </c>
      <c r="Z57" s="224">
        <v>6.2</v>
      </c>
    </row>
    <row r="58" spans="1:26" ht="15.75">
      <c r="A58"/>
      <c r="B58" s="71"/>
      <c r="C58" s="68" t="s">
        <v>87</v>
      </c>
      <c r="D58" s="54">
        <v>27428.25</v>
      </c>
      <c r="E58" s="54">
        <v>27271.89</v>
      </c>
      <c r="F58" s="54">
        <v>27340.04</v>
      </c>
      <c r="G58" s="54">
        <v>27205.360000000001</v>
      </c>
      <c r="H58" s="54">
        <v>27394.2</v>
      </c>
      <c r="I58" s="54">
        <v>27389.46</v>
      </c>
      <c r="J58" s="54">
        <v>27243.63</v>
      </c>
      <c r="K58" s="54">
        <v>27214.68</v>
      </c>
      <c r="L58" s="54">
        <v>27461.17</v>
      </c>
      <c r="M58" s="72"/>
      <c r="N58" s="72"/>
      <c r="O58" s="72"/>
      <c r="P58" s="72"/>
      <c r="Q58" s="72"/>
      <c r="R58" s="124"/>
      <c r="S58" s="72"/>
      <c r="T58" s="72"/>
      <c r="U58" s="131"/>
      <c r="V58" s="221"/>
      <c r="W58" s="221"/>
    </row>
    <row r="59" spans="1:26" ht="38.25">
      <c r="A59"/>
      <c r="B59" s="126"/>
      <c r="C59" s="68" t="s">
        <v>121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7"/>
      <c r="N59" s="127"/>
      <c r="O59" s="127"/>
      <c r="P59" s="127"/>
      <c r="Q59" s="127"/>
      <c r="R59" s="128"/>
      <c r="S59" s="127"/>
      <c r="T59" s="127"/>
      <c r="U59" s="132"/>
      <c r="V59" s="222"/>
      <c r="W59" s="222"/>
    </row>
    <row r="60" spans="1:26">
      <c r="A60" s="121">
        <v>42634</v>
      </c>
      <c r="B60" s="65" t="s">
        <v>122</v>
      </c>
      <c r="C60" s="68" t="s">
        <v>86</v>
      </c>
      <c r="D60" s="54">
        <v>29390.67</v>
      </c>
      <c r="E60" s="54">
        <v>29243.55</v>
      </c>
      <c r="F60" s="54">
        <v>29291.75</v>
      </c>
      <c r="G60" s="54">
        <v>29205.05</v>
      </c>
      <c r="H60" s="54">
        <v>29433.05</v>
      </c>
      <c r="I60" s="54">
        <v>29371.46</v>
      </c>
      <c r="J60" s="54">
        <v>29208.38</v>
      </c>
      <c r="K60" s="54">
        <v>29218.67</v>
      </c>
      <c r="L60" s="54">
        <v>29439.22</v>
      </c>
      <c r="M60" s="66">
        <f>IF((L61=""),"",MAX(D62:L62))</f>
        <v>2045.5400000000009</v>
      </c>
      <c r="N60" s="66">
        <f>IF(L61="","",MIN(D62:L62))</f>
        <v>1861.5900000000001</v>
      </c>
      <c r="O60" s="66">
        <f>IF((L62=""),"",AVERAGE(D62:L62))</f>
        <v>1950.3799999999994</v>
      </c>
      <c r="P60" s="66">
        <f>IF((L61=""),"",((M60-N60)/(M60+N60))*100)</f>
        <v>4.7080593683855074</v>
      </c>
      <c r="Q60" s="66">
        <v>20</v>
      </c>
      <c r="R60" s="122" t="str">
        <f>IF(L61="","",IF(P61&lt;20,(IF(O60&gt;1730,IF(O60&lt;1970,"Pass","Fail"),"Fail"))))</f>
        <v>Pass</v>
      </c>
      <c r="S60" s="66">
        <v>1400</v>
      </c>
      <c r="T60" s="66"/>
      <c r="U60" s="130"/>
      <c r="V60" s="220">
        <v>1600</v>
      </c>
      <c r="W60" s="220">
        <v>2000</v>
      </c>
      <c r="X60" s="224">
        <v>1730</v>
      </c>
      <c r="Y60" s="224">
        <v>1970</v>
      </c>
      <c r="Z60" s="224">
        <v>6.2</v>
      </c>
    </row>
    <row r="61" spans="1:26" ht="15.75">
      <c r="A61"/>
      <c r="B61" s="71"/>
      <c r="C61" s="68" t="s">
        <v>87</v>
      </c>
      <c r="D61" s="54">
        <v>27491.08</v>
      </c>
      <c r="E61" s="54">
        <v>27332.55</v>
      </c>
      <c r="F61" s="54">
        <v>27430.16</v>
      </c>
      <c r="G61" s="54">
        <v>27200.74</v>
      </c>
      <c r="H61" s="54">
        <v>27387.51</v>
      </c>
      <c r="I61" s="54">
        <v>27387.87</v>
      </c>
      <c r="J61" s="54">
        <v>27255.83</v>
      </c>
      <c r="K61" s="54">
        <v>27248.85</v>
      </c>
      <c r="L61" s="54">
        <v>27513.79</v>
      </c>
      <c r="M61" s="72"/>
      <c r="N61" s="72"/>
      <c r="O61" s="72"/>
      <c r="P61" s="72"/>
      <c r="Q61" s="72"/>
      <c r="R61" s="124"/>
      <c r="S61" s="72"/>
      <c r="T61" s="72"/>
      <c r="U61" s="131"/>
      <c r="V61" s="221"/>
      <c r="W61" s="221"/>
    </row>
    <row r="62" spans="1:26" ht="38.25">
      <c r="A62"/>
      <c r="B62" s="126"/>
      <c r="C62" s="68" t="s">
        <v>121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7"/>
      <c r="N62" s="127"/>
      <c r="O62" s="127"/>
      <c r="P62" s="127"/>
      <c r="Q62" s="127"/>
      <c r="R62" s="128"/>
      <c r="S62" s="127"/>
      <c r="T62" s="127"/>
      <c r="U62" s="132"/>
      <c r="V62" s="222"/>
      <c r="W62" s="222"/>
    </row>
    <row r="63" spans="1:26">
      <c r="A63" s="121">
        <v>42639</v>
      </c>
      <c r="B63" s="65" t="s">
        <v>122</v>
      </c>
      <c r="C63" s="68" t="s">
        <v>86</v>
      </c>
      <c r="D63" s="54">
        <v>29217.94</v>
      </c>
      <c r="E63" s="54">
        <v>29061.74</v>
      </c>
      <c r="F63" s="54">
        <v>29193.96</v>
      </c>
      <c r="G63" s="54">
        <v>29094.799999999999</v>
      </c>
      <c r="H63" s="54">
        <v>29341.19</v>
      </c>
      <c r="I63" s="54">
        <v>29318.12</v>
      </c>
      <c r="J63" s="54">
        <v>26931.26</v>
      </c>
      <c r="K63" s="54">
        <v>29092.65</v>
      </c>
      <c r="L63" s="54">
        <v>29318.81</v>
      </c>
      <c r="M63" s="66">
        <f>IF((L64=""),"",MAX(D65:L65))</f>
        <v>4313.489999999998</v>
      </c>
      <c r="N63" s="66">
        <f>IF(L64="","",MIN(D65:L65))</f>
        <v>-237.29000000000087</v>
      </c>
      <c r="O63" s="66">
        <f>IF((L65=""),"",AVERAGE(D65:L65))</f>
        <v>1950.1966666666663</v>
      </c>
      <c r="P63" s="66">
        <f>IF((L64=""),"",((M63-N63)/(M63+N63))*100)</f>
        <v>111.64270644227472</v>
      </c>
      <c r="Q63" s="66">
        <v>20</v>
      </c>
      <c r="R63" s="122" t="str">
        <f>IF(L64="","",IF(P64&lt;20,(IF(O63&gt;1730,IF(O63&lt;1970,"Pass","Fail"),"Fail"))))</f>
        <v>Pass</v>
      </c>
      <c r="S63" s="66">
        <v>1400</v>
      </c>
      <c r="T63" s="66"/>
      <c r="U63" s="130"/>
      <c r="V63" s="220">
        <v>1600</v>
      </c>
      <c r="W63" s="220">
        <v>2000</v>
      </c>
      <c r="X63" s="224">
        <v>1730</v>
      </c>
      <c r="Y63" s="224">
        <v>1970</v>
      </c>
      <c r="Z63" s="224">
        <v>6.2</v>
      </c>
    </row>
    <row r="64" spans="1:26" ht="15.75">
      <c r="A64"/>
      <c r="B64" s="71"/>
      <c r="C64" s="68" t="s">
        <v>87</v>
      </c>
      <c r="D64" s="54">
        <v>27389.13</v>
      </c>
      <c r="E64" s="54">
        <v>27200.33</v>
      </c>
      <c r="F64" s="54">
        <v>27264.52</v>
      </c>
      <c r="G64" s="54">
        <v>27115.48</v>
      </c>
      <c r="H64" s="54">
        <v>27264.57</v>
      </c>
      <c r="I64" s="54">
        <v>25004.63</v>
      </c>
      <c r="J64" s="54">
        <v>27168.55</v>
      </c>
      <c r="K64" s="54">
        <v>27209.26</v>
      </c>
      <c r="L64" s="54">
        <v>27402.23</v>
      </c>
      <c r="M64" s="72"/>
      <c r="N64" s="72"/>
      <c r="O64" s="72"/>
      <c r="P64" s="72"/>
      <c r="Q64" s="72"/>
      <c r="R64" s="124"/>
      <c r="S64" s="72"/>
      <c r="T64" s="72"/>
      <c r="U64" s="131"/>
      <c r="V64" s="221"/>
      <c r="W64" s="221"/>
    </row>
    <row r="65" spans="1:26" ht="38.25">
      <c r="A65"/>
      <c r="B65" s="126"/>
      <c r="C65" s="68" t="s">
        <v>121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7"/>
      <c r="N65" s="127"/>
      <c r="O65" s="127"/>
      <c r="P65" s="127"/>
      <c r="Q65" s="127"/>
      <c r="R65" s="128"/>
      <c r="S65" s="127"/>
      <c r="T65" s="127"/>
      <c r="U65" s="132"/>
      <c r="V65" s="222"/>
      <c r="W65" s="222"/>
    </row>
    <row r="66" spans="1:26">
      <c r="A66" s="121">
        <v>42642</v>
      </c>
      <c r="B66" s="65" t="s">
        <v>122</v>
      </c>
      <c r="C66" s="68" t="s">
        <v>86</v>
      </c>
      <c r="D66" s="54">
        <v>29354.83</v>
      </c>
      <c r="E66" s="54">
        <v>29216.68</v>
      </c>
      <c r="F66" s="54">
        <v>29225.11</v>
      </c>
      <c r="G66" s="54">
        <v>29223.72</v>
      </c>
      <c r="H66" s="54">
        <v>29427.67</v>
      </c>
      <c r="I66" s="54">
        <v>29408.53</v>
      </c>
      <c r="J66" s="54">
        <v>29229.62</v>
      </c>
      <c r="K66" s="54">
        <v>29192.29</v>
      </c>
      <c r="L66" s="54">
        <v>29407.14</v>
      </c>
      <c r="M66" s="66">
        <f>IF((L67=""),"",MAX(D68:L68))</f>
        <v>2002.4699999999975</v>
      </c>
      <c r="N66" s="66">
        <f>IF(L67="","",MIN(D68:L68))</f>
        <v>1843.3300000000017</v>
      </c>
      <c r="O66" s="66">
        <f>IF((L68=""),"",AVERAGE(D68:L68))</f>
        <v>1907.1388888888885</v>
      </c>
      <c r="P66" s="66">
        <f>IF((L67=""),"",((M66-N66)/(M66+N66))*100)</f>
        <v>4.1380206979040981</v>
      </c>
      <c r="Q66" s="66">
        <v>20</v>
      </c>
      <c r="R66" s="122" t="str">
        <f>IF(L67="","",IF(P67&lt;20,(IF(O66&gt;1730,IF(O66&lt;1970,"Pass","Fail"),"Fail"))))</f>
        <v>Pass</v>
      </c>
      <c r="S66" s="66"/>
      <c r="T66" s="66"/>
      <c r="U66" s="130"/>
      <c r="V66" s="220">
        <v>1600</v>
      </c>
      <c r="W66" s="220">
        <v>2000</v>
      </c>
      <c r="X66" s="224">
        <v>1730</v>
      </c>
      <c r="Y66" s="224">
        <v>1970</v>
      </c>
      <c r="Z66" s="224">
        <v>6.2</v>
      </c>
    </row>
    <row r="67" spans="1:26" ht="15.75">
      <c r="A67"/>
      <c r="B67" s="71"/>
      <c r="C67" s="68" t="s">
        <v>87</v>
      </c>
      <c r="D67" s="54">
        <v>27489.18</v>
      </c>
      <c r="E67" s="54">
        <v>27351.64</v>
      </c>
      <c r="F67" s="54">
        <v>27381.78</v>
      </c>
      <c r="G67" s="54">
        <v>27282.97</v>
      </c>
      <c r="H67" s="54">
        <v>27425.200000000001</v>
      </c>
      <c r="I67" s="54">
        <v>27473.18</v>
      </c>
      <c r="J67" s="54">
        <v>27341.52</v>
      </c>
      <c r="K67" s="54">
        <v>27284.81</v>
      </c>
      <c r="L67" s="54">
        <v>27491.06</v>
      </c>
      <c r="M67" s="72"/>
      <c r="N67" s="72"/>
      <c r="O67" s="72"/>
      <c r="P67" s="72"/>
      <c r="Q67" s="72"/>
      <c r="R67" s="124"/>
      <c r="S67" s="72"/>
      <c r="T67" s="72"/>
      <c r="U67" s="131"/>
      <c r="V67" s="221"/>
      <c r="W67" s="221"/>
    </row>
    <row r="68" spans="1:26" ht="38.25">
      <c r="A68"/>
      <c r="B68" s="126"/>
      <c r="C68" s="68" t="s">
        <v>121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7"/>
      <c r="N68" s="127"/>
      <c r="O68" s="127"/>
      <c r="P68" s="127"/>
      <c r="Q68" s="127"/>
      <c r="R68" s="128"/>
      <c r="S68" s="127"/>
      <c r="T68" s="127"/>
      <c r="U68" s="132"/>
      <c r="V68" s="222"/>
      <c r="W68" s="222"/>
    </row>
    <row r="69" spans="1:26">
      <c r="A69" s="121">
        <v>42646</v>
      </c>
      <c r="B69" s="65" t="s">
        <v>122</v>
      </c>
      <c r="C69" s="68" t="s">
        <v>86</v>
      </c>
      <c r="D69" s="54">
        <v>29365.99</v>
      </c>
      <c r="E69" s="54">
        <v>29191.46</v>
      </c>
      <c r="F69" s="54">
        <v>29218.67</v>
      </c>
      <c r="G69" s="54">
        <v>29232.58</v>
      </c>
      <c r="H69" s="54">
        <v>29461.279999999999</v>
      </c>
      <c r="I69" s="54">
        <v>29338.75</v>
      </c>
      <c r="J69" s="54">
        <v>29191.51</v>
      </c>
      <c r="K69" s="54">
        <v>29211.45</v>
      </c>
      <c r="L69" s="54">
        <v>29428.3</v>
      </c>
      <c r="M69" s="66">
        <f>IF((L70=""),"",MAX(D71:L71))</f>
        <v>2001.4499999999971</v>
      </c>
      <c r="N69" s="66">
        <f>IF(L70="","",MIN(D71:L71))</f>
        <v>1854.8099999999977</v>
      </c>
      <c r="O69" s="66">
        <f>IF((L71=""),"",AVERAGE(D71:L71))</f>
        <v>1907.1366666666659</v>
      </c>
      <c r="P69" s="66">
        <f>IF((L70=""),"",((M69-N69)/(M69+N69))*100)</f>
        <v>3.8026481616903327</v>
      </c>
      <c r="Q69" s="66">
        <v>20</v>
      </c>
      <c r="R69" s="122" t="str">
        <f>IF(L70="","",IF(P70&lt;20,(IF(O69&gt;1730,IF(O69&lt;1970,"Pass","Fail"),"Fail"))))</f>
        <v>Pass</v>
      </c>
      <c r="S69" s="66">
        <v>1335</v>
      </c>
      <c r="T69" s="66"/>
      <c r="U69" s="130"/>
      <c r="V69" s="220">
        <v>1600</v>
      </c>
      <c r="W69" s="220">
        <v>2000</v>
      </c>
      <c r="X69" s="224">
        <v>1730</v>
      </c>
      <c r="Y69" s="224">
        <v>1970</v>
      </c>
      <c r="Z69" s="224">
        <v>6.2</v>
      </c>
    </row>
    <row r="70" spans="1:26" ht="15.75">
      <c r="A70"/>
      <c r="B70" s="71"/>
      <c r="C70" s="68" t="s">
        <v>87</v>
      </c>
      <c r="D70" s="54">
        <v>27490.07</v>
      </c>
      <c r="E70" s="54">
        <v>27334.26</v>
      </c>
      <c r="F70" s="54">
        <v>27363.86</v>
      </c>
      <c r="G70" s="54">
        <v>27287.31</v>
      </c>
      <c r="H70" s="54">
        <v>27459.83</v>
      </c>
      <c r="I70" s="54">
        <v>27416.59</v>
      </c>
      <c r="J70" s="54">
        <v>27310.13</v>
      </c>
      <c r="K70" s="54">
        <v>27305.24</v>
      </c>
      <c r="L70" s="54">
        <v>27508.47</v>
      </c>
      <c r="M70" s="72"/>
      <c r="N70" s="72"/>
      <c r="O70" s="72"/>
      <c r="P70" s="72"/>
      <c r="Q70" s="72"/>
      <c r="R70" s="124"/>
      <c r="S70" s="72"/>
      <c r="T70" s="72"/>
      <c r="U70" s="131"/>
      <c r="V70" s="221"/>
      <c r="W70" s="221"/>
    </row>
    <row r="71" spans="1:26" ht="38.25">
      <c r="A71"/>
      <c r="B71" s="126"/>
      <c r="C71" s="68" t="s">
        <v>121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7"/>
      <c r="N71" s="127"/>
      <c r="O71" s="127"/>
      <c r="P71" s="127"/>
      <c r="Q71" s="127"/>
      <c r="R71" s="128"/>
      <c r="S71" s="127"/>
      <c r="T71" s="127"/>
      <c r="U71" s="132"/>
      <c r="V71" s="222"/>
      <c r="W71" s="222"/>
    </row>
    <row r="72" spans="1:26">
      <c r="A72" s="121">
        <v>42649</v>
      </c>
      <c r="B72" s="65" t="s">
        <v>122</v>
      </c>
      <c r="C72" s="68" t="s">
        <v>86</v>
      </c>
      <c r="D72" s="54">
        <v>29327.71</v>
      </c>
      <c r="E72" s="54">
        <v>29174.42</v>
      </c>
      <c r="F72" s="54">
        <v>29170.37</v>
      </c>
      <c r="G72" s="54">
        <v>29175.29</v>
      </c>
      <c r="H72" s="54">
        <v>29409</v>
      </c>
      <c r="I72" s="54">
        <v>29355.19</v>
      </c>
      <c r="J72" s="54">
        <v>29186.37</v>
      </c>
      <c r="K72" s="54">
        <v>29148.21</v>
      </c>
      <c r="L72" s="54">
        <v>29376.27</v>
      </c>
      <c r="M72" s="66">
        <f>IF((L73=""),"",MAX(D74:L74))</f>
        <v>1986.869999999999</v>
      </c>
      <c r="N72" s="66">
        <f>IF(L73="","",MIN(D74:L74))</f>
        <v>1825.4099999999999</v>
      </c>
      <c r="O72" s="66">
        <f>IF((L74=""),"",AVERAGE(D74:L74))</f>
        <v>1896.1944444444441</v>
      </c>
      <c r="P72" s="66">
        <f>IF((L73=""),"",((M72-N72)/(M72+N72))*100)</f>
        <v>4.2352607888192679</v>
      </c>
      <c r="Q72" s="66">
        <v>20</v>
      </c>
      <c r="R72" s="122" t="str">
        <f>IF(L73="","",IF(P73&lt;20,(IF(O72&gt;1730,IF(O72&lt;1970,"Pass","Fail"),"Fail"))))</f>
        <v>Pass</v>
      </c>
      <c r="S72" s="66">
        <v>1400</v>
      </c>
      <c r="T72" s="66"/>
      <c r="U72" s="130"/>
      <c r="V72" s="220">
        <v>1600</v>
      </c>
      <c r="W72" s="220">
        <v>2000</v>
      </c>
      <c r="X72" s="224">
        <v>1730</v>
      </c>
      <c r="Y72" s="224">
        <v>1970</v>
      </c>
      <c r="Z72" s="224">
        <v>6.2</v>
      </c>
    </row>
    <row r="73" spans="1:26" ht="15.75">
      <c r="A73"/>
      <c r="B73" s="71"/>
      <c r="C73" s="68" t="s">
        <v>87</v>
      </c>
      <c r="D73" s="54">
        <v>27488.6</v>
      </c>
      <c r="E73" s="54">
        <v>27318.11</v>
      </c>
      <c r="F73" s="54">
        <v>27344.959999999999</v>
      </c>
      <c r="G73" s="54">
        <v>27230.01</v>
      </c>
      <c r="H73" s="54">
        <v>27422.13</v>
      </c>
      <c r="I73" s="54">
        <v>27450.17</v>
      </c>
      <c r="J73" s="54">
        <v>27296.39</v>
      </c>
      <c r="K73" s="54">
        <v>27237.31</v>
      </c>
      <c r="L73" s="54">
        <v>27469.4</v>
      </c>
      <c r="M73" s="72"/>
      <c r="N73" s="72"/>
      <c r="O73" s="72"/>
      <c r="P73" s="72"/>
      <c r="Q73" s="72"/>
      <c r="R73" s="124"/>
      <c r="S73" s="72"/>
      <c r="T73" s="72"/>
      <c r="U73" s="131"/>
      <c r="V73" s="221"/>
      <c r="W73" s="221"/>
    </row>
    <row r="74" spans="1:26" ht="38.25">
      <c r="A74"/>
      <c r="B74" s="126"/>
      <c r="C74" s="68" t="s">
        <v>121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7"/>
      <c r="N74" s="127"/>
      <c r="O74" s="127"/>
      <c r="P74" s="127"/>
      <c r="Q74" s="127"/>
      <c r="R74" s="128"/>
      <c r="S74" s="127"/>
      <c r="T74" s="127"/>
      <c r="U74" s="132"/>
      <c r="V74" s="222"/>
      <c r="W74" s="222"/>
    </row>
    <row r="75" spans="1:26">
      <c r="A75" s="121">
        <v>42653</v>
      </c>
      <c r="B75" s="65" t="s">
        <v>122</v>
      </c>
      <c r="C75" s="68" t="s">
        <v>86</v>
      </c>
      <c r="D75" s="54">
        <v>29224</v>
      </c>
      <c r="E75" s="54">
        <v>29099.34</v>
      </c>
      <c r="F75" s="54">
        <v>29158.93</v>
      </c>
      <c r="G75" s="54">
        <v>29119.119999999999</v>
      </c>
      <c r="H75" s="54">
        <v>29356.400000000001</v>
      </c>
      <c r="I75" s="54">
        <v>29271.15</v>
      </c>
      <c r="J75" s="54">
        <v>29090.62</v>
      </c>
      <c r="K75" s="54">
        <v>29098.09</v>
      </c>
      <c r="L75" s="54">
        <v>29296.91</v>
      </c>
      <c r="M75" s="66">
        <f>IF((L76=""),"",MAX(D77:L77))</f>
        <v>1992.8700000000026</v>
      </c>
      <c r="N75" s="66">
        <f>IF(L76="","",MIN(D77:L77))</f>
        <v>1845.5400000000009</v>
      </c>
      <c r="O75" s="66">
        <f>IF((L77=""),"",AVERAGE(D77:L77))</f>
        <v>1898.7888888888899</v>
      </c>
      <c r="P75" s="66">
        <f>IF((L76=""),"",((M75-N75)/(M75+N75))*100)</f>
        <v>3.8383080494267579</v>
      </c>
      <c r="Q75" s="66">
        <v>20</v>
      </c>
      <c r="R75" s="122" t="str">
        <f>IF(L76="","",IF(P76&lt;20,(IF(O75&gt;1730,IF(O75&lt;1970,"Pass","Fail"),"Fail"))))</f>
        <v>Pass</v>
      </c>
      <c r="S75" s="66">
        <v>1428</v>
      </c>
      <c r="T75" s="66"/>
      <c r="U75" s="130"/>
      <c r="V75" s="220">
        <v>1600</v>
      </c>
      <c r="W75" s="220">
        <v>2000</v>
      </c>
      <c r="X75" s="224">
        <v>1730</v>
      </c>
      <c r="Y75" s="224">
        <v>1970</v>
      </c>
      <c r="Z75" s="224">
        <v>6.2</v>
      </c>
    </row>
    <row r="76" spans="1:26" ht="15.75">
      <c r="A76"/>
      <c r="B76" s="71"/>
      <c r="C76" s="68" t="s">
        <v>87</v>
      </c>
      <c r="D76" s="54">
        <v>27378.46</v>
      </c>
      <c r="E76" s="54">
        <v>27250.32</v>
      </c>
      <c r="F76" s="54">
        <v>27310.3</v>
      </c>
      <c r="G76" s="54">
        <v>27186.35</v>
      </c>
      <c r="H76" s="54">
        <v>27363.53</v>
      </c>
      <c r="I76" s="54">
        <v>27360.1</v>
      </c>
      <c r="J76" s="54">
        <v>27211.43</v>
      </c>
      <c r="K76" s="54">
        <v>27193.759999999998</v>
      </c>
      <c r="L76" s="54">
        <v>27371.21</v>
      </c>
      <c r="M76" s="72"/>
      <c r="N76" s="72"/>
      <c r="O76" s="72"/>
      <c r="P76" s="72"/>
      <c r="Q76" s="72"/>
      <c r="R76" s="124"/>
      <c r="S76" s="72"/>
      <c r="T76" s="72"/>
      <c r="U76" s="131"/>
      <c r="V76" s="221"/>
      <c r="W76" s="221"/>
    </row>
    <row r="77" spans="1:26" ht="38.25">
      <c r="A77"/>
      <c r="B77" s="126"/>
      <c r="C77" s="68" t="s">
        <v>121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7"/>
      <c r="N77" s="127"/>
      <c r="O77" s="127"/>
      <c r="P77" s="127"/>
      <c r="Q77" s="127"/>
      <c r="R77" s="128"/>
      <c r="S77" s="127"/>
      <c r="T77" s="127"/>
      <c r="U77" s="132"/>
      <c r="V77" s="222"/>
      <c r="W77" s="222"/>
    </row>
    <row r="78" spans="1:26">
      <c r="A78" s="121">
        <v>42657</v>
      </c>
      <c r="B78" s="65" t="s">
        <v>122</v>
      </c>
      <c r="C78" s="68" t="s">
        <v>86</v>
      </c>
      <c r="D78" s="54">
        <v>29241.38</v>
      </c>
      <c r="E78" s="54">
        <v>29094.78</v>
      </c>
      <c r="F78" s="54">
        <v>26993.46</v>
      </c>
      <c r="G78" s="54">
        <v>29074.13</v>
      </c>
      <c r="H78" s="54">
        <v>29317.71</v>
      </c>
      <c r="I78" s="54">
        <v>29226.54</v>
      </c>
      <c r="J78" s="54">
        <v>29176.15</v>
      </c>
      <c r="K78" s="54">
        <v>29087.51</v>
      </c>
      <c r="L78" s="54">
        <v>29315.119999999999</v>
      </c>
      <c r="M78" s="66">
        <f>IF((L79=""),"",MAX(D80:L80))</f>
        <v>1958.3099999999977</v>
      </c>
      <c r="N78" s="66">
        <f>IF(L79="","",MIN(D80:L80))</f>
        <v>-273.63999999999942</v>
      </c>
      <c r="O78" s="66">
        <f>IF((L80=""),"",AVERAGE(D80:L80))</f>
        <v>1661.1711111111113</v>
      </c>
      <c r="P78" s="66">
        <f>IF((L79=""),"",((M78-N78)/(M78+N78))*100)</f>
        <v>132.4858874438317</v>
      </c>
      <c r="Q78" s="66">
        <v>20</v>
      </c>
      <c r="R78" s="122" t="str">
        <f>IF(L79="","",IF(P79&lt;20,(IF(O78&gt;1730,IF(O78&lt;1970,"Pass","Fail"),"Fail"))))</f>
        <v>Fail</v>
      </c>
      <c r="S78" s="66">
        <v>1335</v>
      </c>
      <c r="T78" s="66"/>
      <c r="U78" s="130"/>
      <c r="V78" s="220">
        <v>1600</v>
      </c>
      <c r="W78" s="220">
        <v>2000</v>
      </c>
      <c r="X78" s="224">
        <v>1730</v>
      </c>
      <c r="Y78" s="224">
        <v>1970</v>
      </c>
      <c r="Z78" s="224">
        <v>6.2</v>
      </c>
    </row>
    <row r="79" spans="1:26" ht="15.75">
      <c r="A79"/>
      <c r="B79" s="71"/>
      <c r="C79" s="68" t="s">
        <v>87</v>
      </c>
      <c r="D79" s="54">
        <v>27370.78</v>
      </c>
      <c r="E79" s="54">
        <v>27243.95</v>
      </c>
      <c r="F79" s="54">
        <v>27267.1</v>
      </c>
      <c r="G79" s="54">
        <v>27160.46</v>
      </c>
      <c r="H79" s="54">
        <v>27359.4</v>
      </c>
      <c r="I79" s="54">
        <v>27330.51</v>
      </c>
      <c r="J79" s="54">
        <v>27222.76</v>
      </c>
      <c r="K79" s="54">
        <v>27195.9</v>
      </c>
      <c r="L79" s="54">
        <v>27425.38</v>
      </c>
      <c r="M79" s="72"/>
      <c r="N79" s="72"/>
      <c r="O79" s="72"/>
      <c r="P79" s="72"/>
      <c r="Q79" s="72"/>
      <c r="R79" s="124"/>
      <c r="S79" s="72"/>
      <c r="T79" s="72"/>
      <c r="U79" s="131"/>
      <c r="V79" s="221"/>
      <c r="W79" s="221"/>
    </row>
    <row r="80" spans="1:26" ht="38.25">
      <c r="A80"/>
      <c r="B80" s="126"/>
      <c r="C80" s="68" t="s">
        <v>121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7"/>
      <c r="N80" s="127"/>
      <c r="O80" s="127"/>
      <c r="P80" s="127"/>
      <c r="Q80" s="127"/>
      <c r="R80" s="128"/>
      <c r="S80" s="127"/>
      <c r="T80" s="127"/>
      <c r="U80" s="132"/>
      <c r="V80" s="222"/>
      <c r="W80" s="222"/>
    </row>
    <row r="81" spans="1:26">
      <c r="A81" s="121">
        <v>42660</v>
      </c>
      <c r="B81" s="65" t="s">
        <v>122</v>
      </c>
      <c r="C81" s="68" t="s">
        <v>86</v>
      </c>
      <c r="D81" s="54">
        <v>29186.29</v>
      </c>
      <c r="E81" s="54">
        <v>29021.82</v>
      </c>
      <c r="F81" s="54">
        <v>29111.41</v>
      </c>
      <c r="G81" s="54">
        <v>29053.39</v>
      </c>
      <c r="H81" s="54">
        <v>29237.64</v>
      </c>
      <c r="I81" s="54">
        <v>29169.81</v>
      </c>
      <c r="J81" s="54">
        <v>29029.18</v>
      </c>
      <c r="K81" s="54">
        <v>29031.16</v>
      </c>
      <c r="L81" s="54">
        <v>29235.42</v>
      </c>
      <c r="M81" s="66">
        <f>IF((L82=""),"",MAX(D83:L83))</f>
        <v>1977.1699999999983</v>
      </c>
      <c r="N81" s="66">
        <f>IF(L82="","",MIN(D83:L83))</f>
        <v>1821.2900000000009</v>
      </c>
      <c r="O81" s="66">
        <f>IF((L83=""),"",AVERAGE(D83:L83))</f>
        <v>1907.751111111111</v>
      </c>
      <c r="P81" s="66">
        <f>IF((L82=""),"",((M81-N81)/(M81+N81))*100)</f>
        <v>4.1037683692864322</v>
      </c>
      <c r="Q81" s="66">
        <v>20</v>
      </c>
      <c r="R81" s="122" t="str">
        <f>IF(L82="","",IF(P82&lt;20,(IF(O81&gt;1730,IF(O81&lt;1970,"Pass","Fail"),"Fail"))))</f>
        <v>Pass</v>
      </c>
      <c r="S81" s="66">
        <v>1428</v>
      </c>
      <c r="T81" s="66"/>
      <c r="U81" s="130"/>
      <c r="V81" s="220">
        <v>1600</v>
      </c>
      <c r="W81" s="220">
        <v>2000</v>
      </c>
      <c r="X81" s="224">
        <v>1730</v>
      </c>
      <c r="Y81" s="224">
        <v>1970</v>
      </c>
      <c r="Z81" s="224">
        <v>6.2</v>
      </c>
    </row>
    <row r="82" spans="1:26" ht="15.75">
      <c r="A82"/>
      <c r="B82" s="71"/>
      <c r="C82" s="68" t="s">
        <v>87</v>
      </c>
      <c r="D82" s="54">
        <v>27308.95</v>
      </c>
      <c r="E82" s="54">
        <v>27143.72</v>
      </c>
      <c r="F82" s="54">
        <v>27290.12</v>
      </c>
      <c r="G82" s="54">
        <v>27089.75</v>
      </c>
      <c r="H82" s="54">
        <v>27260.47</v>
      </c>
      <c r="I82" s="54">
        <v>27237.200000000001</v>
      </c>
      <c r="J82" s="54">
        <v>27118.21</v>
      </c>
      <c r="K82" s="54">
        <v>27109.62</v>
      </c>
      <c r="L82" s="54">
        <v>27348.32</v>
      </c>
      <c r="M82" s="72"/>
      <c r="N82" s="72"/>
      <c r="O82" s="72"/>
      <c r="P82" s="72"/>
      <c r="Q82" s="72"/>
      <c r="R82" s="124"/>
      <c r="S82" s="72"/>
      <c r="T82" s="72"/>
      <c r="U82" s="131"/>
      <c r="V82" s="221"/>
      <c r="W82" s="221"/>
    </row>
    <row r="83" spans="1:26" ht="38.25">
      <c r="A83"/>
      <c r="B83" s="126"/>
      <c r="C83" s="68" t="s">
        <v>121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7"/>
      <c r="N83" s="127"/>
      <c r="O83" s="127"/>
      <c r="P83" s="127"/>
      <c r="Q83" s="127"/>
      <c r="R83" s="128"/>
      <c r="S83" s="127"/>
      <c r="T83" s="127"/>
      <c r="U83" s="132"/>
      <c r="V83" s="222"/>
      <c r="W83" s="222"/>
    </row>
    <row r="84" spans="1:26">
      <c r="A84" s="121">
        <v>42664</v>
      </c>
      <c r="B84" s="65" t="s">
        <v>122</v>
      </c>
      <c r="C84" s="68" t="s">
        <v>86</v>
      </c>
      <c r="D84" s="54">
        <v>29146.5</v>
      </c>
      <c r="E84" s="54">
        <v>28961.93</v>
      </c>
      <c r="F84" s="54">
        <v>28943.89</v>
      </c>
      <c r="G84" s="54">
        <v>28944.13</v>
      </c>
      <c r="H84" s="54">
        <v>29151.87</v>
      </c>
      <c r="I84" s="54">
        <v>29100.41</v>
      </c>
      <c r="J84" s="54">
        <v>28931.33</v>
      </c>
      <c r="K84" s="54">
        <v>28949.73</v>
      </c>
      <c r="L84" s="54">
        <v>29190.26</v>
      </c>
      <c r="M84" s="66">
        <f>IF((L85=""),"",MAX(D86:L86))</f>
        <v>2001.119999999999</v>
      </c>
      <c r="N84" s="66">
        <f>IF(L85="","",MIN(D86:L86))</f>
        <v>1819.1399999999994</v>
      </c>
      <c r="O84" s="66">
        <f>IF((L86=""),"",AVERAGE(D86:L86))</f>
        <v>1930.2366666666667</v>
      </c>
      <c r="P84" s="66">
        <f>IF((L85=""),"",((M84-N84)/(M84+N84))*100)</f>
        <v>4.7635501248606023</v>
      </c>
      <c r="Q84" s="66">
        <v>20</v>
      </c>
      <c r="R84" s="122" t="str">
        <f>IF(L85="","",IF(P85&lt;20,(IF(O84&gt;1730,IF(O84&lt;1970,"Pass","Fail"),"Fail"))))</f>
        <v>Pass</v>
      </c>
      <c r="S84" s="66">
        <v>1400</v>
      </c>
      <c r="T84" s="66"/>
      <c r="U84" s="130"/>
      <c r="V84" s="220">
        <v>1600</v>
      </c>
      <c r="W84" s="220">
        <v>2000</v>
      </c>
      <c r="X84" s="224">
        <v>1730</v>
      </c>
      <c r="Y84" s="224">
        <v>1970</v>
      </c>
      <c r="Z84" s="224">
        <v>6.2</v>
      </c>
    </row>
    <row r="85" spans="1:26" ht="15.75">
      <c r="A85"/>
      <c r="B85" s="71"/>
      <c r="C85" s="68" t="s">
        <v>87</v>
      </c>
      <c r="D85" s="54">
        <v>27248.84</v>
      </c>
      <c r="E85" s="54">
        <v>27070.89</v>
      </c>
      <c r="F85" s="54">
        <v>27124.75</v>
      </c>
      <c r="G85" s="54">
        <v>26947.360000000001</v>
      </c>
      <c r="H85" s="54">
        <v>27150.75</v>
      </c>
      <c r="I85" s="54">
        <v>27138.04</v>
      </c>
      <c r="J85" s="54">
        <v>26989.5</v>
      </c>
      <c r="K85" s="54">
        <v>26990.51</v>
      </c>
      <c r="L85" s="54">
        <v>27287.279999999999</v>
      </c>
      <c r="M85" s="72"/>
      <c r="N85" s="72"/>
      <c r="O85" s="72"/>
      <c r="P85" s="72"/>
      <c r="Q85" s="72"/>
      <c r="R85" s="124"/>
      <c r="S85" s="72"/>
      <c r="T85" s="72"/>
      <c r="U85" s="131"/>
      <c r="V85" s="221"/>
      <c r="W85" s="221"/>
    </row>
    <row r="86" spans="1:26" ht="38.25">
      <c r="A86"/>
      <c r="B86" s="126"/>
      <c r="C86" s="68" t="s">
        <v>121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7"/>
      <c r="N86" s="127"/>
      <c r="O86" s="127"/>
      <c r="P86" s="127"/>
      <c r="Q86" s="127"/>
      <c r="R86" s="128"/>
      <c r="S86" s="127"/>
      <c r="T86" s="127"/>
      <c r="U86" s="132"/>
      <c r="V86" s="222"/>
      <c r="W86" s="222"/>
    </row>
    <row r="87" spans="1:26">
      <c r="A87" s="121">
        <v>42667</v>
      </c>
      <c r="B87" s="65" t="s">
        <v>122</v>
      </c>
      <c r="C87" s="68" t="s">
        <v>86</v>
      </c>
      <c r="D87" s="54">
        <v>29122.14</v>
      </c>
      <c r="E87" s="54">
        <v>28933.4</v>
      </c>
      <c r="F87" s="54">
        <v>28985.84</v>
      </c>
      <c r="G87" s="54">
        <v>28902.1</v>
      </c>
      <c r="H87" s="54">
        <v>29157.74</v>
      </c>
      <c r="I87" s="54">
        <v>29067.45</v>
      </c>
      <c r="J87" s="54">
        <v>28947.599999999999</v>
      </c>
      <c r="K87" s="54">
        <v>28929.18</v>
      </c>
      <c r="L87" s="54">
        <v>29145.45</v>
      </c>
      <c r="M87" s="66">
        <f>IF((L88=""),"",MAX(D89:L89))</f>
        <v>1972.3900000000031</v>
      </c>
      <c r="N87" s="66">
        <f>IF(L88="","",MIN(D89:L89))</f>
        <v>1790.6700000000019</v>
      </c>
      <c r="O87" s="66">
        <f>IF((L89=""),"",AVERAGE(D89:L89))</f>
        <v>1850.9133333333339</v>
      </c>
      <c r="P87" s="66">
        <f>IF((L88=""),"",((M87-N87)/(M87+N87))*100)</f>
        <v>4.8290486997284372</v>
      </c>
      <c r="Q87" s="66">
        <v>20</v>
      </c>
      <c r="R87" s="122" t="str">
        <f>IF(L88="","",IF(P88&lt;20,(IF(O87&gt;1730,IF(O87&lt;1970,"Pass","Fail"),"Fail"))))</f>
        <v>Pass</v>
      </c>
      <c r="S87" s="66">
        <v>1159</v>
      </c>
      <c r="T87" s="66"/>
      <c r="U87" s="130"/>
      <c r="V87" s="220">
        <v>1600</v>
      </c>
      <c r="W87" s="220">
        <v>2000</v>
      </c>
      <c r="X87" s="224">
        <v>1730</v>
      </c>
      <c r="Y87" s="224">
        <v>1970</v>
      </c>
      <c r="Z87" s="224">
        <v>6.2</v>
      </c>
    </row>
    <row r="88" spans="1:26" ht="15.75">
      <c r="A88"/>
      <c r="B88" s="71"/>
      <c r="C88" s="68" t="s">
        <v>87</v>
      </c>
      <c r="D88" s="54">
        <v>27310.06</v>
      </c>
      <c r="E88" s="54">
        <v>27142.73</v>
      </c>
      <c r="F88" s="54">
        <v>27189.759999999998</v>
      </c>
      <c r="G88" s="54">
        <v>27027.17</v>
      </c>
      <c r="H88" s="54">
        <v>27185.35</v>
      </c>
      <c r="I88" s="54">
        <v>27266.7</v>
      </c>
      <c r="J88" s="54">
        <v>27073.54</v>
      </c>
      <c r="K88" s="54">
        <v>27062.94</v>
      </c>
      <c r="L88" s="54">
        <v>27274.43</v>
      </c>
      <c r="M88" s="72"/>
      <c r="N88" s="72"/>
      <c r="O88" s="72"/>
      <c r="P88" s="72"/>
      <c r="Q88" s="72"/>
      <c r="R88" s="124"/>
      <c r="S88" s="72"/>
      <c r="T88" s="72"/>
      <c r="U88" s="131"/>
      <c r="V88" s="221"/>
      <c r="W88" s="221"/>
    </row>
    <row r="89" spans="1:26" ht="38.25">
      <c r="A89"/>
      <c r="B89" s="126"/>
      <c r="C89" s="68" t="s">
        <v>121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7"/>
      <c r="N89" s="127"/>
      <c r="O89" s="127"/>
      <c r="P89" s="127"/>
      <c r="Q89" s="127"/>
      <c r="R89" s="128"/>
      <c r="S89" s="127"/>
      <c r="T89" s="127"/>
      <c r="U89" s="132"/>
      <c r="V89" s="222"/>
      <c r="W89" s="222"/>
      <c r="Y89" s="228"/>
    </row>
    <row r="90" spans="1:26">
      <c r="A90" s="121">
        <v>42671</v>
      </c>
      <c r="B90" s="65" t="s">
        <v>122</v>
      </c>
      <c r="C90" s="68" t="s">
        <v>86</v>
      </c>
      <c r="D90" s="54">
        <v>29072</v>
      </c>
      <c r="E90" s="54">
        <v>28900.37</v>
      </c>
      <c r="F90" s="54">
        <v>28919.26</v>
      </c>
      <c r="G90" s="54">
        <v>28819.98</v>
      </c>
      <c r="H90" s="54">
        <v>29072.880000000001</v>
      </c>
      <c r="I90" s="54">
        <v>29045.01</v>
      </c>
      <c r="J90" s="54">
        <v>28845.17</v>
      </c>
      <c r="K90" s="54">
        <v>28859.87</v>
      </c>
      <c r="L90" s="54">
        <v>29069.58</v>
      </c>
      <c r="M90" s="66">
        <f>IF((L91=""),"",MAX(D92:L92))</f>
        <v>1989.1800000000003</v>
      </c>
      <c r="N90" s="66">
        <f>IF(L91="","",MIN(D92:L92))</f>
        <v>1812.5299999999988</v>
      </c>
      <c r="O90" s="66">
        <f>IF((L92=""),"",AVERAGE(D92:L92))</f>
        <v>1904.4599999999996</v>
      </c>
      <c r="P90" s="66">
        <f>IF((L91=""),"",((M90-N90)/(M90+N90))*100)</f>
        <v>4.6465932435667501</v>
      </c>
      <c r="Q90" s="66">
        <v>20</v>
      </c>
      <c r="R90" s="122" t="str">
        <f>IF(L91="","",IF(P91&lt;20,(IF(O90&gt;1730,IF(O90&lt;1970,"Pass","Fail"),"Fail"))))</f>
        <v>Pass</v>
      </c>
      <c r="S90" s="66">
        <v>1159</v>
      </c>
      <c r="T90" s="66"/>
      <c r="U90" s="130"/>
      <c r="V90" s="220">
        <v>1600</v>
      </c>
      <c r="W90" s="220">
        <v>2000</v>
      </c>
      <c r="X90" s="224">
        <v>1730</v>
      </c>
      <c r="Y90" s="224">
        <v>1970</v>
      </c>
      <c r="Z90" s="224">
        <v>6.2</v>
      </c>
    </row>
    <row r="91" spans="1:26" ht="15.75">
      <c r="A91"/>
      <c r="B91" s="71"/>
      <c r="C91" s="68" t="s">
        <v>87</v>
      </c>
      <c r="D91" s="54">
        <v>27206.18</v>
      </c>
      <c r="E91" s="54">
        <v>27035.9</v>
      </c>
      <c r="F91" s="54">
        <v>27106.73</v>
      </c>
      <c r="G91" s="54">
        <v>26882.1</v>
      </c>
      <c r="H91" s="54">
        <v>27083.7</v>
      </c>
      <c r="I91" s="54">
        <v>27125.35</v>
      </c>
      <c r="J91" s="54">
        <v>26953.99</v>
      </c>
      <c r="K91" s="54">
        <v>26899.02</v>
      </c>
      <c r="L91" s="54">
        <v>27171.01</v>
      </c>
      <c r="M91" s="72"/>
      <c r="N91" s="72"/>
      <c r="O91" s="72"/>
      <c r="P91" s="72"/>
      <c r="Q91" s="72"/>
      <c r="R91" s="124"/>
      <c r="S91" s="72"/>
      <c r="T91" s="72"/>
      <c r="U91" s="131"/>
      <c r="V91" s="221"/>
      <c r="W91" s="221"/>
      <c r="Y91" s="228"/>
    </row>
    <row r="92" spans="1:26" ht="38.25">
      <c r="A92"/>
      <c r="B92" s="126"/>
      <c r="C92" s="68" t="s">
        <v>121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7"/>
      <c r="N92" s="127"/>
      <c r="O92" s="127"/>
      <c r="P92" s="127"/>
      <c r="Q92" s="127"/>
      <c r="R92" s="128"/>
      <c r="S92" s="127"/>
      <c r="T92" s="127"/>
      <c r="U92" s="132"/>
      <c r="V92" s="222"/>
      <c r="W92" s="222"/>
      <c r="Y92" s="228"/>
    </row>
    <row r="93" spans="1:26">
      <c r="A93" s="121">
        <v>42675</v>
      </c>
      <c r="B93" s="65" t="s">
        <v>122</v>
      </c>
      <c r="C93" s="68" t="s">
        <v>86</v>
      </c>
      <c r="D93" s="54">
        <v>29180.03</v>
      </c>
      <c r="E93" s="54">
        <v>29003.72</v>
      </c>
      <c r="F93" s="54">
        <v>29007.22</v>
      </c>
      <c r="G93" s="54">
        <v>29015.52</v>
      </c>
      <c r="H93" s="54">
        <v>29237</v>
      </c>
      <c r="I93" s="54">
        <v>29182.84</v>
      </c>
      <c r="J93" s="54">
        <v>28992</v>
      </c>
      <c r="K93" s="54">
        <v>28999.67</v>
      </c>
      <c r="L93" s="54">
        <v>29194.76</v>
      </c>
      <c r="M93" s="66">
        <f>IF((L94=""),"",MAX(D95:L95))</f>
        <v>2014.6699999999983</v>
      </c>
      <c r="N93" s="66">
        <f>IF(L94="","",MIN(D95:L95))</f>
        <v>1877.2700000000004</v>
      </c>
      <c r="O93" s="66">
        <f>IF((L95=""),"",AVERAGE(D95:L95))</f>
        <v>1931.9188888888877</v>
      </c>
      <c r="P93" s="66">
        <f>IF((L94=""),"",((M93-N93)/(M93+N93))*100)</f>
        <v>3.5303730273333569</v>
      </c>
      <c r="Q93" s="66">
        <v>20</v>
      </c>
      <c r="R93" s="122" t="str">
        <f>IF(L94="","",IF(P94&lt;20,(IF(O93&gt;1730,IF(O93&lt;1970,"Pass","Fail"),"Fail"))))</f>
        <v>Pass</v>
      </c>
      <c r="S93" s="66">
        <v>1400</v>
      </c>
      <c r="T93" s="66"/>
      <c r="U93" s="130"/>
      <c r="V93" s="220">
        <v>1600</v>
      </c>
      <c r="W93" s="220">
        <v>2000</v>
      </c>
      <c r="X93" s="224">
        <v>1730</v>
      </c>
      <c r="Y93" s="224">
        <v>1970</v>
      </c>
      <c r="Z93" s="224">
        <v>6.2</v>
      </c>
    </row>
    <row r="94" spans="1:26" ht="15.75">
      <c r="A94"/>
      <c r="B94" s="71"/>
      <c r="C94" s="68" t="s">
        <v>87</v>
      </c>
      <c r="D94" s="54">
        <v>27292.79</v>
      </c>
      <c r="E94" s="54">
        <v>27109.15</v>
      </c>
      <c r="F94" s="54">
        <v>27129.95</v>
      </c>
      <c r="G94" s="54">
        <v>27037.68</v>
      </c>
      <c r="H94" s="54">
        <v>27222.33</v>
      </c>
      <c r="I94" s="54">
        <v>27219.95</v>
      </c>
      <c r="J94" s="54">
        <v>27072.49</v>
      </c>
      <c r="K94" s="54">
        <v>27054.82</v>
      </c>
      <c r="L94" s="54">
        <v>27286.33</v>
      </c>
      <c r="M94" s="72"/>
      <c r="N94" s="72"/>
      <c r="O94" s="72"/>
      <c r="P94" s="72"/>
      <c r="Q94" s="72"/>
      <c r="R94" s="124"/>
      <c r="S94" s="72"/>
      <c r="T94" s="72"/>
      <c r="U94" s="131"/>
      <c r="V94" s="221"/>
      <c r="W94" s="221"/>
      <c r="Y94" s="228"/>
    </row>
    <row r="95" spans="1:26" ht="38.25">
      <c r="A95"/>
      <c r="B95" s="126"/>
      <c r="C95" s="68" t="s">
        <v>121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7"/>
      <c r="N95" s="127"/>
      <c r="O95" s="127"/>
      <c r="P95" s="127"/>
      <c r="Q95" s="127"/>
      <c r="R95" s="128"/>
      <c r="S95" s="127"/>
      <c r="T95" s="127"/>
      <c r="U95" s="132"/>
      <c r="V95" s="222"/>
      <c r="W95" s="222"/>
    </row>
    <row r="96" spans="1:26">
      <c r="A96" s="121">
        <v>42678</v>
      </c>
      <c r="B96" s="65" t="s">
        <v>122</v>
      </c>
      <c r="C96" s="68" t="s">
        <v>86</v>
      </c>
      <c r="D96" s="54">
        <v>29066.26</v>
      </c>
      <c r="E96" s="54">
        <v>28996.47</v>
      </c>
      <c r="F96" s="54">
        <v>28947.34</v>
      </c>
      <c r="G96" s="54">
        <v>28973.42</v>
      </c>
      <c r="H96" s="54">
        <v>29158.11</v>
      </c>
      <c r="I96" s="54">
        <v>29157.16</v>
      </c>
      <c r="J96" s="54">
        <v>28961.439999999999</v>
      </c>
      <c r="K96" s="54">
        <v>28967.57</v>
      </c>
      <c r="L96" s="54">
        <v>29213.27</v>
      </c>
      <c r="M96" s="66">
        <f>IF((L97=""),"",MAX(D98:L98))</f>
        <v>2013.869999999999</v>
      </c>
      <c r="N96" s="66">
        <f>IF(L97="","",MIN(D98:L98))</f>
        <v>1829.9599999999991</v>
      </c>
      <c r="O96" s="66">
        <f>IF((L98=""),"",AVERAGE(D98:L98))</f>
        <v>1912.0844444444438</v>
      </c>
      <c r="P96" s="66">
        <f>IF((L97=""),"",((M96-N96)/(M96+N96))*100)</f>
        <v>4.7845508256088314</v>
      </c>
      <c r="Q96" s="66">
        <v>20</v>
      </c>
      <c r="R96" s="122" t="str">
        <f>IF(L97="","",IF(P97&lt;20,(IF(O96&gt;1730,IF(O96&lt;1970,"Pass","Fail"),"Fail"))))</f>
        <v>Pass</v>
      </c>
      <c r="S96" s="66">
        <v>1400</v>
      </c>
      <c r="T96" s="66"/>
      <c r="U96" s="130"/>
      <c r="V96" s="220">
        <v>1600</v>
      </c>
      <c r="W96" s="220">
        <v>2000</v>
      </c>
      <c r="X96" s="224">
        <v>1730</v>
      </c>
      <c r="Y96" s="224">
        <v>1970</v>
      </c>
      <c r="Z96" s="224">
        <v>6.2</v>
      </c>
    </row>
    <row r="97" spans="1:26" ht="15.75">
      <c r="A97"/>
      <c r="B97" s="71"/>
      <c r="C97" s="68" t="s">
        <v>87</v>
      </c>
      <c r="D97" s="54">
        <v>27236.3</v>
      </c>
      <c r="E97" s="54">
        <v>27104.51</v>
      </c>
      <c r="F97" s="54">
        <v>27062.32</v>
      </c>
      <c r="G97" s="54">
        <v>27039.63</v>
      </c>
      <c r="H97" s="54">
        <v>27144.240000000002</v>
      </c>
      <c r="I97" s="54">
        <v>27193.99</v>
      </c>
      <c r="J97" s="54">
        <v>27079.09</v>
      </c>
      <c r="K97" s="54">
        <v>27047.66</v>
      </c>
      <c r="L97" s="54">
        <v>27324.54</v>
      </c>
      <c r="M97" s="72"/>
      <c r="N97" s="72"/>
      <c r="O97" s="72"/>
      <c r="P97" s="72"/>
      <c r="Q97" s="72"/>
      <c r="R97" s="124"/>
      <c r="S97" s="72"/>
      <c r="T97" s="72"/>
      <c r="U97" s="131"/>
      <c r="V97" s="221"/>
      <c r="W97" s="221"/>
    </row>
    <row r="98" spans="1:26" ht="38.25">
      <c r="A98"/>
      <c r="B98" s="126"/>
      <c r="C98" s="68" t="s">
        <v>121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7"/>
      <c r="N98" s="127"/>
      <c r="O98" s="127"/>
      <c r="P98" s="127"/>
      <c r="Q98" s="127"/>
      <c r="R98" s="128"/>
      <c r="S98" s="127"/>
      <c r="T98" s="127"/>
      <c r="U98" s="132"/>
      <c r="V98" s="222"/>
      <c r="W98" s="222"/>
    </row>
    <row r="99" spans="1:26">
      <c r="A99" s="121">
        <v>42681</v>
      </c>
      <c r="B99" s="65" t="s">
        <v>122</v>
      </c>
      <c r="C99" s="68" t="s">
        <v>86</v>
      </c>
      <c r="D99" s="54">
        <v>29167.13</v>
      </c>
      <c r="E99" s="54">
        <v>28998</v>
      </c>
      <c r="F99" s="54">
        <v>29037.73</v>
      </c>
      <c r="G99" s="54">
        <v>28971.21</v>
      </c>
      <c r="H99" s="54">
        <v>29147.72</v>
      </c>
      <c r="I99" s="54">
        <v>29094.46</v>
      </c>
      <c r="J99" s="54">
        <v>28973.97</v>
      </c>
      <c r="K99" s="54">
        <v>28989</v>
      </c>
      <c r="L99" s="54">
        <v>29212.73</v>
      </c>
      <c r="M99" s="66">
        <f>IF((L100=""),"",MAX(D101:L101))</f>
        <v>2039.4700000000012</v>
      </c>
      <c r="N99" s="66">
        <f>IF(L100="","",MIN(D101:L101))</f>
        <v>1895.380000000001</v>
      </c>
      <c r="O99" s="66">
        <f>IF((L101=""),"",AVERAGE(D101:L101))</f>
        <v>1949.7866666666664</v>
      </c>
      <c r="P99" s="66">
        <f>IF((L100=""),"",((M99-N99)/(M99+N99))*100)</f>
        <v>3.6618930835991224</v>
      </c>
      <c r="Q99" s="66">
        <v>20</v>
      </c>
      <c r="R99" s="122" t="str">
        <f>IF(L100="","",IF(P100&lt;20,(IF(O99&gt;1730,IF(O99&lt;1970,"Pass","Fail"),"Fail"))))</f>
        <v>Pass</v>
      </c>
      <c r="S99" s="66">
        <v>1428</v>
      </c>
      <c r="T99" s="66"/>
      <c r="U99" s="130"/>
      <c r="V99" s="220">
        <v>1600</v>
      </c>
      <c r="W99" s="220">
        <v>2000</v>
      </c>
      <c r="X99" s="224">
        <v>1730</v>
      </c>
      <c r="Y99" s="224">
        <v>1970</v>
      </c>
      <c r="Z99" s="224">
        <v>6.2</v>
      </c>
    </row>
    <row r="100" spans="1:26" ht="15.75">
      <c r="A100"/>
      <c r="B100" s="71"/>
      <c r="C100" s="68" t="s">
        <v>87</v>
      </c>
      <c r="D100" s="54">
        <v>27271.75</v>
      </c>
      <c r="E100" s="54">
        <v>27098.66</v>
      </c>
      <c r="F100" s="54">
        <v>27126.81</v>
      </c>
      <c r="G100" s="54">
        <v>26974.42</v>
      </c>
      <c r="H100" s="54">
        <v>27108.25</v>
      </c>
      <c r="I100" s="54">
        <v>27121.43</v>
      </c>
      <c r="J100" s="54">
        <v>27036.65</v>
      </c>
      <c r="K100" s="54">
        <v>27027.84</v>
      </c>
      <c r="L100" s="54">
        <v>27278.06</v>
      </c>
      <c r="M100" s="72"/>
      <c r="N100" s="72"/>
      <c r="O100" s="72"/>
      <c r="P100" s="72"/>
      <c r="Q100" s="72"/>
      <c r="R100" s="124"/>
      <c r="S100" s="72"/>
      <c r="T100" s="72"/>
      <c r="U100" s="131"/>
      <c r="V100" s="221"/>
      <c r="W100" s="221"/>
    </row>
    <row r="101" spans="1:26" ht="38.25">
      <c r="A101"/>
      <c r="B101" s="126"/>
      <c r="C101" s="68" t="s">
        <v>121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7"/>
      <c r="N101" s="127"/>
      <c r="O101" s="127"/>
      <c r="P101" s="127"/>
      <c r="Q101" s="127"/>
      <c r="R101" s="128"/>
      <c r="S101" s="127"/>
      <c r="T101" s="127"/>
      <c r="U101" s="132"/>
      <c r="V101" s="222"/>
      <c r="W101" s="222"/>
    </row>
    <row r="102" spans="1:26">
      <c r="A102" s="121">
        <v>42683</v>
      </c>
      <c r="B102" s="65" t="s">
        <v>122</v>
      </c>
      <c r="C102" s="68" t="s">
        <v>86</v>
      </c>
      <c r="D102" s="54">
        <v>29021.89</v>
      </c>
      <c r="E102" s="54">
        <v>28931.24</v>
      </c>
      <c r="F102" s="54">
        <v>28985.38</v>
      </c>
      <c r="G102" s="54">
        <v>28924.34</v>
      </c>
      <c r="H102" s="54">
        <v>29064</v>
      </c>
      <c r="I102" s="54">
        <v>29091.77</v>
      </c>
      <c r="J102" s="54">
        <v>28893.15</v>
      </c>
      <c r="K102" s="54">
        <v>28887.95</v>
      </c>
      <c r="L102" s="54">
        <v>29081.439999999999</v>
      </c>
      <c r="M102" s="66">
        <f>IF((L103=""),"",MAX(D104:L104))</f>
        <v>1988.8499999999985</v>
      </c>
      <c r="N102" s="66">
        <f>IF(L103="","",MIN(D104:L104))</f>
        <v>1807.5599999999977</v>
      </c>
      <c r="O102" s="66">
        <f>IF((L104=""),"",AVERAGE(D104:L104))</f>
        <v>1902.2388888888886</v>
      </c>
      <c r="P102" s="66">
        <f>IF((L103=""),"",((M102-N102)/(M102+N102))*100)</f>
        <v>4.7753008763542679</v>
      </c>
      <c r="Q102" s="66">
        <v>20</v>
      </c>
      <c r="R102" s="122" t="str">
        <f>IF(L103="","",IF(P103&lt;20,(IF(O102&gt;1730,IF(O102&lt;1970,"Pass","Fail"),"Fail"))))</f>
        <v>Pass</v>
      </c>
      <c r="S102" s="66">
        <v>1400</v>
      </c>
      <c r="T102" s="66"/>
      <c r="U102" s="130"/>
      <c r="V102" s="220">
        <v>1600</v>
      </c>
      <c r="W102" s="220">
        <v>2000</v>
      </c>
      <c r="X102" s="224">
        <v>1730</v>
      </c>
      <c r="Y102" s="224">
        <v>1970</v>
      </c>
      <c r="Z102" s="224">
        <v>6.2</v>
      </c>
    </row>
    <row r="103" spans="1:26" ht="15.75">
      <c r="A103"/>
      <c r="B103" s="71"/>
      <c r="C103" s="68" t="s">
        <v>87</v>
      </c>
      <c r="D103" s="54">
        <v>27214.33</v>
      </c>
      <c r="E103" s="54">
        <v>27068.560000000001</v>
      </c>
      <c r="F103" s="54">
        <v>27102.05</v>
      </c>
      <c r="G103" s="54">
        <v>26935.49</v>
      </c>
      <c r="H103" s="54">
        <v>27117.77</v>
      </c>
      <c r="I103" s="54">
        <v>27131.61</v>
      </c>
      <c r="J103" s="54">
        <v>27007.43</v>
      </c>
      <c r="K103" s="54">
        <v>27013.53</v>
      </c>
      <c r="L103" s="54">
        <v>27170.240000000002</v>
      </c>
      <c r="M103" s="72"/>
      <c r="N103" s="72"/>
      <c r="O103" s="72"/>
      <c r="P103" s="72"/>
      <c r="Q103" s="72"/>
      <c r="R103" s="124"/>
      <c r="S103" s="72"/>
      <c r="T103" s="72"/>
      <c r="U103" s="131"/>
      <c r="V103" s="221"/>
      <c r="W103" s="221"/>
    </row>
    <row r="104" spans="1:26" ht="38.25">
      <c r="A104"/>
      <c r="B104" s="126"/>
      <c r="C104" s="68" t="s">
        <v>121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7"/>
      <c r="N104" s="127"/>
      <c r="O104" s="127"/>
      <c r="P104" s="127"/>
      <c r="Q104" s="127"/>
      <c r="R104" s="128"/>
      <c r="S104" s="127"/>
      <c r="T104" s="127"/>
      <c r="U104" s="132"/>
      <c r="V104" s="222"/>
      <c r="W104" s="222"/>
    </row>
    <row r="105" spans="1:26">
      <c r="A105" s="121">
        <v>42689</v>
      </c>
      <c r="B105" s="65" t="s">
        <v>122</v>
      </c>
      <c r="C105" s="68" t="s">
        <v>86</v>
      </c>
      <c r="D105" s="54">
        <v>29568.87</v>
      </c>
      <c r="E105" s="54">
        <v>29357.89</v>
      </c>
      <c r="F105" s="54">
        <v>29405.93</v>
      </c>
      <c r="G105" s="54">
        <v>29372.05</v>
      </c>
      <c r="H105" s="54">
        <v>29607.34</v>
      </c>
      <c r="I105" s="54">
        <v>29465.66</v>
      </c>
      <c r="J105" s="54">
        <v>29078.89</v>
      </c>
      <c r="K105" s="54">
        <v>29355.57</v>
      </c>
      <c r="L105" s="54">
        <v>29616.11</v>
      </c>
      <c r="M105" s="66">
        <f>IF((L106=""),"",MAX(D107:L107))</f>
        <v>2017.9099999999999</v>
      </c>
      <c r="N105" s="66">
        <f>IF(L106="","",MIN(D107:L107))</f>
        <v>1658.3600000000006</v>
      </c>
      <c r="O105" s="66">
        <f>IF((L107=""),"",AVERAGE(D107:L107))</f>
        <v>1892.5666666666662</v>
      </c>
      <c r="P105" s="66">
        <f>IF((L106=""),"",((M105-N105)/(M105+N105))*100)</f>
        <v>9.7802936128194951</v>
      </c>
      <c r="Q105" s="66">
        <v>20</v>
      </c>
      <c r="R105" s="122" t="str">
        <f>IF(L106="","",IF(P106&lt;20,(IF(O105&gt;1730,IF(O105&lt;1970,"Pass","Fail"),"Fail"))))</f>
        <v>Pass</v>
      </c>
      <c r="S105" s="66">
        <v>1400</v>
      </c>
      <c r="T105" s="66"/>
      <c r="U105" s="130"/>
      <c r="V105" s="220">
        <v>1600</v>
      </c>
      <c r="W105" s="220">
        <v>2000</v>
      </c>
      <c r="X105" s="224">
        <v>1730</v>
      </c>
      <c r="Y105" s="224">
        <v>1970</v>
      </c>
      <c r="Z105" s="224">
        <v>6.2</v>
      </c>
    </row>
    <row r="106" spans="1:26" ht="15.75">
      <c r="A106"/>
      <c r="B106" s="71"/>
      <c r="C106" s="68" t="s">
        <v>87</v>
      </c>
      <c r="D106" s="54">
        <v>27697.15</v>
      </c>
      <c r="E106" s="54">
        <v>27478.82</v>
      </c>
      <c r="F106" s="54">
        <v>27568.37</v>
      </c>
      <c r="G106" s="54">
        <v>27385.11</v>
      </c>
      <c r="H106" s="54">
        <v>27589.43</v>
      </c>
      <c r="I106" s="54">
        <v>27533.29</v>
      </c>
      <c r="J106" s="54">
        <v>27420.53</v>
      </c>
      <c r="K106" s="54">
        <v>27418.58</v>
      </c>
      <c r="L106" s="54">
        <v>27703.93</v>
      </c>
      <c r="M106" s="72"/>
      <c r="N106" s="72"/>
      <c r="O106" s="72"/>
      <c r="P106" s="72"/>
      <c r="Q106" s="72"/>
      <c r="R106" s="124"/>
      <c r="S106" s="72"/>
      <c r="T106" s="72"/>
      <c r="U106" s="131"/>
      <c r="V106" s="221"/>
      <c r="W106" s="221"/>
    </row>
    <row r="107" spans="1:26" ht="38.25">
      <c r="A107"/>
      <c r="B107" s="126"/>
      <c r="C107" s="68" t="s">
        <v>121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7"/>
      <c r="N107" s="127"/>
      <c r="O107" s="127"/>
      <c r="P107" s="127"/>
      <c r="Q107" s="127"/>
      <c r="R107" s="128"/>
      <c r="S107" s="127"/>
      <c r="T107" s="127"/>
      <c r="U107" s="132"/>
      <c r="V107" s="222"/>
      <c r="W107" s="222"/>
    </row>
    <row r="108" spans="1:26">
      <c r="A108" s="121">
        <v>42692</v>
      </c>
      <c r="B108" s="65" t="s">
        <v>122</v>
      </c>
      <c r="C108" s="68" t="s">
        <v>86</v>
      </c>
      <c r="D108" s="54">
        <v>27711.13</v>
      </c>
      <c r="E108" s="54">
        <v>27512.68</v>
      </c>
      <c r="F108" s="54">
        <v>27613.05</v>
      </c>
      <c r="G108" s="54">
        <v>27458.31</v>
      </c>
      <c r="H108" s="54">
        <v>27635.94</v>
      </c>
      <c r="I108" s="54">
        <v>27582.34</v>
      </c>
      <c r="J108" s="54">
        <v>27472.240000000002</v>
      </c>
      <c r="K108" s="54">
        <v>27456.02</v>
      </c>
      <c r="L108" s="54">
        <v>27749.64</v>
      </c>
      <c r="M108" s="66">
        <f>IF((L109=""),"",MAX(D110:L110))</f>
        <v>1986.3199999999997</v>
      </c>
      <c r="N108" s="66">
        <f>IF(L109="","",MIN(D110:L110))</f>
        <v>1817.6400000000031</v>
      </c>
      <c r="O108" s="66">
        <f>IF((L110=""),"",AVERAGE(D110:L110))</f>
        <v>1897.5822222222232</v>
      </c>
      <c r="P108" s="66">
        <f>IF((L109=""),"",((M108-N108)/(M108+N108))*100)</f>
        <v>4.4343263336101471</v>
      </c>
      <c r="Q108" s="66">
        <v>20</v>
      </c>
      <c r="R108" s="122" t="str">
        <f>IF(L109="","",IF(P109&lt;20,(IF(O108&gt;1730,IF(O108&lt;1970,"Pass","Fail"),"Fail"))))</f>
        <v>Pass</v>
      </c>
      <c r="S108" s="66">
        <v>1335</v>
      </c>
      <c r="T108" s="66"/>
      <c r="U108" s="130"/>
      <c r="V108" s="220">
        <v>1600</v>
      </c>
      <c r="W108" s="220">
        <v>2000</v>
      </c>
      <c r="X108" s="224">
        <v>1730</v>
      </c>
      <c r="Y108" s="224">
        <v>1970</v>
      </c>
      <c r="Z108" s="224">
        <v>6.2</v>
      </c>
    </row>
    <row r="109" spans="1:26" ht="15.75">
      <c r="A109"/>
      <c r="B109" s="71"/>
      <c r="C109" s="68" t="s">
        <v>87</v>
      </c>
      <c r="D109" s="54">
        <v>25754.3</v>
      </c>
      <c r="E109" s="54">
        <v>25610.3</v>
      </c>
      <c r="F109" s="54">
        <v>25794.3</v>
      </c>
      <c r="G109" s="54">
        <v>25517.5</v>
      </c>
      <c r="H109" s="54">
        <v>25649.62</v>
      </c>
      <c r="I109" s="54">
        <v>25687.66</v>
      </c>
      <c r="J109" s="54">
        <v>25654.6</v>
      </c>
      <c r="K109" s="54">
        <v>25575.759999999998</v>
      </c>
      <c r="L109" s="54">
        <v>25869.07</v>
      </c>
      <c r="M109" s="72"/>
      <c r="N109" s="72"/>
      <c r="O109" s="72"/>
      <c r="P109" s="72"/>
      <c r="Q109" s="72"/>
      <c r="R109" s="124"/>
      <c r="S109" s="72"/>
      <c r="T109" s="72"/>
      <c r="U109" s="131"/>
      <c r="V109" s="221"/>
      <c r="W109" s="221"/>
    </row>
    <row r="110" spans="1:26" ht="38.25">
      <c r="A110"/>
      <c r="B110" s="126"/>
      <c r="C110" s="68" t="s">
        <v>121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7"/>
      <c r="N110" s="127"/>
      <c r="O110" s="127"/>
      <c r="P110" s="127"/>
      <c r="Q110" s="127"/>
      <c r="R110" s="128"/>
      <c r="S110" s="127"/>
      <c r="T110" s="127"/>
      <c r="U110" s="132"/>
      <c r="V110" s="222"/>
      <c r="W110" s="222"/>
    </row>
    <row r="111" spans="1:26">
      <c r="A111" s="121">
        <v>42692</v>
      </c>
      <c r="B111" s="65" t="s">
        <v>122</v>
      </c>
      <c r="C111" s="68" t="s">
        <v>86</v>
      </c>
      <c r="D111" s="54">
        <v>29578.63</v>
      </c>
      <c r="E111" s="54">
        <v>29422.51</v>
      </c>
      <c r="F111" s="54">
        <v>29470.17</v>
      </c>
      <c r="G111" s="54">
        <v>29401.8</v>
      </c>
      <c r="H111" s="54">
        <v>29625.5</v>
      </c>
      <c r="I111" s="54">
        <v>29556.47</v>
      </c>
      <c r="J111" s="54">
        <v>29393.55</v>
      </c>
      <c r="K111" s="54">
        <v>29402.13</v>
      </c>
      <c r="L111" s="54">
        <v>29637.71</v>
      </c>
      <c r="M111" s="66">
        <f>IF((L112=""),"",MAX(D113:L113))</f>
        <v>1977.8100000000013</v>
      </c>
      <c r="N111" s="66">
        <f>IF(L112="","",MIN(D113:L113))</f>
        <v>1830.1499999999978</v>
      </c>
      <c r="O111" s="66">
        <f>IF((L113=""),"",AVERAGE(D113:L113))</f>
        <v>1894.4977777777781</v>
      </c>
      <c r="P111" s="66">
        <f>IF((L112=""),"",((M111-N111)/(M111+N111))*100)</f>
        <v>3.8776667822141917</v>
      </c>
      <c r="Q111" s="66">
        <v>20</v>
      </c>
      <c r="R111" s="122" t="str">
        <f>IF(L112="","",IF(P112&lt;20,(IF(O111&gt;1730,IF(O111&lt;1970,"Pass","Fail"),"Fail"))))</f>
        <v>Pass</v>
      </c>
      <c r="S111" s="66">
        <v>1335</v>
      </c>
      <c r="T111" s="66"/>
      <c r="U111" s="130"/>
      <c r="V111" s="220">
        <v>1600</v>
      </c>
      <c r="W111" s="220">
        <v>2000</v>
      </c>
      <c r="X111" s="224">
        <v>1730</v>
      </c>
      <c r="Y111" s="224">
        <v>1970</v>
      </c>
      <c r="Z111" s="224">
        <v>6.2</v>
      </c>
    </row>
    <row r="112" spans="1:26" ht="15.75">
      <c r="A112"/>
      <c r="B112" s="71"/>
      <c r="C112" s="68" t="s">
        <v>87</v>
      </c>
      <c r="D112" s="54">
        <v>27747.39</v>
      </c>
      <c r="E112" s="54">
        <v>27567.17</v>
      </c>
      <c r="F112" s="54">
        <v>27640.02</v>
      </c>
      <c r="G112" s="54">
        <v>27443.37</v>
      </c>
      <c r="H112" s="54">
        <v>27647.69</v>
      </c>
      <c r="I112" s="54">
        <v>27672.49</v>
      </c>
      <c r="J112" s="54">
        <v>27505.26</v>
      </c>
      <c r="K112" s="54">
        <v>27480.62</v>
      </c>
      <c r="L112" s="54">
        <v>27733.98</v>
      </c>
      <c r="M112" s="72"/>
      <c r="N112" s="72"/>
      <c r="O112" s="72"/>
      <c r="P112" s="72"/>
      <c r="Q112" s="72"/>
      <c r="R112" s="124"/>
      <c r="S112" s="72"/>
      <c r="T112" s="72"/>
      <c r="U112" s="131"/>
      <c r="V112" s="221"/>
      <c r="W112" s="221"/>
    </row>
    <row r="113" spans="1:26" ht="38.25">
      <c r="A113"/>
      <c r="B113" s="126"/>
      <c r="C113" s="68" t="s">
        <v>121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7"/>
      <c r="N113" s="127"/>
      <c r="O113" s="127"/>
      <c r="P113" s="127"/>
      <c r="Q113" s="127"/>
      <c r="R113" s="128"/>
      <c r="S113" s="127"/>
      <c r="T113" s="127"/>
      <c r="U113" s="132"/>
      <c r="V113" s="222"/>
      <c r="W113" s="222"/>
    </row>
    <row r="114" spans="1:26">
      <c r="A114" s="121">
        <v>42695</v>
      </c>
      <c r="B114" s="65" t="s">
        <v>122</v>
      </c>
      <c r="C114" s="68" t="s">
        <v>86</v>
      </c>
      <c r="D114" s="54">
        <v>29555.38</v>
      </c>
      <c r="E114" s="54">
        <v>29418.74</v>
      </c>
      <c r="F114" s="54">
        <v>29477.040000000001</v>
      </c>
      <c r="G114" s="54">
        <v>29404.44</v>
      </c>
      <c r="H114" s="54">
        <v>29609.5</v>
      </c>
      <c r="I114" s="54">
        <v>29558.880000000001</v>
      </c>
      <c r="J114" s="54">
        <v>29389.040000000001</v>
      </c>
      <c r="K114" s="54">
        <v>29412.720000000001</v>
      </c>
      <c r="L114" s="54">
        <v>29622.14</v>
      </c>
      <c r="M114" s="66">
        <f>IF((L115=""),"",MAX(D116:L116))</f>
        <v>2021.1100000000006</v>
      </c>
      <c r="N114" s="66">
        <f>IF(L115="","",MIN(D116:L116))</f>
        <v>1868.2400000000016</v>
      </c>
      <c r="O114" s="66">
        <f>IF((L116=""),"",AVERAGE(D116:L116))</f>
        <v>1925.4300000000007</v>
      </c>
      <c r="P114" s="66">
        <f>IF((L115=""),"",((M114-N114)/(M114+N114))*100)</f>
        <v>3.9304768148919198</v>
      </c>
      <c r="Q114" s="66">
        <v>20</v>
      </c>
      <c r="R114" s="122" t="str">
        <f>IF(L115="","",IF(P115&lt;20,(IF(O114&gt;1730,IF(O114&lt;1970,"Pass","Fail"),"Fail"))))</f>
        <v>Pass</v>
      </c>
      <c r="S114" s="66">
        <v>1400</v>
      </c>
      <c r="T114" s="66"/>
      <c r="U114" s="130"/>
      <c r="V114" s="220">
        <v>1600</v>
      </c>
      <c r="W114" s="220">
        <v>2000</v>
      </c>
      <c r="X114" s="224">
        <v>1730</v>
      </c>
      <c r="Y114" s="224">
        <v>1970</v>
      </c>
      <c r="Z114" s="224">
        <v>6.2</v>
      </c>
    </row>
    <row r="115" spans="1:26" ht="15.75">
      <c r="A115"/>
      <c r="B115" s="71"/>
      <c r="C115" s="68" t="s">
        <v>87</v>
      </c>
      <c r="D115" s="54">
        <v>27683.66</v>
      </c>
      <c r="E115" s="54">
        <v>27537.119999999999</v>
      </c>
      <c r="F115" s="54">
        <v>27608.799999999999</v>
      </c>
      <c r="G115" s="54">
        <v>27431.79</v>
      </c>
      <c r="H115" s="54">
        <v>27588.39</v>
      </c>
      <c r="I115" s="54">
        <v>27620.36</v>
      </c>
      <c r="J115" s="54">
        <v>27482.04</v>
      </c>
      <c r="K115" s="54">
        <v>27482.48</v>
      </c>
      <c r="L115" s="54">
        <v>27684.37</v>
      </c>
      <c r="M115" s="72"/>
      <c r="N115" s="72"/>
      <c r="O115" s="72"/>
      <c r="P115" s="72"/>
      <c r="Q115" s="72"/>
      <c r="R115" s="124"/>
      <c r="S115" s="72"/>
      <c r="T115" s="72"/>
      <c r="U115" s="131"/>
      <c r="V115" s="221"/>
      <c r="W115" s="221"/>
    </row>
    <row r="116" spans="1:26" ht="38.25">
      <c r="A116"/>
      <c r="B116" s="126"/>
      <c r="C116" s="68" t="s">
        <v>121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7"/>
      <c r="N116" s="127"/>
      <c r="O116" s="127"/>
      <c r="P116" s="127"/>
      <c r="Q116" s="127"/>
      <c r="R116" s="128"/>
      <c r="S116" s="127"/>
      <c r="T116" s="127"/>
      <c r="U116" s="132"/>
      <c r="V116" s="222"/>
      <c r="W116" s="222"/>
    </row>
    <row r="117" spans="1:26">
      <c r="A117" s="121">
        <v>42698</v>
      </c>
      <c r="B117" s="65" t="s">
        <v>120</v>
      </c>
      <c r="C117" s="68" t="s">
        <v>86</v>
      </c>
      <c r="D117" s="54">
        <v>29576.12</v>
      </c>
      <c r="E117" s="54">
        <v>27108.1</v>
      </c>
      <c r="F117" s="54">
        <v>29416.62</v>
      </c>
      <c r="G117" s="54">
        <v>29376.42</v>
      </c>
      <c r="H117" s="54">
        <v>29576.65</v>
      </c>
      <c r="I117" s="54">
        <v>29603.56</v>
      </c>
      <c r="J117" s="54">
        <v>29350.07</v>
      </c>
      <c r="K117" s="54">
        <v>29381.69</v>
      </c>
      <c r="L117" s="54">
        <v>29534.14</v>
      </c>
      <c r="M117" s="66">
        <f>IF((L118=""),"",MAX(D119:L119))</f>
        <v>1984.4300000000003</v>
      </c>
      <c r="N117" s="66">
        <f>IF(L118="","",MIN(D119:L119))</f>
        <v>-383.65000000000146</v>
      </c>
      <c r="O117" s="66">
        <f>IF((L119=""),"",AVERAGE(D119:L119))</f>
        <v>1625.2933333333317</v>
      </c>
      <c r="P117" s="66">
        <f>IF((L118=""),"",((M117-N117)/(M117+N117))*100)</f>
        <v>147.93288271967438</v>
      </c>
      <c r="Q117" s="66">
        <v>20</v>
      </c>
      <c r="R117" s="122" t="str">
        <f>IF(L118="","",IF(P118&lt;20,(IF(O117&gt;1730,IF(O117&lt;1970,"Pass","Fail"),"Fail"))))</f>
        <v>Fail</v>
      </c>
      <c r="S117" s="66">
        <v>1335</v>
      </c>
      <c r="T117" s="66"/>
      <c r="U117" s="130"/>
      <c r="V117" s="220">
        <v>1600</v>
      </c>
      <c r="W117" s="220">
        <v>2000</v>
      </c>
      <c r="X117" s="224">
        <v>1730</v>
      </c>
      <c r="Y117" s="224">
        <v>1970</v>
      </c>
      <c r="Z117" s="224">
        <v>6.2</v>
      </c>
    </row>
    <row r="118" spans="1:26" ht="15.75">
      <c r="A118"/>
      <c r="B118" s="71"/>
      <c r="C118" s="68" t="s">
        <v>87</v>
      </c>
      <c r="D118" s="54">
        <v>27748.99</v>
      </c>
      <c r="E118" s="54">
        <v>27491.75</v>
      </c>
      <c r="F118" s="54">
        <v>27575.06</v>
      </c>
      <c r="G118" s="54">
        <v>27499.58</v>
      </c>
      <c r="H118" s="54">
        <v>27592.22</v>
      </c>
      <c r="I118" s="54">
        <v>27700.400000000001</v>
      </c>
      <c r="J118" s="54">
        <v>27528.99</v>
      </c>
      <c r="K118" s="54">
        <v>27505.33</v>
      </c>
      <c r="L118" s="54">
        <v>27653.41</v>
      </c>
      <c r="M118" s="72"/>
      <c r="N118" s="72"/>
      <c r="O118" s="72"/>
      <c r="P118" s="72"/>
      <c r="Q118" s="72"/>
      <c r="R118" s="124"/>
      <c r="S118" s="72"/>
      <c r="T118" s="72"/>
      <c r="U118" s="131"/>
      <c r="V118" s="221"/>
      <c r="W118" s="221"/>
    </row>
    <row r="119" spans="1:26" ht="38.25">
      <c r="A119"/>
      <c r="B119" s="126"/>
      <c r="C119" s="68" t="s">
        <v>121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7"/>
      <c r="N119" s="127"/>
      <c r="O119" s="127"/>
      <c r="P119" s="127"/>
      <c r="Q119" s="127"/>
      <c r="R119" s="128"/>
      <c r="S119" s="127"/>
      <c r="T119" s="127"/>
      <c r="U119" s="132"/>
      <c r="V119" s="222"/>
      <c r="W119" s="222"/>
    </row>
    <row r="120" spans="1:26">
      <c r="A120" s="121">
        <v>42702</v>
      </c>
      <c r="B120" s="65" t="s">
        <v>122</v>
      </c>
      <c r="C120" s="68" t="s">
        <v>86</v>
      </c>
      <c r="D120" s="54">
        <v>29527.02</v>
      </c>
      <c r="E120" s="54">
        <v>29363.21</v>
      </c>
      <c r="F120" s="54">
        <v>29416.34</v>
      </c>
      <c r="G120" s="54">
        <v>29354.33</v>
      </c>
      <c r="H120" s="54">
        <v>29582.94</v>
      </c>
      <c r="I120" s="54">
        <v>29504.17</v>
      </c>
      <c r="J120" s="54">
        <v>29340.82</v>
      </c>
      <c r="K120" s="54">
        <v>29351.18</v>
      </c>
      <c r="L120" s="54">
        <v>29587.98</v>
      </c>
      <c r="M120" s="66">
        <f>IF((L121=""),"",MAX(D122:L122))</f>
        <v>2011.3400000000001</v>
      </c>
      <c r="N120" s="66">
        <f>IF(L121="","",MIN(D122:L122))</f>
        <v>1834.0099999999984</v>
      </c>
      <c r="O120" s="66">
        <f>IF((L122=""),"",AVERAGE(D122:L122))</f>
        <v>1912.8777777777775</v>
      </c>
      <c r="P120" s="66">
        <f>IF((L121=""),"",((M120-N120)/(M120+N120))*100)</f>
        <v>4.6115438126568922</v>
      </c>
      <c r="Q120" s="66">
        <v>20</v>
      </c>
      <c r="R120" s="122" t="str">
        <f>IF(L121="","",IF(P121&lt;20,(IF(O120&gt;1730,IF(O120&lt;1970,"Pass","Fail"),"Fail"))))</f>
        <v>Pass</v>
      </c>
      <c r="S120" s="66">
        <v>1400</v>
      </c>
      <c r="T120" s="66"/>
      <c r="U120" s="130"/>
      <c r="V120" s="220">
        <v>1600</v>
      </c>
      <c r="W120" s="220">
        <v>2000</v>
      </c>
      <c r="X120" s="224">
        <v>1730</v>
      </c>
      <c r="Y120" s="224">
        <v>1970</v>
      </c>
      <c r="Z120" s="224">
        <v>6.2</v>
      </c>
    </row>
    <row r="121" spans="1:26" ht="15.75">
      <c r="A121"/>
      <c r="B121" s="71"/>
      <c r="C121" s="68" t="s">
        <v>87</v>
      </c>
      <c r="D121" s="54">
        <v>27666.62</v>
      </c>
      <c r="E121" s="54">
        <v>27502.240000000002</v>
      </c>
      <c r="F121" s="54">
        <v>27582.33</v>
      </c>
      <c r="G121" s="54">
        <v>27378.07</v>
      </c>
      <c r="H121" s="54">
        <v>27571.599999999999</v>
      </c>
      <c r="I121" s="54">
        <v>27556.43</v>
      </c>
      <c r="J121" s="54">
        <v>27426.58</v>
      </c>
      <c r="K121" s="54">
        <v>27429.51</v>
      </c>
      <c r="L121" s="54">
        <v>27698.71</v>
      </c>
      <c r="M121" s="72"/>
      <c r="N121" s="72"/>
      <c r="O121" s="72"/>
      <c r="P121" s="72"/>
      <c r="Q121" s="72"/>
      <c r="R121" s="124"/>
      <c r="S121" s="72"/>
      <c r="T121" s="72"/>
      <c r="U121" s="131"/>
      <c r="V121" s="221"/>
      <c r="W121" s="221"/>
    </row>
    <row r="122" spans="1:26" ht="38.25">
      <c r="A122"/>
      <c r="B122" s="126"/>
      <c r="C122" s="68" t="s">
        <v>121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7"/>
      <c r="N122" s="127"/>
      <c r="O122" s="127"/>
      <c r="P122" s="127"/>
      <c r="Q122" s="127"/>
      <c r="R122" s="128"/>
      <c r="S122" s="127"/>
      <c r="T122" s="127"/>
      <c r="U122" s="132"/>
      <c r="V122" s="222"/>
      <c r="W122" s="222"/>
    </row>
    <row r="123" spans="1:26">
      <c r="A123" s="121">
        <v>42705</v>
      </c>
      <c r="B123" s="65" t="s">
        <v>122</v>
      </c>
      <c r="C123" s="68" t="s">
        <v>86</v>
      </c>
      <c r="D123" s="54">
        <v>29500.02</v>
      </c>
      <c r="E123" s="54">
        <v>29325.46</v>
      </c>
      <c r="F123" s="54">
        <v>29396.68</v>
      </c>
      <c r="G123" s="54">
        <v>29325.33</v>
      </c>
      <c r="H123" s="54">
        <v>29532.35</v>
      </c>
      <c r="I123" s="54">
        <v>29492.11</v>
      </c>
      <c r="J123" s="54">
        <v>29332.37</v>
      </c>
      <c r="K123" s="54">
        <v>29309.67</v>
      </c>
      <c r="L123" s="54">
        <v>29543.09</v>
      </c>
      <c r="M123" s="66">
        <f>IF((L124=""),"",MAX(D125:L125))</f>
        <v>1992.869999999999</v>
      </c>
      <c r="N123" s="66">
        <f>IF(L124="","",MIN(D125:L125))</f>
        <v>1847.489999999998</v>
      </c>
      <c r="O123" s="66">
        <f>IF((L125=""),"",AVERAGE(D125:L125))</f>
        <v>1903.5644444444442</v>
      </c>
      <c r="P123" s="66">
        <f>IF((L124=""),"",((M123-N123)/(M123+N123))*100)</f>
        <v>3.7855826016311269</v>
      </c>
      <c r="Q123" s="66">
        <v>20</v>
      </c>
      <c r="R123" s="122" t="str">
        <f>IF(L124="","",IF(P124&lt;20,(IF(O123&gt;1730,IF(O123&lt;1970,"Pass","Fail"),"Fail"))))</f>
        <v>Pass</v>
      </c>
      <c r="S123" s="66">
        <v>1159</v>
      </c>
      <c r="T123" s="66"/>
      <c r="U123" s="130"/>
      <c r="V123" s="220">
        <v>1600</v>
      </c>
      <c r="W123" s="220">
        <v>2000</v>
      </c>
      <c r="X123" s="224">
        <v>1730</v>
      </c>
      <c r="Y123" s="224">
        <v>1970</v>
      </c>
      <c r="Z123" s="224">
        <v>6.2</v>
      </c>
    </row>
    <row r="124" spans="1:26" ht="15.75">
      <c r="A124"/>
      <c r="B124" s="71"/>
      <c r="C124" s="68" t="s">
        <v>87</v>
      </c>
      <c r="D124" s="54">
        <v>27651.75</v>
      </c>
      <c r="E124" s="54">
        <v>27477.97</v>
      </c>
      <c r="F124" s="54">
        <v>27536.71</v>
      </c>
      <c r="G124" s="54">
        <v>27374.32</v>
      </c>
      <c r="H124" s="54">
        <v>27539.48</v>
      </c>
      <c r="I124" s="54">
        <v>27553.65</v>
      </c>
      <c r="J124" s="54">
        <v>27433.52</v>
      </c>
      <c r="K124" s="54">
        <v>27397.57</v>
      </c>
      <c r="L124" s="54">
        <v>27660.03</v>
      </c>
      <c r="M124" s="72"/>
      <c r="N124" s="72"/>
      <c r="O124" s="72"/>
      <c r="P124" s="72"/>
      <c r="Q124" s="72"/>
      <c r="R124" s="124"/>
      <c r="S124" s="72"/>
      <c r="T124" s="72"/>
      <c r="U124" s="131"/>
      <c r="V124" s="221"/>
      <c r="W124" s="221"/>
    </row>
    <row r="125" spans="1:26" ht="38.25">
      <c r="A125"/>
      <c r="B125" s="126"/>
      <c r="C125" s="68" t="s">
        <v>121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7"/>
      <c r="N125" s="127"/>
      <c r="O125" s="127"/>
      <c r="P125" s="127"/>
      <c r="Q125" s="127"/>
      <c r="R125" s="128"/>
      <c r="S125" s="127"/>
      <c r="T125" s="127"/>
      <c r="U125" s="132"/>
      <c r="V125" s="222"/>
      <c r="W125" s="222"/>
    </row>
    <row r="126" spans="1:26">
      <c r="A126" s="121">
        <v>42709</v>
      </c>
      <c r="B126" s="65" t="s">
        <v>122</v>
      </c>
      <c r="C126" s="68" t="s">
        <v>86</v>
      </c>
      <c r="D126" s="54">
        <v>29350.36</v>
      </c>
      <c r="E126" s="54">
        <v>29184.639999999999</v>
      </c>
      <c r="F126" s="54">
        <v>29250.48</v>
      </c>
      <c r="G126" s="54">
        <v>29201.46</v>
      </c>
      <c r="H126" s="54">
        <v>29408.98</v>
      </c>
      <c r="I126" s="54">
        <v>29332.04</v>
      </c>
      <c r="J126" s="54">
        <v>29192.91</v>
      </c>
      <c r="K126" s="54">
        <v>29187.18</v>
      </c>
      <c r="L126" s="54">
        <v>29394.37</v>
      </c>
      <c r="M126" s="66">
        <f>IF((L127=""),"",MAX(D128:L128))</f>
        <v>1979.4199999999983</v>
      </c>
      <c r="N126" s="66">
        <f>IF(L127="","",MIN(D128:L128))</f>
        <v>1812.9799999999996</v>
      </c>
      <c r="O126" s="66">
        <f>IF((L128=""),"",AVERAGE(D128:L128))</f>
        <v>1876.7055555555551</v>
      </c>
      <c r="P126" s="66">
        <f>IF((L127=""),"",((M126-N126)/(M126+N126))*100)</f>
        <v>4.3887775551101882</v>
      </c>
      <c r="Q126" s="66">
        <v>20</v>
      </c>
      <c r="R126" s="122" t="str">
        <f>IF(L127="","",IF(P127&lt;20,(IF(O126&gt;1730,IF(O126&lt;1970,"Pass","Fail"),"Fail"))))</f>
        <v>Pass</v>
      </c>
      <c r="S126" s="66">
        <v>1400</v>
      </c>
      <c r="T126" s="66"/>
      <c r="U126" s="130"/>
      <c r="V126" s="220">
        <v>1600</v>
      </c>
      <c r="W126" s="220">
        <v>2000</v>
      </c>
      <c r="X126" s="224">
        <v>1730</v>
      </c>
      <c r="Y126" s="224">
        <v>1970</v>
      </c>
      <c r="Z126" s="224">
        <v>6.2</v>
      </c>
    </row>
    <row r="127" spans="1:26" ht="15.75">
      <c r="A127"/>
      <c r="B127" s="71"/>
      <c r="C127" s="68" t="s">
        <v>87</v>
      </c>
      <c r="D127" s="54">
        <v>27535.77</v>
      </c>
      <c r="E127" s="54">
        <v>27371.66</v>
      </c>
      <c r="F127" s="54">
        <v>27408.69</v>
      </c>
      <c r="G127" s="54">
        <v>27288.1</v>
      </c>
      <c r="H127" s="54">
        <v>27429.56</v>
      </c>
      <c r="I127" s="54">
        <v>27406.9</v>
      </c>
      <c r="J127" s="54">
        <v>27329.08</v>
      </c>
      <c r="K127" s="54">
        <v>27303.86</v>
      </c>
      <c r="L127" s="54">
        <v>27538.45</v>
      </c>
      <c r="M127" s="72"/>
      <c r="N127" s="72"/>
      <c r="O127" s="72"/>
      <c r="P127" s="72"/>
      <c r="Q127" s="72"/>
      <c r="R127" s="124"/>
      <c r="S127" s="72"/>
      <c r="T127" s="72"/>
      <c r="U127" s="131"/>
      <c r="V127" s="221"/>
      <c r="W127" s="221"/>
    </row>
    <row r="128" spans="1:26" ht="38.25">
      <c r="A128"/>
      <c r="B128" s="126"/>
      <c r="C128" s="68" t="s">
        <v>121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7"/>
      <c r="N128" s="127"/>
      <c r="O128" s="127"/>
      <c r="P128" s="127"/>
      <c r="Q128" s="127"/>
      <c r="R128" s="128"/>
      <c r="S128" s="127"/>
      <c r="T128" s="127"/>
      <c r="U128" s="132"/>
      <c r="V128" s="222"/>
      <c r="W128" s="222"/>
    </row>
    <row r="129" spans="1:26">
      <c r="A129" s="121">
        <v>42712</v>
      </c>
      <c r="B129" s="65"/>
      <c r="C129" s="68" t="s">
        <v>86</v>
      </c>
      <c r="D129" s="54">
        <v>29441.200000000001</v>
      </c>
      <c r="E129" s="54">
        <v>29230.54</v>
      </c>
      <c r="F129" s="54">
        <v>29197.93</v>
      </c>
      <c r="G129" s="54">
        <v>29176.71</v>
      </c>
      <c r="H129" s="54">
        <v>29410.98</v>
      </c>
      <c r="I129" s="54">
        <v>29385.71</v>
      </c>
      <c r="J129" s="54">
        <v>29200.73</v>
      </c>
      <c r="K129" s="54">
        <v>29190.07</v>
      </c>
      <c r="L129" s="54">
        <v>29398.16</v>
      </c>
      <c r="M129" s="66">
        <f>IF((L130=""),"",MAX(D131:L131))</f>
        <v>1939.5999999999985</v>
      </c>
      <c r="N129" s="66">
        <f>IF(L130="","",MIN(D131:L131))</f>
        <v>1692.8400000000001</v>
      </c>
      <c r="O129" s="66">
        <f>IF((L131=""),"",AVERAGE(D131:L131))</f>
        <v>1845.0244444444438</v>
      </c>
      <c r="P129" s="66">
        <f>IF((L130=""),"",((M129-N129)/(M129+N129))*100)</f>
        <v>6.7932298950567249</v>
      </c>
      <c r="Q129" s="66">
        <v>20</v>
      </c>
      <c r="R129" s="122" t="str">
        <f>IF(L130="","",IF(P130&lt;20,(IF(O129&gt;1600,IF(O129&lt;2000,"Pass","Fail"),"Fail"))))</f>
        <v>Pass</v>
      </c>
      <c r="S129" s="66">
        <v>1428</v>
      </c>
      <c r="T129" s="66"/>
      <c r="U129" s="130"/>
      <c r="V129" s="220">
        <v>1600</v>
      </c>
      <c r="W129" s="220">
        <v>2000</v>
      </c>
      <c r="X129" s="224">
        <v>1730</v>
      </c>
      <c r="Y129" s="224">
        <v>1970</v>
      </c>
      <c r="Z129" s="224">
        <v>6.2</v>
      </c>
    </row>
    <row r="130" spans="1:26" ht="15.75">
      <c r="A130"/>
      <c r="B130" s="71"/>
      <c r="C130" s="68" t="s">
        <v>87</v>
      </c>
      <c r="D130" s="54">
        <v>27633.98</v>
      </c>
      <c r="E130" s="54">
        <v>27430.95</v>
      </c>
      <c r="F130" s="54">
        <v>27505.09</v>
      </c>
      <c r="G130" s="54">
        <v>27265.4</v>
      </c>
      <c r="H130" s="54">
        <v>27471.38</v>
      </c>
      <c r="I130" s="54">
        <v>27509.54</v>
      </c>
      <c r="J130" s="54">
        <v>27349.21</v>
      </c>
      <c r="K130" s="54">
        <v>27316.97</v>
      </c>
      <c r="L130" s="54">
        <v>27544.29</v>
      </c>
      <c r="M130" s="72"/>
      <c r="N130" s="72"/>
      <c r="O130" s="72"/>
      <c r="P130" s="72"/>
      <c r="Q130" s="72"/>
      <c r="R130" s="124"/>
      <c r="S130" s="72"/>
      <c r="T130" s="72"/>
      <c r="U130" s="131"/>
      <c r="V130" s="221"/>
      <c r="W130" s="221"/>
    </row>
    <row r="131" spans="1:26" ht="38.25">
      <c r="A131"/>
      <c r="B131" s="126"/>
      <c r="C131" s="68" t="s">
        <v>121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7"/>
      <c r="N131" s="127"/>
      <c r="O131" s="127"/>
      <c r="P131" s="127"/>
      <c r="Q131" s="127"/>
      <c r="R131" s="128"/>
      <c r="S131" s="127"/>
      <c r="T131" s="127"/>
      <c r="U131" s="132"/>
      <c r="V131" s="222"/>
      <c r="W131" s="222"/>
    </row>
    <row r="132" spans="1:26">
      <c r="A132" s="121">
        <v>42716</v>
      </c>
      <c r="B132" s="65" t="s">
        <v>122</v>
      </c>
      <c r="C132" s="68" t="s">
        <v>86</v>
      </c>
      <c r="D132" s="54">
        <v>29376.34</v>
      </c>
      <c r="E132" s="54">
        <v>29189.78</v>
      </c>
      <c r="F132" s="54">
        <v>29201.24</v>
      </c>
      <c r="G132" s="54">
        <v>29197.18</v>
      </c>
      <c r="H132" s="54">
        <v>29427.94</v>
      </c>
      <c r="I132" s="54">
        <v>29331.46</v>
      </c>
      <c r="J132" s="54">
        <v>29164.29</v>
      </c>
      <c r="K132" s="54">
        <v>29208.5</v>
      </c>
      <c r="L132" s="54">
        <v>29461.58</v>
      </c>
      <c r="M132" s="66">
        <f>IF((L133=""),"",MAX(D134:L134))</f>
        <v>2002.3099999999977</v>
      </c>
      <c r="N132" s="66">
        <f>IF(L133="","",MIN(D134:L134))</f>
        <v>1836.0300000000025</v>
      </c>
      <c r="O132" s="66">
        <f>IF((L134=""),"",AVERAGE(D134:L134))</f>
        <v>1907.8511111111115</v>
      </c>
      <c r="P132" s="66">
        <f>IF((L133=""),"",((M132-N132)/(M132+N132))*100)</f>
        <v>4.3320810558729859</v>
      </c>
      <c r="Q132" s="66">
        <v>20</v>
      </c>
      <c r="R132" s="122" t="str">
        <f>IF(L133="","",IF(P133&lt;20,(IF(O132&gt;1730,IF(O132&lt;1970,"Pass","Fail"),"Fail"))))</f>
        <v>Pass</v>
      </c>
      <c r="S132" s="66">
        <v>1400</v>
      </c>
      <c r="T132" s="66"/>
      <c r="U132" s="130"/>
      <c r="V132" s="220">
        <v>1600</v>
      </c>
      <c r="W132" s="220">
        <v>2000</v>
      </c>
      <c r="X132" s="224">
        <v>1730</v>
      </c>
      <c r="Y132" s="224">
        <v>1970</v>
      </c>
      <c r="Z132" s="224">
        <v>6.2</v>
      </c>
    </row>
    <row r="133" spans="1:26" ht="15.75">
      <c r="A133"/>
      <c r="B133" s="71"/>
      <c r="C133" s="68" t="s">
        <v>87</v>
      </c>
      <c r="D133" s="54">
        <v>27505.75</v>
      </c>
      <c r="E133" s="54">
        <v>27319.1</v>
      </c>
      <c r="F133" s="54">
        <v>27365.21</v>
      </c>
      <c r="G133" s="54">
        <v>27241.74</v>
      </c>
      <c r="H133" s="54">
        <v>27425.63</v>
      </c>
      <c r="I133" s="54">
        <v>27381.17</v>
      </c>
      <c r="J133" s="54">
        <v>27265.25</v>
      </c>
      <c r="K133" s="54">
        <v>27291.88</v>
      </c>
      <c r="L133" s="54">
        <v>27591.919999999998</v>
      </c>
      <c r="M133" s="72"/>
      <c r="N133" s="72"/>
      <c r="O133" s="72"/>
      <c r="P133" s="72"/>
      <c r="Q133" s="72"/>
      <c r="R133" s="124"/>
      <c r="S133" s="72"/>
      <c r="T133" s="72"/>
      <c r="U133" s="131"/>
      <c r="V133" s="221"/>
      <c r="W133" s="221"/>
    </row>
    <row r="134" spans="1:26" ht="38.25">
      <c r="A134"/>
      <c r="B134" s="126"/>
      <c r="C134" s="68" t="s">
        <v>121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7"/>
      <c r="N134" s="127"/>
      <c r="O134" s="127"/>
      <c r="P134" s="127"/>
      <c r="Q134" s="127"/>
      <c r="R134" s="128"/>
      <c r="S134" s="127"/>
      <c r="T134" s="127"/>
      <c r="U134" s="132"/>
      <c r="V134" s="222"/>
      <c r="W134" s="222"/>
    </row>
    <row r="135" spans="1:26">
      <c r="A135" s="121">
        <v>42719</v>
      </c>
      <c r="B135" s="65" t="s">
        <v>122</v>
      </c>
      <c r="C135" s="68" t="s">
        <v>86</v>
      </c>
      <c r="D135" s="54">
        <v>29365.73</v>
      </c>
      <c r="E135" s="54">
        <v>29168.19</v>
      </c>
      <c r="F135" s="54">
        <v>29171.63</v>
      </c>
      <c r="G135" s="54">
        <v>29149.53</v>
      </c>
      <c r="H135" s="54">
        <v>29396.43</v>
      </c>
      <c r="I135" s="54">
        <v>29296.06</v>
      </c>
      <c r="J135" s="54">
        <v>29136.42</v>
      </c>
      <c r="K135" s="54">
        <v>29135.63</v>
      </c>
      <c r="L135" s="54">
        <v>29372.6</v>
      </c>
      <c r="M135" s="66">
        <f>IF((L136=""),"",MAX(D137:L137))</f>
        <v>2015.2299999999996</v>
      </c>
      <c r="N135" s="66">
        <f>IF(L136="","",MIN(D137:L137))</f>
        <v>1851.2000000000007</v>
      </c>
      <c r="O135" s="66">
        <f>IF((L137=""),"",AVERAGE(D137:L137))</f>
        <v>1908.8288888888883</v>
      </c>
      <c r="P135" s="66">
        <f>IF((L136=""),"",((M135-N135)/(M135+N135))*100)</f>
        <v>4.2424148374598483</v>
      </c>
      <c r="Q135" s="66">
        <v>20</v>
      </c>
      <c r="R135" s="122" t="str">
        <f>IF(L136="","",IF(P136&lt;20,(IF(O135&gt;1730,IF(O135&lt;1970,"Pass","Fail"),"Fail"))))</f>
        <v>Pass</v>
      </c>
      <c r="S135" s="66">
        <v>1159</v>
      </c>
      <c r="T135" s="66"/>
      <c r="U135" s="130"/>
      <c r="V135" s="220">
        <v>1600</v>
      </c>
      <c r="W135" s="220">
        <v>2000</v>
      </c>
      <c r="X135" s="224">
        <v>1730</v>
      </c>
      <c r="Y135" s="224">
        <v>1970</v>
      </c>
      <c r="Z135" s="224">
        <v>6.2</v>
      </c>
    </row>
    <row r="136" spans="1:26" ht="15.75">
      <c r="A136"/>
      <c r="B136" s="71"/>
      <c r="C136" s="68" t="s">
        <v>87</v>
      </c>
      <c r="D136" s="54">
        <v>27514.53</v>
      </c>
      <c r="E136" s="54">
        <v>27310.34</v>
      </c>
      <c r="F136" s="54">
        <v>27303.11</v>
      </c>
      <c r="G136" s="54">
        <v>27196.43</v>
      </c>
      <c r="H136" s="54">
        <v>27381.200000000001</v>
      </c>
      <c r="I136" s="54">
        <v>27375.34</v>
      </c>
      <c r="J136" s="54">
        <v>27246.55</v>
      </c>
      <c r="K136" s="54">
        <v>27228.49</v>
      </c>
      <c r="L136" s="54">
        <v>27456.77</v>
      </c>
      <c r="M136" s="72"/>
      <c r="N136" s="72"/>
      <c r="O136" s="72"/>
      <c r="P136" s="72"/>
      <c r="Q136" s="72"/>
      <c r="R136" s="124"/>
      <c r="S136" s="72"/>
      <c r="T136" s="72"/>
      <c r="U136" s="131"/>
      <c r="V136" s="221"/>
      <c r="W136" s="221"/>
    </row>
    <row r="137" spans="1:26" ht="38.25">
      <c r="A137"/>
      <c r="B137" s="126"/>
      <c r="C137" s="68" t="s">
        <v>121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7"/>
      <c r="N137" s="127"/>
      <c r="O137" s="127"/>
      <c r="P137" s="127"/>
      <c r="Q137" s="127"/>
      <c r="R137" s="128"/>
      <c r="S137" s="127"/>
      <c r="T137" s="127"/>
      <c r="U137" s="132"/>
      <c r="V137" s="222"/>
      <c r="W137" s="222"/>
    </row>
    <row r="138" spans="1:26">
      <c r="A138" s="121">
        <v>42723</v>
      </c>
      <c r="B138" s="65" t="s">
        <v>122</v>
      </c>
      <c r="C138" s="68" t="s">
        <v>86</v>
      </c>
      <c r="D138" s="54">
        <v>29233.73</v>
      </c>
      <c r="E138" s="54">
        <v>29048.3</v>
      </c>
      <c r="F138" s="54">
        <v>29074.12</v>
      </c>
      <c r="G138" s="54">
        <v>29086.45</v>
      </c>
      <c r="H138" s="54">
        <v>29319.03</v>
      </c>
      <c r="I138" s="54">
        <v>29204.05</v>
      </c>
      <c r="J138" s="54">
        <v>29047.59</v>
      </c>
      <c r="K138" s="54">
        <v>29056.720000000001</v>
      </c>
      <c r="L138" s="54">
        <v>29302.21</v>
      </c>
      <c r="M138" s="66">
        <f>IF((L139=""),"",MAX(D140:L140))</f>
        <v>2008.7999999999993</v>
      </c>
      <c r="N138" s="66">
        <f>IF(L139="","",MIN(D140:L140))</f>
        <v>1846.4799999999996</v>
      </c>
      <c r="O138" s="66">
        <f>IF((L140=""),"",AVERAGE(D140:L140))</f>
        <v>1900.6499999999994</v>
      </c>
      <c r="P138" s="66">
        <f>IF((L139=""),"",((M138-N138)/(M138+N138))*100)</f>
        <v>4.2103297296175572</v>
      </c>
      <c r="Q138" s="66">
        <v>20</v>
      </c>
      <c r="R138" s="122" t="str">
        <f>IF(L139="","",IF(P139&lt;20,(IF(O138&gt;1730,IF(O138&lt;1970,"Pass","Fail"),"Fail"))))</f>
        <v>Pass</v>
      </c>
      <c r="S138" s="66">
        <v>1159</v>
      </c>
      <c r="T138" s="66"/>
      <c r="U138" s="130"/>
      <c r="V138" s="220">
        <v>1600</v>
      </c>
      <c r="W138" s="220">
        <v>2000</v>
      </c>
      <c r="X138" s="224">
        <v>1730</v>
      </c>
      <c r="Y138" s="224">
        <v>1970</v>
      </c>
      <c r="Z138" s="224">
        <v>6.2</v>
      </c>
    </row>
    <row r="139" spans="1:26" ht="15.75">
      <c r="A139"/>
      <c r="B139" s="71"/>
      <c r="C139" s="68" t="s">
        <v>87</v>
      </c>
      <c r="D139" s="54">
        <v>27384.58</v>
      </c>
      <c r="E139" s="54">
        <v>27201.82</v>
      </c>
      <c r="F139" s="54">
        <v>27223.69</v>
      </c>
      <c r="G139" s="54">
        <v>27139</v>
      </c>
      <c r="H139" s="54">
        <v>27310.23</v>
      </c>
      <c r="I139" s="54">
        <v>27267.58</v>
      </c>
      <c r="J139" s="54">
        <v>27161.5</v>
      </c>
      <c r="K139" s="54">
        <v>27151.87</v>
      </c>
      <c r="L139" s="54">
        <v>27426.080000000002</v>
      </c>
      <c r="M139" s="72"/>
      <c r="N139" s="72"/>
      <c r="O139" s="72"/>
      <c r="P139" s="72"/>
      <c r="Q139" s="72"/>
      <c r="R139" s="124"/>
      <c r="S139" s="72"/>
      <c r="T139" s="72"/>
      <c r="U139" s="131"/>
      <c r="V139" s="221"/>
      <c r="W139" s="221"/>
    </row>
    <row r="140" spans="1:26" ht="38.25">
      <c r="A140"/>
      <c r="B140" s="126"/>
      <c r="C140" s="68" t="s">
        <v>121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7"/>
      <c r="N140" s="127"/>
      <c r="O140" s="127"/>
      <c r="P140" s="127"/>
      <c r="Q140" s="127"/>
      <c r="R140" s="128"/>
      <c r="S140" s="127"/>
      <c r="T140" s="127"/>
      <c r="U140" s="132"/>
      <c r="V140" s="222"/>
      <c r="W140" s="222"/>
    </row>
    <row r="141" spans="1:26">
      <c r="A141" s="121">
        <v>42726</v>
      </c>
      <c r="B141" s="65" t="s">
        <v>122</v>
      </c>
      <c r="C141" s="68" t="s">
        <v>86</v>
      </c>
      <c r="D141" s="54">
        <v>29214.83</v>
      </c>
      <c r="E141" s="54">
        <v>29052.83</v>
      </c>
      <c r="F141" s="54">
        <v>29093.16</v>
      </c>
      <c r="G141" s="54">
        <v>29041.15</v>
      </c>
      <c r="H141" s="54">
        <v>29247.42</v>
      </c>
      <c r="I141" s="54">
        <v>29199.25</v>
      </c>
      <c r="J141" s="54">
        <v>29045.360000000001</v>
      </c>
      <c r="K141" s="54">
        <v>29030.23</v>
      </c>
      <c r="L141" s="54">
        <v>29260.57</v>
      </c>
      <c r="M141" s="66">
        <f>IF((L142=""),"",MAX(D143:L143))</f>
        <v>1978.2299999999996</v>
      </c>
      <c r="N141" s="66">
        <f>IF(L142="","",MIN(D143:L143))</f>
        <v>1829.6500000000015</v>
      </c>
      <c r="O141" s="66">
        <f>IF((L143=""),"",AVERAGE(D143:L143))</f>
        <v>1881.7244444444452</v>
      </c>
      <c r="P141" s="66">
        <f>IF((L142=""),"",((M141-N141)/(M141+N141))*100)</f>
        <v>3.9019086735926045</v>
      </c>
      <c r="Q141" s="66">
        <v>20</v>
      </c>
      <c r="R141" s="122" t="str">
        <f>IF(L142="","",IF(P142&lt;20,(IF(O141&gt;1730,IF(O141&lt;1970,"Pass","Fail"),"Fail"))))</f>
        <v>Pass</v>
      </c>
      <c r="S141" s="66">
        <v>1159</v>
      </c>
      <c r="T141" s="66"/>
      <c r="U141" s="130"/>
      <c r="V141" s="220">
        <v>1600</v>
      </c>
      <c r="W141" s="220">
        <v>2000</v>
      </c>
      <c r="X141" s="224">
        <v>1730</v>
      </c>
      <c r="Y141" s="224">
        <v>1970</v>
      </c>
      <c r="Z141" s="224">
        <v>6.2</v>
      </c>
    </row>
    <row r="142" spans="1:26" ht="15.75">
      <c r="A142"/>
      <c r="B142" s="71"/>
      <c r="C142" s="68" t="s">
        <v>87</v>
      </c>
      <c r="D142" s="54">
        <v>27372.76</v>
      </c>
      <c r="E142" s="54">
        <v>27211.87</v>
      </c>
      <c r="F142" s="54">
        <v>27263.51</v>
      </c>
      <c r="G142" s="54">
        <v>27125.040000000001</v>
      </c>
      <c r="H142" s="54">
        <v>27269.19</v>
      </c>
      <c r="I142" s="54">
        <v>27301.52</v>
      </c>
      <c r="J142" s="54">
        <v>27186.73</v>
      </c>
      <c r="K142" s="54">
        <v>27144.39</v>
      </c>
      <c r="L142" s="54">
        <v>27374.27</v>
      </c>
      <c r="M142" s="72"/>
      <c r="N142" s="72"/>
      <c r="O142" s="72"/>
      <c r="P142" s="72"/>
      <c r="Q142" s="72"/>
      <c r="R142" s="124"/>
      <c r="S142" s="72"/>
      <c r="T142" s="72"/>
      <c r="U142" s="131"/>
      <c r="V142" s="221"/>
      <c r="W142" s="221"/>
    </row>
    <row r="143" spans="1:26" ht="38.25">
      <c r="A143"/>
      <c r="B143" s="126"/>
      <c r="C143" s="68" t="s">
        <v>121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7"/>
      <c r="N143" s="127"/>
      <c r="O143" s="127"/>
      <c r="P143" s="127"/>
      <c r="Q143" s="127"/>
      <c r="R143" s="128"/>
      <c r="S143" s="127"/>
      <c r="T143" s="127"/>
      <c r="U143" s="132"/>
      <c r="V143" s="222"/>
      <c r="W143" s="222"/>
    </row>
    <row r="144" spans="1:26">
      <c r="A144" s="121">
        <v>42729</v>
      </c>
      <c r="B144" s="65" t="s">
        <v>122</v>
      </c>
      <c r="C144" s="68" t="s">
        <v>86</v>
      </c>
      <c r="D144" s="54">
        <v>29396.57</v>
      </c>
      <c r="E144" s="54">
        <v>29170.25</v>
      </c>
      <c r="F144" s="54">
        <v>29255.99</v>
      </c>
      <c r="G144" s="54">
        <v>29153.07</v>
      </c>
      <c r="H144" s="54">
        <v>29369.87</v>
      </c>
      <c r="I144" s="54">
        <v>29320.81</v>
      </c>
      <c r="J144" s="54">
        <v>29192.39</v>
      </c>
      <c r="K144" s="54">
        <v>29134.080000000002</v>
      </c>
      <c r="L144" s="54">
        <v>29379.52</v>
      </c>
      <c r="M144" s="66">
        <f>IF((L145=""),"",MAX(D146:L146))</f>
        <v>2001.9300000000003</v>
      </c>
      <c r="N144" s="66">
        <f>IF(L145="","",MIN(D146:L146))</f>
        <v>1803.9399999999987</v>
      </c>
      <c r="O144" s="66">
        <f>IF((L146=""),"",AVERAGE(D146:L146))</f>
        <v>1887.5833333333333</v>
      </c>
      <c r="P144" s="66">
        <f>IF((L145=""),"",((M144-N144)/(M144+N144))*100)</f>
        <v>5.2022270860539548</v>
      </c>
      <c r="Q144" s="66">
        <v>20</v>
      </c>
      <c r="R144" s="122" t="str">
        <f>IF(L145="","",IF(P145&lt;20,(IF(O144&gt;1730,IF(O144&lt;1970,"Pass","Fail"),"Fail"))))</f>
        <v>Pass</v>
      </c>
      <c r="S144" s="66">
        <v>1159</v>
      </c>
      <c r="T144" s="66"/>
      <c r="U144" s="130"/>
      <c r="V144" s="220">
        <v>1600</v>
      </c>
      <c r="W144" s="220">
        <v>2000</v>
      </c>
      <c r="X144" s="224">
        <v>1730</v>
      </c>
      <c r="Y144" s="224">
        <v>1970</v>
      </c>
      <c r="Z144" s="224">
        <v>6.2</v>
      </c>
    </row>
    <row r="145" spans="1:26" ht="15.75">
      <c r="A145"/>
      <c r="B145" s="71"/>
      <c r="C145" s="68" t="s">
        <v>87</v>
      </c>
      <c r="D145" s="54">
        <v>27530.37</v>
      </c>
      <c r="E145" s="54">
        <v>27366.31</v>
      </c>
      <c r="F145" s="54">
        <v>27437.24</v>
      </c>
      <c r="G145" s="54">
        <v>27233.32</v>
      </c>
      <c r="H145" s="54">
        <v>27396.04</v>
      </c>
      <c r="I145" s="54">
        <v>27487.31</v>
      </c>
      <c r="J145" s="54">
        <v>27190.46</v>
      </c>
      <c r="K145" s="54">
        <v>27242.66</v>
      </c>
      <c r="L145" s="54">
        <v>27500.59</v>
      </c>
      <c r="M145" s="72"/>
      <c r="N145" s="72"/>
      <c r="O145" s="72"/>
      <c r="P145" s="72"/>
      <c r="Q145" s="72"/>
      <c r="R145" s="124"/>
      <c r="S145" s="72"/>
      <c r="T145" s="72"/>
      <c r="U145" s="131"/>
      <c r="V145" s="221"/>
      <c r="W145" s="221"/>
    </row>
    <row r="146" spans="1:26" ht="38.25">
      <c r="A146"/>
      <c r="B146" s="126"/>
      <c r="C146" s="68" t="s">
        <v>121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7"/>
      <c r="N146" s="127"/>
      <c r="O146" s="127"/>
      <c r="P146" s="127"/>
      <c r="Q146" s="127"/>
      <c r="R146" s="128"/>
      <c r="S146" s="127"/>
      <c r="T146" s="127"/>
      <c r="U146" s="132"/>
      <c r="V146" s="222"/>
      <c r="W146" s="222"/>
    </row>
    <row r="147" spans="1:26">
      <c r="A147" s="121">
        <v>42732</v>
      </c>
      <c r="B147" s="65" t="s">
        <v>122</v>
      </c>
      <c r="C147" s="68" t="s">
        <v>86</v>
      </c>
      <c r="D147" s="54">
        <v>29314.91</v>
      </c>
      <c r="E147" s="54">
        <v>29144.36</v>
      </c>
      <c r="F147" s="54">
        <v>29169.13</v>
      </c>
      <c r="G147" s="54">
        <v>29176.04</v>
      </c>
      <c r="H147" s="54">
        <v>29423.55</v>
      </c>
      <c r="I147" s="54">
        <v>29275.54</v>
      </c>
      <c r="J147" s="54">
        <v>29131.77</v>
      </c>
      <c r="K147" s="54">
        <v>29157.599999999999</v>
      </c>
      <c r="L147" s="54">
        <v>29382.58</v>
      </c>
      <c r="M147" s="66">
        <f>IF((L148=""),"",MAX(D149:L149))</f>
        <v>1970.8600000000006</v>
      </c>
      <c r="N147" s="66">
        <f>IF(L148="","",MIN(D149:L149))</f>
        <v>1758.5900000000001</v>
      </c>
      <c r="O147" s="66">
        <f>IF((L149=""),"",AVERAGE(D149:L149))</f>
        <v>1874.6388888888894</v>
      </c>
      <c r="P147" s="66">
        <f>IF((L148=""),"",((M147-N147)/(M147+N147))*100)</f>
        <v>5.6917239807478417</v>
      </c>
      <c r="Q147" s="66">
        <v>20</v>
      </c>
      <c r="R147" s="122" t="str">
        <f>IF(L148="","",IF(P148&lt;20,(IF(O147&gt;1730,IF(O147&lt;1970,"Pass","Fail"),"Fail"))))</f>
        <v>Pass</v>
      </c>
      <c r="S147" s="66">
        <v>1335</v>
      </c>
      <c r="T147" s="66"/>
      <c r="U147" s="130"/>
      <c r="V147" s="220">
        <v>1600</v>
      </c>
      <c r="W147" s="220">
        <v>2000</v>
      </c>
      <c r="X147" s="224">
        <v>1730</v>
      </c>
      <c r="Y147" s="224">
        <v>1970</v>
      </c>
      <c r="Z147" s="224">
        <v>6.2</v>
      </c>
    </row>
    <row r="148" spans="1:26" ht="15.75">
      <c r="A148"/>
      <c r="B148" s="71"/>
      <c r="C148" s="68" t="s">
        <v>87</v>
      </c>
      <c r="D148" s="54">
        <v>27471.67</v>
      </c>
      <c r="E148" s="54">
        <v>27298.91</v>
      </c>
      <c r="F148" s="54">
        <v>27410.54</v>
      </c>
      <c r="G148" s="54">
        <v>27241.200000000001</v>
      </c>
      <c r="H148" s="54">
        <v>27452.69</v>
      </c>
      <c r="I148" s="54">
        <v>27362.26</v>
      </c>
      <c r="J148" s="54">
        <v>27259.88</v>
      </c>
      <c r="K148" s="54">
        <v>27261.58</v>
      </c>
      <c r="L148" s="54">
        <v>27545</v>
      </c>
      <c r="M148" s="72"/>
      <c r="N148" s="72"/>
      <c r="O148" s="72"/>
      <c r="P148" s="72"/>
      <c r="Q148" s="72"/>
      <c r="R148" s="124"/>
      <c r="S148" s="72"/>
      <c r="T148" s="72"/>
      <c r="U148" s="131"/>
      <c r="V148" s="221"/>
      <c r="W148" s="221"/>
    </row>
    <row r="149" spans="1:26" ht="38.25">
      <c r="A149"/>
      <c r="B149" s="126"/>
      <c r="C149" s="68" t="s">
        <v>121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7"/>
      <c r="N149" s="127"/>
      <c r="O149" s="127"/>
      <c r="P149" s="127"/>
      <c r="Q149" s="127"/>
      <c r="R149" s="128"/>
      <c r="S149" s="127"/>
      <c r="T149" s="127"/>
      <c r="U149" s="132"/>
      <c r="V149" s="222"/>
      <c r="W149" s="222"/>
    </row>
    <row r="150" spans="1:26">
      <c r="A150" s="121">
        <v>42737</v>
      </c>
      <c r="B150" s="65" t="s">
        <v>122</v>
      </c>
      <c r="C150" s="68" t="s">
        <v>86</v>
      </c>
      <c r="D150" s="54">
        <v>29314.53</v>
      </c>
      <c r="E150" s="54">
        <v>26878.12</v>
      </c>
      <c r="F150" s="54">
        <v>29124.7</v>
      </c>
      <c r="G150" s="54">
        <v>29105.21</v>
      </c>
      <c r="H150" s="54">
        <v>29340.09</v>
      </c>
      <c r="I150" s="54">
        <v>29286.36</v>
      </c>
      <c r="J150" s="54">
        <v>29116.98</v>
      </c>
      <c r="K150" s="54">
        <v>29119.98</v>
      </c>
      <c r="L150" s="54">
        <v>29341.759999999998</v>
      </c>
      <c r="M150" s="66">
        <f>IF((L151=""),"",MAX(D152:L152))</f>
        <v>1943.3600000000006</v>
      </c>
      <c r="N150" s="66">
        <f>IF(L151="","",MIN(D152:L152))</f>
        <v>-413.18000000000029</v>
      </c>
      <c r="O150" s="66">
        <f>IF((L152=""),"",AVERAGE(D152:L152))</f>
        <v>1610.9377777777777</v>
      </c>
      <c r="P150" s="66">
        <f>IF((L151=""),"",((M150-N150)/(M150+N150))*100)</f>
        <v>154.00410409232904</v>
      </c>
      <c r="Q150" s="66">
        <v>20</v>
      </c>
      <c r="R150" s="122" t="str">
        <f>IF(L151="","",IF(P151&lt;20,(IF(O150&gt;1730,IF(O150&lt;1970,"Pass","Fail"),"Fail"))))</f>
        <v>Fail</v>
      </c>
      <c r="S150" s="66">
        <v>1335</v>
      </c>
      <c r="T150" s="66"/>
      <c r="U150" s="130"/>
      <c r="V150" s="220">
        <v>1600</v>
      </c>
      <c r="W150" s="220">
        <v>2000</v>
      </c>
      <c r="X150" s="224">
        <v>1730</v>
      </c>
      <c r="Y150" s="224">
        <v>1970</v>
      </c>
      <c r="Z150" s="224">
        <v>6.2</v>
      </c>
    </row>
    <row r="151" spans="1:26" ht="15.75">
      <c r="A151"/>
      <c r="B151" s="71"/>
      <c r="C151" s="68" t="s">
        <v>87</v>
      </c>
      <c r="D151" s="54">
        <v>27488.080000000002</v>
      </c>
      <c r="E151" s="54">
        <v>27291.3</v>
      </c>
      <c r="F151" s="54">
        <v>27314.81</v>
      </c>
      <c r="G151" s="54">
        <v>27219.51</v>
      </c>
      <c r="H151" s="54">
        <v>27396.73</v>
      </c>
      <c r="I151" s="54">
        <v>27407.68</v>
      </c>
      <c r="J151" s="54">
        <v>27267.17</v>
      </c>
      <c r="K151" s="54">
        <v>27244.48</v>
      </c>
      <c r="L151" s="54">
        <v>27499.53</v>
      </c>
      <c r="M151" s="72"/>
      <c r="N151" s="72"/>
      <c r="O151" s="72"/>
      <c r="P151" s="72"/>
      <c r="Q151" s="72"/>
      <c r="R151" s="124"/>
      <c r="S151" s="72"/>
      <c r="T151" s="72"/>
      <c r="U151" s="131"/>
      <c r="V151" s="221"/>
      <c r="W151" s="221"/>
    </row>
    <row r="152" spans="1:26" ht="38.25">
      <c r="A152"/>
      <c r="B152" s="126"/>
      <c r="C152" s="68" t="s">
        <v>121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7"/>
      <c r="N152" s="127"/>
      <c r="O152" s="127"/>
      <c r="P152" s="127"/>
      <c r="Q152" s="127"/>
      <c r="R152" s="128"/>
      <c r="S152" s="127"/>
      <c r="T152" s="127"/>
      <c r="U152" s="132"/>
      <c r="V152" s="222"/>
      <c r="W152" s="222"/>
    </row>
    <row r="153" spans="1:26">
      <c r="A153" s="121">
        <v>42739</v>
      </c>
      <c r="B153" s="65" t="s">
        <v>122</v>
      </c>
      <c r="C153" s="68" t="s">
        <v>86</v>
      </c>
      <c r="D153" s="54">
        <v>29384.33</v>
      </c>
      <c r="E153" s="54">
        <v>29165.25</v>
      </c>
      <c r="F153" s="54">
        <v>29210.55</v>
      </c>
      <c r="G153" s="54">
        <v>29152.2</v>
      </c>
      <c r="H153" s="54">
        <v>29324.85</v>
      </c>
      <c r="I153" s="54">
        <v>29372.39</v>
      </c>
      <c r="J153" s="54">
        <v>29167.87</v>
      </c>
      <c r="K153" s="54">
        <v>29145.61</v>
      </c>
      <c r="L153" s="54">
        <v>29298.83</v>
      </c>
      <c r="M153" s="66">
        <f>IF((L154=""),"",MAX(D155:L155))</f>
        <v>1920.8599999999969</v>
      </c>
      <c r="N153" s="66">
        <f>IF(L154="","",MIN(D155:L155))</f>
        <v>1757.7099999999991</v>
      </c>
      <c r="O153" s="66">
        <f>IF((L155=""),"",AVERAGE(D155:L155))</f>
        <v>1824.768888888889</v>
      </c>
      <c r="P153" s="66">
        <f>IF((L154=""),"",((M153-N153)/(M153+N153))*100)</f>
        <v>4.4351473534552284</v>
      </c>
      <c r="Q153" s="66">
        <v>20</v>
      </c>
      <c r="R153" s="122" t="str">
        <f>IF(L154="","",IF(P154&lt;20,(IF(O153&gt;1730,IF(O153&lt;1970,"Pass","Fail"),"Fail"))))</f>
        <v>Pass</v>
      </c>
      <c r="S153" s="66">
        <v>102</v>
      </c>
      <c r="T153" s="66"/>
      <c r="U153" s="130"/>
      <c r="V153" s="220">
        <v>1600</v>
      </c>
      <c r="W153" s="220">
        <v>2000</v>
      </c>
      <c r="X153" s="224">
        <v>1730</v>
      </c>
      <c r="Y153" s="224">
        <v>1970</v>
      </c>
      <c r="Z153" s="224">
        <v>6.2</v>
      </c>
    </row>
    <row r="154" spans="1:26" ht="15.75">
      <c r="A154"/>
      <c r="B154" s="71"/>
      <c r="C154" s="68" t="s">
        <v>87</v>
      </c>
      <c r="D154" s="54">
        <v>27611.919999999998</v>
      </c>
      <c r="E154" s="54">
        <v>27407.54</v>
      </c>
      <c r="F154" s="54">
        <v>27391.42</v>
      </c>
      <c r="G154" s="54">
        <v>27283.99</v>
      </c>
      <c r="H154" s="54">
        <v>27403.99</v>
      </c>
      <c r="I154" s="54">
        <v>27556.61</v>
      </c>
      <c r="J154" s="54">
        <v>27357.23</v>
      </c>
      <c r="K154" s="54">
        <v>27328.639999999999</v>
      </c>
      <c r="L154" s="54">
        <v>27457.62</v>
      </c>
      <c r="M154" s="72"/>
      <c r="N154" s="72"/>
      <c r="O154" s="72"/>
      <c r="P154" s="72"/>
      <c r="Q154" s="72"/>
      <c r="R154" s="124"/>
      <c r="S154" s="72"/>
      <c r="T154" s="72"/>
      <c r="U154" s="131"/>
      <c r="V154" s="221"/>
      <c r="W154" s="221"/>
    </row>
    <row r="155" spans="1:26" ht="38.25">
      <c r="A155"/>
      <c r="B155" s="126"/>
      <c r="C155" s="68" t="s">
        <v>121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7"/>
      <c r="N155" s="127"/>
      <c r="O155" s="127"/>
      <c r="P155" s="127"/>
      <c r="Q155" s="127"/>
      <c r="R155" s="128"/>
      <c r="S155" s="127"/>
      <c r="T155" s="127"/>
      <c r="U155" s="132"/>
      <c r="V155" s="222"/>
      <c r="W155" s="222"/>
    </row>
    <row r="156" spans="1:26">
      <c r="A156" s="121">
        <v>42744</v>
      </c>
      <c r="B156" s="65" t="s">
        <v>122</v>
      </c>
      <c r="C156" s="68" t="s">
        <v>86</v>
      </c>
      <c r="D156" s="54">
        <v>29237.93</v>
      </c>
      <c r="E156" s="54">
        <v>29065.759999999998</v>
      </c>
      <c r="F156" s="54">
        <v>29041.62</v>
      </c>
      <c r="G156" s="54">
        <v>29035.74</v>
      </c>
      <c r="H156" s="54">
        <v>29218.98</v>
      </c>
      <c r="I156" s="54">
        <v>29231.42</v>
      </c>
      <c r="J156" s="54">
        <v>29031.49</v>
      </c>
      <c r="K156" s="54">
        <v>29048.75</v>
      </c>
      <c r="L156" s="54">
        <v>29279.29</v>
      </c>
      <c r="M156" s="66">
        <f>IF((L157=""),"",MAX(D158:L158))</f>
        <v>1889.1899999999987</v>
      </c>
      <c r="N156" s="66">
        <f>IF(L157="","",MIN(D158:L158))</f>
        <v>1742.9399999999987</v>
      </c>
      <c r="O156" s="66">
        <f>IF((L158=""),"",AVERAGE(D158:L158))</f>
        <v>1795.5366666666664</v>
      </c>
      <c r="P156" s="66">
        <f>IF((L157=""),"",((M156-N156)/(M156+N156))*100)</f>
        <v>4.0265629258864664</v>
      </c>
      <c r="Q156" s="66">
        <v>20</v>
      </c>
      <c r="R156" s="122" t="str">
        <f>IF(L157="","",IF(P157&lt;20,(IF(O156&gt;1730,IF(O156&lt;1970,"Pass","Fail"),"Fail"))))</f>
        <v>Pass</v>
      </c>
      <c r="S156" s="66">
        <v>1400</v>
      </c>
      <c r="T156" s="66"/>
      <c r="U156" s="130"/>
      <c r="V156" s="220">
        <v>1600</v>
      </c>
      <c r="W156" s="220">
        <v>2000</v>
      </c>
      <c r="X156" s="224">
        <v>1730</v>
      </c>
      <c r="Y156" s="224">
        <v>1970</v>
      </c>
      <c r="Z156" s="224">
        <v>6.2</v>
      </c>
    </row>
    <row r="157" spans="1:26" ht="15.75">
      <c r="A157"/>
      <c r="B157" s="71"/>
      <c r="C157" s="68" t="s">
        <v>87</v>
      </c>
      <c r="D157" s="54">
        <v>27465.14</v>
      </c>
      <c r="E157" s="54">
        <v>27314.86</v>
      </c>
      <c r="F157" s="54">
        <v>27298.68</v>
      </c>
      <c r="G157" s="54">
        <v>27213.65</v>
      </c>
      <c r="H157" s="54">
        <v>27329.79</v>
      </c>
      <c r="I157" s="54">
        <v>27421.19</v>
      </c>
      <c r="J157" s="54">
        <v>27267.54</v>
      </c>
      <c r="K157" s="54">
        <v>27255.79</v>
      </c>
      <c r="L157" s="54">
        <v>27464.51</v>
      </c>
      <c r="M157" s="72"/>
      <c r="N157" s="72"/>
      <c r="O157" s="72"/>
      <c r="P157" s="72"/>
      <c r="Q157" s="72"/>
      <c r="R157" s="124"/>
      <c r="S157" s="72"/>
      <c r="T157" s="72"/>
      <c r="U157" s="131"/>
      <c r="V157" s="221"/>
      <c r="W157" s="221"/>
    </row>
    <row r="158" spans="1:26" ht="38.25">
      <c r="A158"/>
      <c r="B158" s="126"/>
      <c r="C158" s="68" t="s">
        <v>121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7"/>
      <c r="N158" s="127"/>
      <c r="O158" s="127"/>
      <c r="P158" s="127"/>
      <c r="Q158" s="127"/>
      <c r="R158" s="128"/>
      <c r="S158" s="127"/>
      <c r="T158" s="127"/>
      <c r="U158" s="132"/>
      <c r="V158" s="222"/>
      <c r="W158" s="222"/>
    </row>
    <row r="159" spans="1:26">
      <c r="A159" s="121">
        <v>42747</v>
      </c>
      <c r="B159" s="65" t="s">
        <v>122</v>
      </c>
      <c r="C159" s="68" t="s">
        <v>86</v>
      </c>
      <c r="D159" s="54">
        <v>29228.84</v>
      </c>
      <c r="E159" s="54">
        <v>29079.18</v>
      </c>
      <c r="F159" s="54">
        <v>29096.91</v>
      </c>
      <c r="G159" s="54">
        <v>29070.7</v>
      </c>
      <c r="H159" s="54">
        <v>29239.78</v>
      </c>
      <c r="I159" s="54">
        <v>29185.38</v>
      </c>
      <c r="J159" s="54">
        <v>29031.13</v>
      </c>
      <c r="K159" s="54">
        <v>29096.11</v>
      </c>
      <c r="L159" s="54">
        <v>29298.44</v>
      </c>
      <c r="M159" s="66">
        <f>IF((L160=""),"",MAX(D161:L161))</f>
        <v>1986.4799999999996</v>
      </c>
      <c r="N159" s="66">
        <f>IF(L160="","",MIN(D161:L161))</f>
        <v>1804.7799999999988</v>
      </c>
      <c r="O159" s="66">
        <f>IF((L161=""),"",AVERAGE(D161:L161))</f>
        <v>1889.6355555555556</v>
      </c>
      <c r="P159" s="66">
        <f>IF((L160=""),"",((M159-N159)/(M159+N159))*100)</f>
        <v>4.7926019318116087</v>
      </c>
      <c r="Q159" s="66">
        <v>20</v>
      </c>
      <c r="R159" s="122" t="str">
        <f>IF(L160="","",IF(P160&lt;20,(IF(O159&gt;1730,IF(O159&lt;1970,"Pass","Fail"),"Fail"))))</f>
        <v>Pass</v>
      </c>
      <c r="S159" s="66">
        <v>1335</v>
      </c>
      <c r="T159" s="66"/>
      <c r="U159" s="130"/>
      <c r="V159" s="220">
        <v>1600</v>
      </c>
      <c r="W159" s="220">
        <v>2000</v>
      </c>
      <c r="X159" s="224">
        <v>1730</v>
      </c>
      <c r="Y159" s="224">
        <v>1970</v>
      </c>
      <c r="Z159" s="224">
        <v>6.2</v>
      </c>
    </row>
    <row r="160" spans="1:26" ht="15.75">
      <c r="A160"/>
      <c r="B160" s="71"/>
      <c r="C160" s="68" t="s">
        <v>87</v>
      </c>
      <c r="D160" s="54">
        <v>27423.33</v>
      </c>
      <c r="E160" s="54">
        <v>27189.08</v>
      </c>
      <c r="F160" s="54">
        <v>27232.75</v>
      </c>
      <c r="G160" s="54">
        <v>27141.439999999999</v>
      </c>
      <c r="H160" s="54">
        <v>27253.3</v>
      </c>
      <c r="I160" s="54">
        <v>27245.759999999998</v>
      </c>
      <c r="J160" s="54">
        <v>27176.06</v>
      </c>
      <c r="K160" s="54">
        <v>27164.37</v>
      </c>
      <c r="L160" s="54">
        <v>27493.66</v>
      </c>
      <c r="M160" s="72"/>
      <c r="N160" s="72"/>
      <c r="O160" s="72"/>
      <c r="P160" s="72"/>
      <c r="Q160" s="72"/>
      <c r="R160" s="124"/>
      <c r="S160" s="72"/>
      <c r="T160" s="72"/>
      <c r="U160" s="131"/>
      <c r="V160" s="221"/>
      <c r="W160" s="221"/>
    </row>
    <row r="161" spans="1:26" ht="38.25">
      <c r="A161"/>
      <c r="B161" s="126"/>
      <c r="C161" s="68" t="s">
        <v>121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7"/>
      <c r="N161" s="127"/>
      <c r="O161" s="127"/>
      <c r="P161" s="127"/>
      <c r="Q161" s="127"/>
      <c r="R161" s="128"/>
      <c r="S161" s="127"/>
      <c r="T161" s="127"/>
      <c r="U161" s="132"/>
      <c r="V161" s="222"/>
      <c r="W161" s="222"/>
    </row>
    <row r="162" spans="1:26" ht="12.75" customHeight="1">
      <c r="A162" s="121">
        <v>42759</v>
      </c>
      <c r="B162" s="65" t="s">
        <v>122</v>
      </c>
      <c r="C162" s="68" t="s">
        <v>86</v>
      </c>
      <c r="D162" s="54">
        <v>29208.07</v>
      </c>
      <c r="E162" s="54">
        <v>29021.78</v>
      </c>
      <c r="F162" s="54">
        <v>29058.53</v>
      </c>
      <c r="G162" s="54">
        <v>28954.62</v>
      </c>
      <c r="H162" s="54">
        <v>29172.83</v>
      </c>
      <c r="I162" s="54">
        <v>29085.95</v>
      </c>
      <c r="J162" s="54">
        <v>28993.13</v>
      </c>
      <c r="K162" s="54">
        <v>28959.77</v>
      </c>
      <c r="L162" s="54">
        <v>29197.82</v>
      </c>
      <c r="M162" s="66">
        <f>IF((L163=""),"",MAX(D164:L164))</f>
        <v>1890.9600000000028</v>
      </c>
      <c r="N162" s="66">
        <f>IF(L163="","",MIN(D164:L164))</f>
        <v>1770.9499999999971</v>
      </c>
      <c r="O162" s="66">
        <f>IF((L164=""),"",AVERAGE(D164:L164))</f>
        <v>1809.0022222222226</v>
      </c>
      <c r="P162" s="66">
        <f>IF((L163=""),"",((M162-N162)/(M162+N162))*100)</f>
        <v>3.2772514889772189</v>
      </c>
      <c r="Q162" s="66">
        <v>20</v>
      </c>
      <c r="R162" s="122" t="str">
        <f>IF(L163="","",IF(P163&lt;20,(IF(O162&gt;1730,IF(O162&lt;1970,"Pass","Fail"),"Fail"))))</f>
        <v>Pass</v>
      </c>
      <c r="S162" s="66">
        <v>1335</v>
      </c>
      <c r="T162" s="66"/>
      <c r="U162" s="133" t="s">
        <v>74</v>
      </c>
      <c r="V162" s="220">
        <v>1600</v>
      </c>
      <c r="W162" s="220">
        <v>2000</v>
      </c>
      <c r="X162" s="224">
        <v>1730</v>
      </c>
      <c r="Y162" s="224">
        <v>1970</v>
      </c>
      <c r="Z162" s="224">
        <v>6.2</v>
      </c>
    </row>
    <row r="163" spans="1:26" ht="15.75">
      <c r="A163"/>
      <c r="B163" s="71"/>
      <c r="C163" s="68" t="s">
        <v>87</v>
      </c>
      <c r="D163" s="54">
        <v>27389.19</v>
      </c>
      <c r="E163" s="54">
        <v>27227.360000000001</v>
      </c>
      <c r="F163" s="54">
        <v>27287.58</v>
      </c>
      <c r="G163" s="54">
        <v>27153.21</v>
      </c>
      <c r="H163" s="54">
        <v>27281.87</v>
      </c>
      <c r="I163" s="54">
        <v>27287.759999999998</v>
      </c>
      <c r="J163" s="54">
        <v>27173.66</v>
      </c>
      <c r="K163" s="54">
        <v>27173.01</v>
      </c>
      <c r="L163" s="54">
        <v>27397.84</v>
      </c>
      <c r="M163" s="72"/>
      <c r="N163" s="72"/>
      <c r="O163" s="72"/>
      <c r="P163" s="72"/>
      <c r="Q163" s="72"/>
      <c r="R163" s="124"/>
      <c r="S163" s="72"/>
      <c r="T163" s="72"/>
      <c r="U163" s="134"/>
      <c r="V163" s="221"/>
      <c r="W163" s="221"/>
    </row>
    <row r="164" spans="1:26" ht="38.25">
      <c r="A164"/>
      <c r="B164" s="126"/>
      <c r="C164" s="68" t="s">
        <v>121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7"/>
      <c r="N164" s="127"/>
      <c r="O164" s="127"/>
      <c r="P164" s="127"/>
      <c r="Q164" s="127"/>
      <c r="R164" s="128"/>
      <c r="S164" s="127"/>
      <c r="T164" s="127"/>
      <c r="U164" s="135"/>
      <c r="V164" s="222"/>
      <c r="W164" s="222"/>
    </row>
    <row r="165" spans="1:26">
      <c r="A165" s="121">
        <v>42762</v>
      </c>
      <c r="B165" s="65" t="s">
        <v>122</v>
      </c>
      <c r="C165" s="68" t="s">
        <v>86</v>
      </c>
      <c r="D165" s="54">
        <v>29231.59</v>
      </c>
      <c r="E165" s="54">
        <v>29029.35</v>
      </c>
      <c r="F165" s="54">
        <v>29118.34</v>
      </c>
      <c r="G165" s="54">
        <v>29053.58</v>
      </c>
      <c r="H165" s="54">
        <v>29243.439999999999</v>
      </c>
      <c r="I165" s="54">
        <v>29180.67</v>
      </c>
      <c r="J165" s="54">
        <v>29012.06</v>
      </c>
      <c r="K165" s="54">
        <v>29052.880000000001</v>
      </c>
      <c r="L165" s="54">
        <v>29230.94</v>
      </c>
      <c r="M165" s="66">
        <f>IF((L166=""),"",MAX(D167:L167))</f>
        <v>1955.3199999999997</v>
      </c>
      <c r="N165" s="66">
        <f>IF(L166="","",MIN(D167:L167))</f>
        <v>1753.739999999998</v>
      </c>
      <c r="O165" s="66">
        <f>IF((L167=""),"",AVERAGE(D167:L167))</f>
        <v>1837.9455555555553</v>
      </c>
      <c r="P165" s="66">
        <f>IF((L166=""),"",((M165-N165)/(M165+N165))*100)</f>
        <v>5.4348001919624345</v>
      </c>
      <c r="Q165" s="66">
        <v>20</v>
      </c>
      <c r="R165" s="122" t="str">
        <f>IF(L166="","",IF(P166&lt;20,(IF(O165&gt;1730,IF(O165&lt;1970,"Pass","Fail"),"Fail"))))</f>
        <v>Pass</v>
      </c>
      <c r="S165" s="66">
        <v>1400</v>
      </c>
      <c r="T165" s="66"/>
      <c r="U165" s="130"/>
      <c r="V165" s="220">
        <v>1600</v>
      </c>
      <c r="W165" s="220">
        <v>2000</v>
      </c>
      <c r="X165" s="224">
        <v>1730</v>
      </c>
      <c r="Y165" s="224">
        <v>1970</v>
      </c>
      <c r="Z165" s="224">
        <v>6.2</v>
      </c>
    </row>
    <row r="166" spans="1:26" ht="15.75">
      <c r="A166"/>
      <c r="B166" s="71"/>
      <c r="C166" s="68" t="s">
        <v>87</v>
      </c>
      <c r="D166" s="54">
        <v>27427.24</v>
      </c>
      <c r="E166" s="54">
        <v>27275.61</v>
      </c>
      <c r="F166" s="54">
        <v>27279.97</v>
      </c>
      <c r="G166" s="54">
        <v>27168.41</v>
      </c>
      <c r="H166" s="54">
        <v>27288.12</v>
      </c>
      <c r="I166" s="54">
        <v>27327.759999999998</v>
      </c>
      <c r="J166" s="54">
        <v>27221.200000000001</v>
      </c>
      <c r="K166" s="54">
        <v>27194.87</v>
      </c>
      <c r="L166" s="54">
        <v>27428.16</v>
      </c>
      <c r="M166" s="72"/>
      <c r="N166" s="72"/>
      <c r="O166" s="72"/>
      <c r="P166" s="72"/>
      <c r="Q166" s="72"/>
      <c r="R166" s="124"/>
      <c r="S166" s="72"/>
      <c r="T166" s="72"/>
      <c r="U166" s="131"/>
      <c r="V166" s="221"/>
      <c r="W166" s="221"/>
    </row>
    <row r="167" spans="1:26" ht="38.25">
      <c r="A167"/>
      <c r="B167" s="126"/>
      <c r="C167" s="68" t="s">
        <v>121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7"/>
      <c r="N167" s="127"/>
      <c r="O167" s="127"/>
      <c r="P167" s="127"/>
      <c r="Q167" s="127"/>
      <c r="R167" s="128"/>
      <c r="S167" s="127"/>
      <c r="T167" s="127"/>
      <c r="U167" s="132"/>
      <c r="V167" s="222"/>
      <c r="W167" s="222"/>
    </row>
    <row r="168" spans="1:26">
      <c r="A168" s="121">
        <v>42765</v>
      </c>
      <c r="B168" s="65" t="s">
        <v>122</v>
      </c>
      <c r="C168" s="68" t="s">
        <v>86</v>
      </c>
      <c r="D168" s="54">
        <v>29426.959999999999</v>
      </c>
      <c r="E168" s="54">
        <v>29243.77</v>
      </c>
      <c r="F168" s="54">
        <v>29209.09</v>
      </c>
      <c r="G168" s="54">
        <v>29201.31</v>
      </c>
      <c r="H168" s="54">
        <v>29415.55</v>
      </c>
      <c r="I168" s="54">
        <v>29374.21</v>
      </c>
      <c r="J168" s="54">
        <v>29197.4</v>
      </c>
      <c r="K168" s="54">
        <v>29217.21</v>
      </c>
      <c r="L168" s="54">
        <v>29450.17</v>
      </c>
      <c r="M168" s="66">
        <f>IF((L169=""),"",MAX(D170:L170))</f>
        <v>1974.7799999999988</v>
      </c>
      <c r="N168" s="66">
        <f>IF(L169="","",MIN(D170:L170))</f>
        <v>1824.4599999999991</v>
      </c>
      <c r="O168" s="66">
        <f>IF((L170=""),"",AVERAGE(D170:L170))</f>
        <v>1875.4266666666663</v>
      </c>
      <c r="P168" s="66">
        <f>IF((L169=""),"",((M168-N168)/(M168+N168))*100)</f>
        <v>3.9565807898421737</v>
      </c>
      <c r="Q168" s="66">
        <v>20</v>
      </c>
      <c r="R168" s="122" t="str">
        <f>IF(L169="","",IF(P169&lt;20,(IF(O168&gt;1730,IF(O168&lt;1970,"Pass","Fail"),"Fail"))))</f>
        <v>Pass</v>
      </c>
      <c r="S168" s="66">
        <v>1400</v>
      </c>
      <c r="T168" s="66"/>
      <c r="U168" s="130"/>
      <c r="V168" s="220">
        <v>1600</v>
      </c>
      <c r="W168" s="220">
        <v>2000</v>
      </c>
      <c r="X168" s="224">
        <v>1730</v>
      </c>
      <c r="Y168" s="224">
        <v>1970</v>
      </c>
      <c r="Z168" s="224">
        <v>6.2</v>
      </c>
    </row>
    <row r="169" spans="1:26" ht="15.75">
      <c r="A169"/>
      <c r="B169" s="71"/>
      <c r="C169" s="68" t="s">
        <v>87</v>
      </c>
      <c r="D169" s="54">
        <v>27593.13</v>
      </c>
      <c r="E169" s="54">
        <v>27412.19</v>
      </c>
      <c r="F169" s="54">
        <v>27384.63</v>
      </c>
      <c r="G169" s="54">
        <v>27289.59</v>
      </c>
      <c r="H169" s="54">
        <v>27440.77</v>
      </c>
      <c r="I169" s="54">
        <v>27471</v>
      </c>
      <c r="J169" s="54">
        <v>27336.82</v>
      </c>
      <c r="K169" s="54">
        <v>27343.09</v>
      </c>
      <c r="L169" s="54">
        <v>27585.61</v>
      </c>
      <c r="M169" s="72"/>
      <c r="N169" s="72"/>
      <c r="O169" s="72"/>
      <c r="P169" s="72"/>
      <c r="Q169" s="72"/>
      <c r="R169" s="124"/>
      <c r="S169" s="72"/>
      <c r="T169" s="72"/>
      <c r="U169" s="131"/>
      <c r="V169" s="221"/>
      <c r="W169" s="221"/>
    </row>
    <row r="170" spans="1:26" ht="38.25">
      <c r="A170"/>
      <c r="B170" s="126"/>
      <c r="C170" s="68" t="s">
        <v>121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7"/>
      <c r="N170" s="127"/>
      <c r="O170" s="127"/>
      <c r="P170" s="127"/>
      <c r="Q170" s="127"/>
      <c r="R170" s="128"/>
      <c r="S170" s="127"/>
      <c r="T170" s="127"/>
      <c r="U170" s="132"/>
      <c r="V170" s="222"/>
      <c r="W170" s="222"/>
    </row>
    <row r="171" spans="1:26">
      <c r="A171" s="121">
        <v>42769</v>
      </c>
      <c r="B171" s="65" t="s">
        <v>122</v>
      </c>
      <c r="C171" s="68" t="s">
        <v>86</v>
      </c>
      <c r="D171" s="54">
        <v>29417.03</v>
      </c>
      <c r="E171" s="54">
        <v>29224.49</v>
      </c>
      <c r="F171" s="54">
        <v>29229.91</v>
      </c>
      <c r="G171" s="54">
        <v>29208.42</v>
      </c>
      <c r="H171" s="54">
        <v>29454.15</v>
      </c>
      <c r="I171" s="54">
        <v>29386.35</v>
      </c>
      <c r="J171" s="54">
        <v>29212.57</v>
      </c>
      <c r="K171" s="54">
        <v>29193.759999999998</v>
      </c>
      <c r="L171" s="54">
        <v>29425.56</v>
      </c>
      <c r="M171" s="66">
        <f>IF((L172=""),"",MAX(D173:L173))</f>
        <v>1990.260000000002</v>
      </c>
      <c r="N171" s="66">
        <f>IF(L172="","",MIN(D173:L173))</f>
        <v>1841.8400000000001</v>
      </c>
      <c r="O171" s="66">
        <f>IF((L173=""),"",AVERAGE(D173:L173))</f>
        <v>1888.8288888888887</v>
      </c>
      <c r="P171" s="66">
        <f>IF((L172=""),"",((M171-N171)/(M171+N171))*100)</f>
        <v>3.8730722058401867</v>
      </c>
      <c r="Q171" s="66">
        <v>20</v>
      </c>
      <c r="R171" s="122" t="str">
        <f>IF(L172="","",IF(P172&lt;20,(IF(O171&gt;1730,IF(O171&lt;1970,"Pass","Fail"),"Fail"))))</f>
        <v>Pass</v>
      </c>
      <c r="S171" s="66">
        <v>1159</v>
      </c>
      <c r="T171" s="66"/>
      <c r="U171" s="130"/>
      <c r="V171" s="220">
        <v>1600</v>
      </c>
      <c r="W171" s="220">
        <v>2000</v>
      </c>
      <c r="X171" s="224">
        <v>1730</v>
      </c>
      <c r="Y171" s="224">
        <v>1970</v>
      </c>
      <c r="Z171" s="224">
        <v>6.2</v>
      </c>
    </row>
    <row r="172" spans="1:26" ht="15.75">
      <c r="A172"/>
      <c r="B172" s="71"/>
      <c r="C172" s="68" t="s">
        <v>87</v>
      </c>
      <c r="D172" s="54">
        <v>27561.41</v>
      </c>
      <c r="E172" s="54">
        <v>27379.119999999999</v>
      </c>
      <c r="F172" s="54">
        <v>27388.07</v>
      </c>
      <c r="G172" s="54">
        <v>27288.13</v>
      </c>
      <c r="H172" s="54">
        <v>27463.89</v>
      </c>
      <c r="I172" s="54">
        <v>27469.11</v>
      </c>
      <c r="J172" s="54">
        <v>27346.69</v>
      </c>
      <c r="K172" s="54">
        <v>27312.48</v>
      </c>
      <c r="L172" s="54">
        <v>27543.88</v>
      </c>
      <c r="M172" s="72"/>
      <c r="N172" s="72"/>
      <c r="O172" s="72"/>
      <c r="P172" s="72"/>
      <c r="Q172" s="72"/>
      <c r="R172" s="124"/>
      <c r="S172" s="72"/>
      <c r="T172" s="72"/>
      <c r="U172" s="131"/>
      <c r="V172" s="221"/>
      <c r="W172" s="221"/>
    </row>
    <row r="173" spans="1:26" ht="38.25">
      <c r="A173"/>
      <c r="B173" s="126"/>
      <c r="C173" s="68" t="s">
        <v>121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7"/>
      <c r="N173" s="127"/>
      <c r="O173" s="127"/>
      <c r="P173" s="127"/>
      <c r="Q173" s="127"/>
      <c r="R173" s="128"/>
      <c r="S173" s="127"/>
      <c r="T173" s="127"/>
      <c r="U173" s="132"/>
      <c r="V173" s="222"/>
      <c r="W173" s="222"/>
    </row>
    <row r="174" spans="1:26">
      <c r="A174" s="121">
        <v>42772</v>
      </c>
      <c r="B174" s="65" t="s">
        <v>122</v>
      </c>
      <c r="C174" s="68" t="s">
        <v>86</v>
      </c>
      <c r="D174" s="54">
        <v>29275.46</v>
      </c>
      <c r="E174" s="54">
        <v>29103.71</v>
      </c>
      <c r="F174" s="54">
        <v>29090.37</v>
      </c>
      <c r="G174" s="54">
        <v>29117.97</v>
      </c>
      <c r="H174" s="54">
        <v>29344.84</v>
      </c>
      <c r="I174" s="54">
        <v>29276.86</v>
      </c>
      <c r="J174" s="54">
        <v>29095.65</v>
      </c>
      <c r="K174" s="54">
        <v>29096.36</v>
      </c>
      <c r="L174" s="54">
        <v>29316.03</v>
      </c>
      <c r="M174" s="66">
        <f>IF((L175=""),"",MAX(D176:L176))</f>
        <v>1957.9099999999999</v>
      </c>
      <c r="N174" s="66">
        <f>IF(L175="","",MIN(D176:L176))</f>
        <v>1792.7700000000004</v>
      </c>
      <c r="O174" s="66">
        <f>IF((L176=""),"",AVERAGE(D176:L176))</f>
        <v>1847.2922222222214</v>
      </c>
      <c r="P174" s="66">
        <f>IF((L175=""),"",((M174-N174)/(M174+N174))*100)</f>
        <v>4.4029349344652013</v>
      </c>
      <c r="Q174" s="66">
        <v>20</v>
      </c>
      <c r="R174" s="122" t="str">
        <f>IF(L175="","",IF(P175&lt;20,(IF(O174&gt;1730,IF(O174&lt;1970,"Pass","Fail"),"Fail"))))</f>
        <v>Pass</v>
      </c>
      <c r="S174" s="66">
        <v>1400</v>
      </c>
      <c r="T174" s="66"/>
      <c r="U174" s="130"/>
      <c r="V174" s="220">
        <v>1600</v>
      </c>
      <c r="W174" s="220">
        <v>2000</v>
      </c>
      <c r="X174" s="224">
        <v>1730</v>
      </c>
      <c r="Y174" s="224">
        <v>1970</v>
      </c>
      <c r="Z174" s="224">
        <v>6.2</v>
      </c>
    </row>
    <row r="175" spans="1:26" ht="15.75">
      <c r="A175"/>
      <c r="B175" s="71"/>
      <c r="C175" s="68" t="s">
        <v>87</v>
      </c>
      <c r="D175" s="54">
        <v>27466.13</v>
      </c>
      <c r="E175" s="54">
        <v>27307.71</v>
      </c>
      <c r="F175" s="54">
        <v>27297.599999999999</v>
      </c>
      <c r="G175" s="54">
        <v>27232.49</v>
      </c>
      <c r="H175" s="54">
        <v>27386.93</v>
      </c>
      <c r="I175" s="54">
        <v>27386.33</v>
      </c>
      <c r="J175" s="54">
        <v>27272.99</v>
      </c>
      <c r="K175" s="54">
        <v>27252.49</v>
      </c>
      <c r="L175" s="54">
        <v>27488.95</v>
      </c>
      <c r="M175" s="72"/>
      <c r="N175" s="72"/>
      <c r="O175" s="72"/>
      <c r="P175" s="72"/>
      <c r="Q175" s="72"/>
      <c r="R175" s="124"/>
      <c r="S175" s="72"/>
      <c r="T175" s="72"/>
      <c r="U175" s="131"/>
      <c r="V175" s="221"/>
      <c r="W175" s="221"/>
    </row>
    <row r="176" spans="1:26" ht="38.25">
      <c r="A176"/>
      <c r="B176" s="126"/>
      <c r="C176" s="68" t="s">
        <v>121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7"/>
      <c r="N176" s="127"/>
      <c r="O176" s="127"/>
      <c r="P176" s="127"/>
      <c r="Q176" s="127"/>
      <c r="R176" s="128"/>
      <c r="S176" s="127"/>
      <c r="T176" s="127"/>
      <c r="U176" s="132"/>
      <c r="V176" s="222"/>
      <c r="W176" s="222"/>
    </row>
    <row r="177" spans="1:26">
      <c r="A177" s="121">
        <v>42775</v>
      </c>
      <c r="B177" s="65"/>
      <c r="C177" s="68" t="s">
        <v>86</v>
      </c>
      <c r="D177" s="54">
        <v>29233.79</v>
      </c>
      <c r="E177" s="54">
        <v>29070.54</v>
      </c>
      <c r="F177" s="54">
        <v>29073.01</v>
      </c>
      <c r="G177" s="54">
        <v>29081.57</v>
      </c>
      <c r="H177" s="54">
        <v>29327.8</v>
      </c>
      <c r="I177" s="54">
        <v>29262.76</v>
      </c>
      <c r="J177" s="54">
        <v>29078.82</v>
      </c>
      <c r="K177" s="54">
        <v>29052.27</v>
      </c>
      <c r="L177" s="54">
        <v>29320.67</v>
      </c>
      <c r="M177" s="66">
        <f>IF((L178=""),"",MAX(D179:L179))</f>
        <v>1943.75</v>
      </c>
      <c r="N177" s="66">
        <f>IF(L178="","",MIN(D179:L179))</f>
        <v>1786.1599999999999</v>
      </c>
      <c r="O177" s="66">
        <f>IF((L179=""),"",AVERAGE(D179:L179))</f>
        <v>1845.8033333333328</v>
      </c>
      <c r="P177" s="66">
        <f>IF((L178=""),"",((M177-N177)/(M177+N177))*100)</f>
        <v>4.2250349204136333</v>
      </c>
      <c r="Q177" s="66">
        <v>20</v>
      </c>
      <c r="R177" s="122" t="str">
        <f>IF(L178="","",IF(P178&lt;20,(IF(O177&gt;1600,IF(O177&lt;2000,"Pass","Fail"),"Fail"))))</f>
        <v>Pass</v>
      </c>
      <c r="S177" s="66">
        <v>1428</v>
      </c>
      <c r="T177" s="66"/>
      <c r="U177" s="130"/>
      <c r="V177" s="220">
        <v>1600</v>
      </c>
      <c r="W177" s="220">
        <v>2000</v>
      </c>
      <c r="X177" s="224">
        <v>1730</v>
      </c>
      <c r="Y177" s="224">
        <v>1970</v>
      </c>
      <c r="Z177" s="224">
        <v>6.2</v>
      </c>
    </row>
    <row r="178" spans="1:26" ht="15.75">
      <c r="A178"/>
      <c r="B178" s="71"/>
      <c r="C178" s="68" t="s">
        <v>87</v>
      </c>
      <c r="D178" s="54">
        <v>27447.63</v>
      </c>
      <c r="E178" s="54">
        <v>27274.54</v>
      </c>
      <c r="F178" s="54">
        <v>27273.45</v>
      </c>
      <c r="G178" s="54">
        <v>27187.63</v>
      </c>
      <c r="H178" s="54">
        <v>27384.05</v>
      </c>
      <c r="I178" s="54">
        <v>27394.400000000001</v>
      </c>
      <c r="J178" s="54">
        <v>27246.6</v>
      </c>
      <c r="K178" s="54">
        <v>27192.03</v>
      </c>
      <c r="L178" s="54">
        <v>27488.67</v>
      </c>
      <c r="M178" s="72"/>
      <c r="N178" s="72"/>
      <c r="O178" s="72"/>
      <c r="P178" s="72"/>
      <c r="Q178" s="72"/>
      <c r="R178" s="124"/>
      <c r="S178" s="72"/>
      <c r="T178" s="72"/>
      <c r="U178" s="131"/>
      <c r="V178" s="221"/>
      <c r="W178" s="221"/>
    </row>
    <row r="179" spans="1:26" ht="38.25">
      <c r="A179"/>
      <c r="B179" s="126"/>
      <c r="C179" s="68" t="s">
        <v>121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7"/>
      <c r="N179" s="127"/>
      <c r="O179" s="127"/>
      <c r="P179" s="127"/>
      <c r="Q179" s="127"/>
      <c r="R179" s="128"/>
      <c r="S179" s="127"/>
      <c r="T179" s="127"/>
      <c r="U179" s="132"/>
      <c r="V179" s="222"/>
      <c r="W179" s="222"/>
    </row>
    <row r="180" spans="1:26">
      <c r="A180" s="121">
        <v>42779</v>
      </c>
      <c r="B180" s="65" t="s">
        <v>122</v>
      </c>
      <c r="C180" s="68" t="s">
        <v>86</v>
      </c>
      <c r="D180" s="54">
        <v>29275.48</v>
      </c>
      <c r="E180" s="54">
        <v>29124.95</v>
      </c>
      <c r="F180" s="54">
        <v>29164.32</v>
      </c>
      <c r="G180" s="54">
        <v>29110.28</v>
      </c>
      <c r="H180" s="54">
        <v>29355.15</v>
      </c>
      <c r="I180" s="54">
        <v>29253.38</v>
      </c>
      <c r="J180" s="54">
        <v>29108.1</v>
      </c>
      <c r="K180" s="54">
        <v>29117.03</v>
      </c>
      <c r="L180" s="54">
        <v>29323.27</v>
      </c>
      <c r="M180" s="66">
        <f>IF((L181=""),"",MAX(D182:L182))</f>
        <v>1981.7800000000025</v>
      </c>
      <c r="N180" s="66">
        <f>IF(L181="","",MIN(D182:L182))</f>
        <v>1826.9199999999983</v>
      </c>
      <c r="O180" s="66">
        <f>IF((L182=""),"",AVERAGE(D182:L182))</f>
        <v>1878.0233333333333</v>
      </c>
      <c r="P180" s="66">
        <f>IF((L181=""),"",((M180-N180)/(M180+N180))*100)</f>
        <v>4.0659542626093996</v>
      </c>
      <c r="Q180" s="66">
        <v>20</v>
      </c>
      <c r="R180" s="122" t="str">
        <f>IF(L181="","",IF(P181&lt;20,(IF(O180&gt;1730,IF(O180&lt;1970,"Pass","Fail"),"Fail"))))</f>
        <v>Pass</v>
      </c>
      <c r="S180" s="66">
        <v>1335</v>
      </c>
      <c r="T180" s="66"/>
      <c r="U180" s="130"/>
      <c r="V180" s="220">
        <v>1600</v>
      </c>
      <c r="W180" s="220">
        <v>2000</v>
      </c>
      <c r="X180" s="224">
        <v>1730</v>
      </c>
      <c r="Y180" s="224">
        <v>1970</v>
      </c>
      <c r="Z180" s="224">
        <v>6.2</v>
      </c>
    </row>
    <row r="181" spans="1:26" ht="15.75">
      <c r="A181"/>
      <c r="B181" s="71"/>
      <c r="C181" s="68" t="s">
        <v>87</v>
      </c>
      <c r="D181" s="54">
        <v>27448.560000000001</v>
      </c>
      <c r="E181" s="54">
        <v>27293.54</v>
      </c>
      <c r="F181" s="54">
        <v>27335.67</v>
      </c>
      <c r="G181" s="54">
        <v>27196.52</v>
      </c>
      <c r="H181" s="54">
        <v>27373.37</v>
      </c>
      <c r="I181" s="54">
        <v>27356.18</v>
      </c>
      <c r="J181" s="54">
        <v>27248.58</v>
      </c>
      <c r="K181" s="54">
        <v>27232.16</v>
      </c>
      <c r="L181" s="54">
        <v>27445.17</v>
      </c>
      <c r="M181" s="72"/>
      <c r="N181" s="72"/>
      <c r="O181" s="72"/>
      <c r="P181" s="72"/>
      <c r="Q181" s="72"/>
      <c r="R181" s="124"/>
      <c r="S181" s="72"/>
      <c r="T181" s="72"/>
      <c r="U181" s="131"/>
      <c r="V181" s="221"/>
      <c r="W181" s="221"/>
    </row>
    <row r="182" spans="1:26" ht="38.25">
      <c r="A182"/>
      <c r="B182" s="126"/>
      <c r="C182" s="68" t="s">
        <v>121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7"/>
      <c r="N182" s="127"/>
      <c r="O182" s="127"/>
      <c r="P182" s="127"/>
      <c r="Q182" s="127"/>
      <c r="R182" s="128"/>
      <c r="S182" s="127"/>
      <c r="T182" s="127"/>
      <c r="U182" s="132"/>
      <c r="V182" s="222"/>
      <c r="W182" s="222"/>
    </row>
    <row r="183" spans="1:26">
      <c r="A183" s="121">
        <v>42782</v>
      </c>
      <c r="B183" s="65" t="s">
        <v>122</v>
      </c>
      <c r="C183" s="68" t="s">
        <v>86</v>
      </c>
      <c r="D183" s="54">
        <v>29326.7</v>
      </c>
      <c r="E183" s="54">
        <v>29106.28</v>
      </c>
      <c r="F183" s="54">
        <v>29111.37</v>
      </c>
      <c r="G183" s="54">
        <v>29102.93</v>
      </c>
      <c r="H183" s="54">
        <v>29288.29</v>
      </c>
      <c r="I183" s="54">
        <v>29295.35</v>
      </c>
      <c r="J183" s="54">
        <v>29091.77</v>
      </c>
      <c r="K183" s="54">
        <v>29122.69</v>
      </c>
      <c r="L183" s="54">
        <v>29347.86</v>
      </c>
      <c r="M183" s="66">
        <f>IF((L184=""),"",MAX(D185:L185))</f>
        <v>2024.1100000000006</v>
      </c>
      <c r="N183" s="66">
        <f>IF(L184="","",MIN(D185:L185))</f>
        <v>1819.9700000000012</v>
      </c>
      <c r="O183" s="66">
        <f>IF((L185=""),"",AVERAGE(D185:L185))</f>
        <v>1901.1344444444444</v>
      </c>
      <c r="P183" s="66">
        <f>IF((L184=""),"",((M183-N183)/(M183+N183))*100)</f>
        <v>5.3105034234459048</v>
      </c>
      <c r="Q183" s="66">
        <v>20</v>
      </c>
      <c r="R183" s="122" t="str">
        <f>IF(L184="","",IF(P184&lt;20,(IF(O183&gt;1730,IF(O183&lt;1970,"Pass","Fail"),"Fail"))))</f>
        <v>Pass</v>
      </c>
      <c r="S183" s="66">
        <v>1335</v>
      </c>
      <c r="T183" s="66"/>
      <c r="U183" s="130"/>
      <c r="V183" s="220">
        <v>1600</v>
      </c>
      <c r="W183" s="220">
        <v>2000</v>
      </c>
      <c r="X183" s="224">
        <v>1730</v>
      </c>
      <c r="Y183" s="224">
        <v>1970</v>
      </c>
      <c r="Z183" s="224">
        <v>6.2</v>
      </c>
    </row>
    <row r="184" spans="1:26" ht="15.75">
      <c r="A184"/>
      <c r="B184" s="71"/>
      <c r="C184" s="68" t="s">
        <v>87</v>
      </c>
      <c r="D184" s="54">
        <v>27506.73</v>
      </c>
      <c r="E184" s="54">
        <v>27262.99</v>
      </c>
      <c r="F184" s="54">
        <v>27253.54</v>
      </c>
      <c r="G184" s="54">
        <v>27162.26</v>
      </c>
      <c r="H184" s="54">
        <v>27264.18</v>
      </c>
      <c r="I184" s="54">
        <v>27363.55</v>
      </c>
      <c r="J184" s="54">
        <v>27201.919999999998</v>
      </c>
      <c r="K184" s="54">
        <v>27225.86</v>
      </c>
      <c r="L184" s="54">
        <v>27442</v>
      </c>
      <c r="M184" s="72"/>
      <c r="N184" s="72"/>
      <c r="O184" s="72"/>
      <c r="P184" s="72"/>
      <c r="Q184" s="72"/>
      <c r="R184" s="124"/>
      <c r="S184" s="72"/>
      <c r="T184" s="72"/>
      <c r="U184" s="131"/>
      <c r="V184" s="221"/>
      <c r="W184" s="221"/>
    </row>
    <row r="185" spans="1:26" ht="38.25">
      <c r="A185"/>
      <c r="B185" s="126"/>
      <c r="C185" s="68" t="s">
        <v>121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7"/>
      <c r="N185" s="127"/>
      <c r="O185" s="127"/>
      <c r="P185" s="127"/>
      <c r="Q185" s="127"/>
      <c r="R185" s="128"/>
      <c r="S185" s="127"/>
      <c r="T185" s="127"/>
      <c r="U185" s="132"/>
      <c r="V185" s="222"/>
      <c r="W185" s="222"/>
    </row>
    <row r="186" spans="1:26">
      <c r="A186" s="121">
        <v>42786</v>
      </c>
      <c r="B186" s="65" t="s">
        <v>122</v>
      </c>
      <c r="C186" s="68" t="s">
        <v>86</v>
      </c>
      <c r="D186" s="54">
        <v>29295.57</v>
      </c>
      <c r="E186" s="54">
        <v>29197.23</v>
      </c>
      <c r="F186" s="54">
        <v>29173.63</v>
      </c>
      <c r="G186" s="54">
        <v>29075.89</v>
      </c>
      <c r="H186" s="54">
        <v>29303.45</v>
      </c>
      <c r="I186" s="54">
        <v>29295.67</v>
      </c>
      <c r="J186" s="54">
        <v>29127.85</v>
      </c>
      <c r="K186" s="54">
        <v>29112.74</v>
      </c>
      <c r="L186" s="54">
        <v>29256.29</v>
      </c>
      <c r="M186" s="66">
        <f>IF((L187=""),"",MAX(D188:L188))</f>
        <v>2025.4700000000012</v>
      </c>
      <c r="N186" s="66">
        <f>IF(L187="","",MIN(D188:L188))</f>
        <v>1828.239999999998</v>
      </c>
      <c r="O186" s="66">
        <f>IF((L188=""),"",AVERAGE(D188:L188))</f>
        <v>1901.47</v>
      </c>
      <c r="P186" s="66">
        <f>IF((L187=""),"",((M186-N186)/(M186+N186))*100)</f>
        <v>5.1179253239087332</v>
      </c>
      <c r="Q186" s="66">
        <v>20</v>
      </c>
      <c r="R186" s="122" t="str">
        <f>IF(L187="","",IF(P187&lt;20,(IF(O186&gt;1730,IF(O186&lt;1970,"Pass","Fail"),"Fail"))))</f>
        <v>Pass</v>
      </c>
      <c r="S186" s="66">
        <v>1335</v>
      </c>
      <c r="T186" s="66"/>
      <c r="U186" s="130"/>
      <c r="V186" s="220">
        <v>1600</v>
      </c>
      <c r="W186" s="220">
        <v>2000</v>
      </c>
      <c r="X186" s="224">
        <v>1730</v>
      </c>
      <c r="Y186" s="224">
        <v>1970</v>
      </c>
      <c r="Z186" s="224">
        <v>6.2</v>
      </c>
    </row>
    <row r="187" spans="1:26" ht="15.75">
      <c r="A187"/>
      <c r="B187" s="71"/>
      <c r="C187" s="68" t="s">
        <v>87</v>
      </c>
      <c r="D187" s="54">
        <v>27467.33</v>
      </c>
      <c r="E187" s="54">
        <v>27277.65</v>
      </c>
      <c r="F187" s="54">
        <v>27345.32</v>
      </c>
      <c r="G187" s="54">
        <v>27179.48</v>
      </c>
      <c r="H187" s="54">
        <v>27277.98</v>
      </c>
      <c r="I187" s="54">
        <v>27387.1</v>
      </c>
      <c r="J187" s="54">
        <v>27196.17</v>
      </c>
      <c r="K187" s="54">
        <v>27225.09</v>
      </c>
      <c r="L187" s="54">
        <v>27368.97</v>
      </c>
      <c r="M187" s="72"/>
      <c r="N187" s="72"/>
      <c r="O187" s="72"/>
      <c r="P187" s="72"/>
      <c r="Q187" s="72"/>
      <c r="R187" s="124"/>
      <c r="S187" s="72"/>
      <c r="T187" s="72"/>
      <c r="U187" s="131"/>
      <c r="V187" s="221"/>
      <c r="W187" s="221"/>
    </row>
    <row r="188" spans="1:26" ht="38.25">
      <c r="A188"/>
      <c r="B188" s="126"/>
      <c r="C188" s="68" t="s">
        <v>121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7"/>
      <c r="N188" s="127"/>
      <c r="O188" s="127"/>
      <c r="P188" s="127"/>
      <c r="Q188" s="127"/>
      <c r="R188" s="128"/>
      <c r="S188" s="127"/>
      <c r="T188" s="127"/>
      <c r="U188" s="132"/>
      <c r="V188" s="222"/>
      <c r="W188" s="222"/>
    </row>
    <row r="189" spans="1:26">
      <c r="A189" s="121">
        <v>42789</v>
      </c>
      <c r="B189" s="65" t="s">
        <v>122</v>
      </c>
      <c r="C189" s="68" t="s">
        <v>86</v>
      </c>
      <c r="D189" s="54">
        <v>29229.65</v>
      </c>
      <c r="E189" s="54">
        <v>29050.59</v>
      </c>
      <c r="F189" s="54">
        <v>29054.97</v>
      </c>
      <c r="G189" s="54">
        <v>29061.15</v>
      </c>
      <c r="H189" s="54">
        <v>29296.85</v>
      </c>
      <c r="I189" s="54">
        <v>29213.85</v>
      </c>
      <c r="J189" s="54">
        <v>29049.35</v>
      </c>
      <c r="K189" s="54">
        <v>29047.43</v>
      </c>
      <c r="L189" s="54">
        <v>29270.49</v>
      </c>
      <c r="M189" s="66">
        <f>IF((L190=""),"",MAX(D191:L191))</f>
        <v>1939.739999999998</v>
      </c>
      <c r="N189" s="66">
        <f>IF(L190="","",MIN(D191:L191))</f>
        <v>1774.010000000002</v>
      </c>
      <c r="O189" s="66">
        <f>IF((L191=""),"",AVERAGE(D191:L191))</f>
        <v>1835.7522222222231</v>
      </c>
      <c r="P189" s="66">
        <f>IF((L190=""),"",((M189-N189)/(M189+N189))*100)</f>
        <v>4.4626051834398091</v>
      </c>
      <c r="Q189" s="66">
        <v>20</v>
      </c>
      <c r="R189" s="122" t="str">
        <f>IF(L190="","",IF(P190&lt;20,(IF(O189&gt;1730,IF(O189&lt;1970,"Pass","Fail"),"Fail"))))</f>
        <v>Pass</v>
      </c>
      <c r="S189" s="66">
        <v>1400</v>
      </c>
      <c r="T189" s="66"/>
      <c r="U189" s="130"/>
      <c r="V189" s="220">
        <v>1600</v>
      </c>
      <c r="W189" s="220">
        <v>2000</v>
      </c>
      <c r="X189" s="224">
        <v>1730</v>
      </c>
      <c r="Y189" s="224">
        <v>1970</v>
      </c>
      <c r="Z189" s="224">
        <v>6.2</v>
      </c>
    </row>
    <row r="190" spans="1:26" ht="15.75">
      <c r="A190"/>
      <c r="B190" s="71"/>
      <c r="C190" s="68" t="s">
        <v>87</v>
      </c>
      <c r="D190" s="54">
        <v>27432.67</v>
      </c>
      <c r="E190" s="54">
        <v>27270.28</v>
      </c>
      <c r="F190" s="54">
        <v>27280.959999999999</v>
      </c>
      <c r="G190" s="54">
        <v>27196.16</v>
      </c>
      <c r="H190" s="54">
        <v>27357.11</v>
      </c>
      <c r="I190" s="54">
        <v>27356.62</v>
      </c>
      <c r="J190" s="54">
        <v>27241.71</v>
      </c>
      <c r="K190" s="54">
        <v>27203.89</v>
      </c>
      <c r="L190" s="54">
        <v>27413.16</v>
      </c>
      <c r="M190" s="72"/>
      <c r="N190" s="72"/>
      <c r="O190" s="72"/>
      <c r="P190" s="72"/>
      <c r="Q190" s="72"/>
      <c r="R190" s="124"/>
      <c r="S190" s="72"/>
      <c r="T190" s="72"/>
      <c r="U190" s="131"/>
      <c r="V190" s="221"/>
      <c r="W190" s="221"/>
    </row>
    <row r="191" spans="1:26" ht="38.25">
      <c r="A191"/>
      <c r="B191" s="126"/>
      <c r="C191" s="68" t="s">
        <v>121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7"/>
      <c r="N191" s="127"/>
      <c r="O191" s="127"/>
      <c r="P191" s="127"/>
      <c r="Q191" s="127"/>
      <c r="R191" s="128"/>
      <c r="S191" s="127"/>
      <c r="T191" s="127"/>
      <c r="U191" s="132"/>
      <c r="V191" s="222"/>
      <c r="W191" s="222"/>
    </row>
    <row r="192" spans="1:26">
      <c r="A192" s="121">
        <v>42793</v>
      </c>
      <c r="B192" s="65" t="s">
        <v>122</v>
      </c>
      <c r="C192" s="68" t="s">
        <v>86</v>
      </c>
      <c r="D192" s="54">
        <v>49330.62</v>
      </c>
      <c r="E192" s="54">
        <v>40196.449999999997</v>
      </c>
      <c r="F192" s="54">
        <v>40024.39</v>
      </c>
      <c r="G192" s="54">
        <v>37189.089999999997</v>
      </c>
      <c r="H192" s="54">
        <v>39555.21</v>
      </c>
      <c r="I192" s="54">
        <v>32085.09</v>
      </c>
      <c r="J192" s="54">
        <v>38164.300000000003</v>
      </c>
      <c r="K192" s="54">
        <v>36384.959999999999</v>
      </c>
      <c r="L192" s="54">
        <v>29280.92</v>
      </c>
      <c r="M192" s="66">
        <f>IF((L193=""),"",MAX(D194:L194))</f>
        <v>1979.8199999999997</v>
      </c>
      <c r="N192" s="66">
        <f>IF(L193="","",MIN(D194:L194))</f>
        <v>1775.2799999999988</v>
      </c>
      <c r="O192" s="66">
        <f>IF((L194=""),"",AVERAGE(D194:L194))</f>
        <v>1877.9033333333339</v>
      </c>
      <c r="P192" s="66">
        <f>IF((L193=""),"",((M192-N192)/(M192+N192))*100)</f>
        <v>5.4469920907565967</v>
      </c>
      <c r="Q192" s="66">
        <v>20</v>
      </c>
      <c r="R192" s="122" t="str">
        <f>IF(L193="","",IF(P193&lt;20,(IF(O192&gt;1730,IF(O192&lt;1970,"Pass","Fail"),"Fail"))))</f>
        <v>Pass</v>
      </c>
      <c r="S192" s="66">
        <v>1400</v>
      </c>
      <c r="T192" s="66"/>
      <c r="U192" s="130"/>
      <c r="V192" s="220">
        <v>1600</v>
      </c>
      <c r="W192" s="220">
        <v>2000</v>
      </c>
      <c r="X192" s="224">
        <v>1730</v>
      </c>
      <c r="Y192" s="224">
        <v>1970</v>
      </c>
      <c r="Z192" s="224">
        <v>6.2</v>
      </c>
    </row>
    <row r="193" spans="1:26" ht="15.75">
      <c r="A193"/>
      <c r="B193" s="71"/>
      <c r="C193" s="68" t="s">
        <v>87</v>
      </c>
      <c r="D193" s="54">
        <v>47444.2</v>
      </c>
      <c r="E193" s="54">
        <v>38339.86</v>
      </c>
      <c r="F193" s="54">
        <v>38170.129999999997</v>
      </c>
      <c r="G193" s="54">
        <v>35257.839999999997</v>
      </c>
      <c r="H193" s="54">
        <v>37575.39</v>
      </c>
      <c r="I193" s="54">
        <v>30309.81</v>
      </c>
      <c r="J193" s="54">
        <v>36301.58</v>
      </c>
      <c r="K193" s="54">
        <v>34484.74</v>
      </c>
      <c r="L193" s="54">
        <v>27426.35</v>
      </c>
      <c r="M193" s="72"/>
      <c r="N193" s="72"/>
      <c r="O193" s="72"/>
      <c r="P193" s="72"/>
      <c r="Q193" s="72"/>
      <c r="R193" s="124"/>
      <c r="S193" s="72"/>
      <c r="T193" s="72"/>
      <c r="U193" s="131"/>
      <c r="V193" s="221"/>
      <c r="W193" s="221"/>
    </row>
    <row r="194" spans="1:26" ht="38.25">
      <c r="A194"/>
      <c r="B194" s="126"/>
      <c r="C194" s="68" t="s">
        <v>121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7"/>
      <c r="N194" s="127"/>
      <c r="O194" s="127"/>
      <c r="P194" s="127"/>
      <c r="Q194" s="127"/>
      <c r="R194" s="128"/>
      <c r="S194" s="127"/>
      <c r="T194" s="127"/>
      <c r="U194" s="132"/>
      <c r="V194" s="222"/>
      <c r="W194" s="222"/>
    </row>
    <row r="195" spans="1:26">
      <c r="A195" s="121">
        <v>42796</v>
      </c>
      <c r="B195" s="65" t="s">
        <v>122</v>
      </c>
      <c r="C195" s="68" t="s">
        <v>86</v>
      </c>
      <c r="D195" s="54">
        <v>29249.55</v>
      </c>
      <c r="E195" s="54">
        <v>28967.9</v>
      </c>
      <c r="F195" s="54">
        <v>29050.89</v>
      </c>
      <c r="G195" s="54">
        <v>29063.18</v>
      </c>
      <c r="H195" s="54">
        <v>29326.63</v>
      </c>
      <c r="I195" s="54">
        <v>29213.21</v>
      </c>
      <c r="J195" s="54">
        <v>29050.43</v>
      </c>
      <c r="K195" s="54">
        <v>28994.09</v>
      </c>
      <c r="L195" s="54">
        <v>29242.42</v>
      </c>
      <c r="M195" s="66">
        <f>IF((L196=""),"",MAX(D197:L197))</f>
        <v>1983.8600000000006</v>
      </c>
      <c r="N195" s="66">
        <f>IF(L196="","",MIN(D197:L197))</f>
        <v>1771.0600000000013</v>
      </c>
      <c r="O195" s="66">
        <f>IF((L197=""),"",AVERAGE(D197:L197))</f>
        <v>1862.8411111111111</v>
      </c>
      <c r="P195" s="66">
        <f>IF((L196=""),"",((M195-N195)/(M195+N195))*100)</f>
        <v>5.6672312592545024</v>
      </c>
      <c r="Q195" s="66">
        <v>20</v>
      </c>
      <c r="R195" s="122" t="str">
        <f>IF(L196="","",IF(P196&lt;20,(IF(O195&gt;1730,IF(O195&lt;1970,"Pass","Fail"),"Fail"))))</f>
        <v>Pass</v>
      </c>
      <c r="S195" s="66">
        <v>1428</v>
      </c>
      <c r="T195" s="66"/>
      <c r="U195" s="130"/>
      <c r="V195" s="220">
        <v>1600</v>
      </c>
      <c r="W195" s="220">
        <v>2000</v>
      </c>
      <c r="X195" s="224">
        <v>1730</v>
      </c>
      <c r="Y195" s="224">
        <v>1970</v>
      </c>
      <c r="Z195" s="224">
        <v>6.2</v>
      </c>
    </row>
    <row r="196" spans="1:26" ht="15.75">
      <c r="A196"/>
      <c r="B196" s="71"/>
      <c r="C196" s="68" t="s">
        <v>87</v>
      </c>
      <c r="D196" s="54">
        <v>27410.05</v>
      </c>
      <c r="E196" s="54">
        <v>27196.84</v>
      </c>
      <c r="F196" s="54">
        <v>27204.36</v>
      </c>
      <c r="G196" s="54">
        <v>27148.560000000001</v>
      </c>
      <c r="H196" s="54">
        <v>27342.77</v>
      </c>
      <c r="I196" s="54">
        <v>27343.37</v>
      </c>
      <c r="J196" s="54">
        <v>27153.439999999999</v>
      </c>
      <c r="K196" s="54">
        <v>27159.58</v>
      </c>
      <c r="L196" s="54">
        <v>27433.759999999998</v>
      </c>
      <c r="M196" s="72"/>
      <c r="N196" s="72"/>
      <c r="O196" s="72"/>
      <c r="P196" s="72"/>
      <c r="Q196" s="72"/>
      <c r="R196" s="124"/>
      <c r="S196" s="72"/>
      <c r="T196" s="72"/>
      <c r="U196" s="131"/>
      <c r="V196" s="221"/>
      <c r="W196" s="221"/>
    </row>
    <row r="197" spans="1:26" ht="38.25">
      <c r="A197"/>
      <c r="B197" s="126"/>
      <c r="C197" s="68" t="s">
        <v>121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7"/>
      <c r="N197" s="127"/>
      <c r="O197" s="127"/>
      <c r="P197" s="127"/>
      <c r="Q197" s="127"/>
      <c r="R197" s="128"/>
      <c r="S197" s="127"/>
      <c r="T197" s="127"/>
      <c r="U197" s="132"/>
      <c r="V197" s="222"/>
      <c r="W197" s="222"/>
    </row>
    <row r="198" spans="1:26">
      <c r="A198" s="121">
        <v>42803</v>
      </c>
      <c r="B198" s="65" t="s">
        <v>122</v>
      </c>
      <c r="C198" s="68" t="s">
        <v>86</v>
      </c>
      <c r="D198" s="54">
        <v>27471.21</v>
      </c>
      <c r="E198" s="54">
        <v>27233.61</v>
      </c>
      <c r="F198" s="54">
        <v>27288.63</v>
      </c>
      <c r="G198" s="54">
        <v>27195.439999999999</v>
      </c>
      <c r="H198" s="54">
        <v>27361.05</v>
      </c>
      <c r="I198" s="54">
        <v>27383.01</v>
      </c>
      <c r="J198" s="54">
        <v>27184.57</v>
      </c>
      <c r="K198" s="54">
        <v>27209.84</v>
      </c>
      <c r="L198" s="54">
        <v>27452.94</v>
      </c>
      <c r="M198" s="66">
        <f>IF((L199=""),"",MAX(D200:L200))</f>
        <v>1908.2900000000009</v>
      </c>
      <c r="N198" s="66">
        <f>IF(L199="","",MIN(D200:L200))</f>
        <v>1763.0699999999997</v>
      </c>
      <c r="O198" s="66">
        <f>IF((L200=""),"",AVERAGE(D200:L200))</f>
        <v>1825.3911111111111</v>
      </c>
      <c r="P198" s="66">
        <f>IF((L199=""),"",((M198-N198)/(M198+N198))*100)</f>
        <v>3.9554824370260921</v>
      </c>
      <c r="Q198" s="66">
        <v>20</v>
      </c>
      <c r="R198" s="122" t="str">
        <f>IF(L199="","",IF(P199&lt;20,(IF(O198&gt;1730,IF(O198&lt;1970,"Pass","Fail"),"Fail"))))</f>
        <v>Pass</v>
      </c>
      <c r="S198" s="66">
        <v>1335</v>
      </c>
      <c r="T198" s="66"/>
      <c r="U198" s="130"/>
      <c r="V198" s="220">
        <v>1600</v>
      </c>
      <c r="W198" s="220">
        <v>2000</v>
      </c>
      <c r="X198" s="224">
        <v>1730</v>
      </c>
      <c r="Y198" s="224">
        <v>1970</v>
      </c>
      <c r="Z198" s="224">
        <v>6.2</v>
      </c>
    </row>
    <row r="199" spans="1:26" ht="15.75">
      <c r="A199"/>
      <c r="B199" s="71"/>
      <c r="C199" s="68" t="s">
        <v>87</v>
      </c>
      <c r="D199" s="54">
        <v>25676.77</v>
      </c>
      <c r="E199" s="54">
        <v>25468.11</v>
      </c>
      <c r="F199" s="54">
        <v>25524.6</v>
      </c>
      <c r="G199" s="54">
        <v>25335.25</v>
      </c>
      <c r="H199" s="54">
        <v>25452.76</v>
      </c>
      <c r="I199" s="54">
        <v>25501.23</v>
      </c>
      <c r="J199" s="54">
        <v>25421.5</v>
      </c>
      <c r="K199" s="54">
        <v>25353.439999999999</v>
      </c>
      <c r="L199" s="54">
        <v>25618.12</v>
      </c>
      <c r="M199" s="72"/>
      <c r="N199" s="72"/>
      <c r="O199" s="72"/>
      <c r="P199" s="72"/>
      <c r="Q199" s="72"/>
      <c r="R199" s="124"/>
      <c r="S199" s="72"/>
      <c r="T199" s="72"/>
      <c r="U199" s="131"/>
      <c r="V199" s="221"/>
      <c r="W199" s="221"/>
    </row>
    <row r="200" spans="1:26" ht="38.25">
      <c r="A200"/>
      <c r="B200" s="126"/>
      <c r="C200" s="68" t="s">
        <v>121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7"/>
      <c r="N200" s="127"/>
      <c r="O200" s="127"/>
      <c r="P200" s="127"/>
      <c r="Q200" s="127"/>
      <c r="R200" s="128"/>
      <c r="S200" s="127"/>
      <c r="T200" s="127"/>
      <c r="U200" s="132"/>
      <c r="V200" s="222"/>
      <c r="W200" s="222"/>
    </row>
    <row r="201" spans="1:26">
      <c r="A201" s="121">
        <v>42808</v>
      </c>
      <c r="B201" s="65" t="s">
        <v>122</v>
      </c>
      <c r="C201" s="68" t="s">
        <v>86</v>
      </c>
      <c r="D201" s="54">
        <v>33845.53</v>
      </c>
      <c r="E201" s="54">
        <v>33456.81</v>
      </c>
      <c r="F201" s="54">
        <v>33466.800000000003</v>
      </c>
      <c r="G201" s="54">
        <v>33458.730000000003</v>
      </c>
      <c r="H201" s="54">
        <v>33935.199999999997</v>
      </c>
      <c r="I201" s="54">
        <v>33844.800000000003</v>
      </c>
      <c r="J201" s="54">
        <v>33446.29</v>
      </c>
      <c r="K201" s="54">
        <v>33456.43</v>
      </c>
      <c r="L201" s="54">
        <v>33958.839999999997</v>
      </c>
      <c r="M201" s="66">
        <f>IF((L202=""),"",MAX(D203:L203))</f>
        <v>1976.0899999999965</v>
      </c>
      <c r="N201" s="66">
        <f>IF(L202="","",MIN(D203:L203))</f>
        <v>1848.4399999999987</v>
      </c>
      <c r="O201" s="66">
        <f>IF((L203=""),"",AVERAGE(D203:L203))</f>
        <v>1893.4633333333336</v>
      </c>
      <c r="P201" s="66">
        <f>IF((L202=""),"",((M201-N201)/(M201+N201))*100)</f>
        <v>3.3376650202769484</v>
      </c>
      <c r="Q201" s="66">
        <v>20</v>
      </c>
      <c r="R201" s="122" t="str">
        <f>IF(L202="","",IF(P202&lt;20,(IF(O201&gt;1730,IF(O201&lt;1970,"Pass","Fail"),"Fail"))))</f>
        <v>Pass</v>
      </c>
      <c r="S201" s="66">
        <v>1400</v>
      </c>
      <c r="T201" s="66"/>
      <c r="U201" s="130"/>
      <c r="V201" s="220">
        <v>1600</v>
      </c>
      <c r="W201" s="220">
        <v>2000</v>
      </c>
      <c r="X201" s="224">
        <v>1730</v>
      </c>
      <c r="Y201" s="224">
        <v>1970</v>
      </c>
      <c r="Z201" s="224">
        <v>6.2</v>
      </c>
    </row>
    <row r="202" spans="1:26" ht="15.75">
      <c r="A202"/>
      <c r="B202" s="71"/>
      <c r="C202" s="68" t="s">
        <v>87</v>
      </c>
      <c r="D202" s="54">
        <v>31988.17</v>
      </c>
      <c r="E202" s="54">
        <v>31608.37</v>
      </c>
      <c r="F202" s="54">
        <v>31617.94</v>
      </c>
      <c r="G202" s="54">
        <v>31524.82</v>
      </c>
      <c r="H202" s="54">
        <v>31959.11</v>
      </c>
      <c r="I202" s="54">
        <v>31932.04</v>
      </c>
      <c r="J202" s="54">
        <v>31565.200000000001</v>
      </c>
      <c r="K202" s="54">
        <v>31568.98</v>
      </c>
      <c r="L202" s="54">
        <v>32063.63</v>
      </c>
      <c r="M202" s="72"/>
      <c r="N202" s="72"/>
      <c r="O202" s="72"/>
      <c r="P202" s="72"/>
      <c r="Q202" s="72"/>
      <c r="R202" s="124"/>
      <c r="S202" s="72"/>
      <c r="T202" s="72"/>
      <c r="U202" s="131"/>
      <c r="V202" s="221"/>
      <c r="W202" s="221"/>
    </row>
    <row r="203" spans="1:26" ht="38.25">
      <c r="A203"/>
      <c r="B203" s="126"/>
      <c r="C203" s="68" t="s">
        <v>121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7"/>
      <c r="N203" s="127"/>
      <c r="O203" s="127"/>
      <c r="P203" s="127"/>
      <c r="Q203" s="127"/>
      <c r="R203" s="128"/>
      <c r="S203" s="127"/>
      <c r="T203" s="127"/>
      <c r="U203" s="132"/>
      <c r="V203" s="222"/>
      <c r="W203" s="222"/>
    </row>
    <row r="204" spans="1:26">
      <c r="A204" s="121">
        <v>42811</v>
      </c>
      <c r="B204" s="65" t="s">
        <v>122</v>
      </c>
      <c r="C204" s="68" t="s">
        <v>86</v>
      </c>
      <c r="D204" s="54">
        <v>33827.57</v>
      </c>
      <c r="E204" s="54">
        <v>33497.81</v>
      </c>
      <c r="F204" s="54">
        <v>33633.93</v>
      </c>
      <c r="G204" s="54">
        <v>33505.69</v>
      </c>
      <c r="H204" s="54">
        <v>34037.129999999997</v>
      </c>
      <c r="I204" s="54">
        <v>33862.35</v>
      </c>
      <c r="J204" s="54">
        <v>33497.14</v>
      </c>
      <c r="K204" s="54">
        <v>33485.22</v>
      </c>
      <c r="L204" s="54">
        <v>33991.06</v>
      </c>
      <c r="M204" s="66">
        <f>IF((L205=""),"",MAX(D206:L206))</f>
        <v>2005.0299999999988</v>
      </c>
      <c r="N204" s="66">
        <f>IF(L205="","",MIN(D206:L206))</f>
        <v>1869.7999999999993</v>
      </c>
      <c r="O204" s="66">
        <f>IF((L206=""),"",AVERAGE(D206:L206))</f>
        <v>1911.5100000000004</v>
      </c>
      <c r="P204" s="66">
        <f>IF((L205=""),"",((M204-N204)/(M204+N204))*100)</f>
        <v>3.4899595595161501</v>
      </c>
      <c r="Q204" s="66">
        <v>20</v>
      </c>
      <c r="R204" s="122" t="str">
        <f>IF(L205="","",IF(P205&lt;20,(IF(O204&gt;1730,IF(O204&lt;1970,"Pass","Fail"),"Fail"))))</f>
        <v>Pass</v>
      </c>
      <c r="S204" s="66">
        <v>1400</v>
      </c>
      <c r="T204" s="66"/>
      <c r="U204" s="130"/>
      <c r="V204" s="220">
        <v>1600</v>
      </c>
      <c r="W204" s="220">
        <v>2000</v>
      </c>
      <c r="X204" s="224">
        <v>1730</v>
      </c>
      <c r="Y204" s="224">
        <v>1970</v>
      </c>
      <c r="Z204" s="224">
        <v>6.2</v>
      </c>
    </row>
    <row r="205" spans="1:26" ht="15.75">
      <c r="A205"/>
      <c r="B205" s="71"/>
      <c r="C205" s="68" t="s">
        <v>87</v>
      </c>
      <c r="D205" s="54">
        <v>31954.3</v>
      </c>
      <c r="E205" s="54">
        <v>31628.01</v>
      </c>
      <c r="F205" s="54">
        <v>31762.76</v>
      </c>
      <c r="G205" s="54">
        <v>31560.21</v>
      </c>
      <c r="H205" s="54">
        <v>32032.1</v>
      </c>
      <c r="I205" s="54">
        <v>31934.01</v>
      </c>
      <c r="J205" s="54">
        <v>31602.54</v>
      </c>
      <c r="K205" s="54">
        <v>31576.01</v>
      </c>
      <c r="L205" s="54">
        <v>32084.37</v>
      </c>
      <c r="M205" s="72"/>
      <c r="N205" s="72"/>
      <c r="O205" s="72"/>
      <c r="P205" s="72"/>
      <c r="Q205" s="72"/>
      <c r="R205" s="124"/>
      <c r="S205" s="72"/>
      <c r="T205" s="72"/>
      <c r="U205" s="131"/>
      <c r="V205" s="221"/>
      <c r="W205" s="221"/>
    </row>
    <row r="206" spans="1:26" ht="38.25">
      <c r="A206"/>
      <c r="B206" s="126"/>
      <c r="C206" s="68" t="s">
        <v>121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7"/>
      <c r="N206" s="127"/>
      <c r="O206" s="127"/>
      <c r="P206" s="127"/>
      <c r="Q206" s="127"/>
      <c r="R206" s="128"/>
      <c r="S206" s="127"/>
      <c r="T206" s="127"/>
      <c r="U206" s="132"/>
      <c r="V206" s="222"/>
      <c r="W206" s="222"/>
    </row>
    <row r="207" spans="1:26">
      <c r="A207" s="121">
        <v>42814</v>
      </c>
      <c r="B207" s="65" t="s">
        <v>122</v>
      </c>
      <c r="C207" s="68" t="s">
        <v>86</v>
      </c>
      <c r="D207" s="54">
        <v>33824.61</v>
      </c>
      <c r="E207" s="54">
        <v>33491.550000000003</v>
      </c>
      <c r="F207" s="54">
        <v>33630.370000000003</v>
      </c>
      <c r="G207" s="54">
        <v>33516.449999999997</v>
      </c>
      <c r="H207" s="54">
        <v>34039.230000000003</v>
      </c>
      <c r="I207" s="54">
        <v>33821.129999999997</v>
      </c>
      <c r="J207" s="54">
        <v>33497.17</v>
      </c>
      <c r="K207" s="54">
        <v>33495.440000000002</v>
      </c>
      <c r="L207" s="54">
        <v>34006.730000000003</v>
      </c>
      <c r="M207" s="66">
        <f>IF((L208=""),"",MAX(D209:L209))</f>
        <v>1928.1200000000026</v>
      </c>
      <c r="N207" s="66">
        <f>IF(L208="","",MIN(D209:L209))</f>
        <v>1773.0499999999993</v>
      </c>
      <c r="O207" s="66">
        <f>IF((L209=""),"",AVERAGE(D209:L209))</f>
        <v>1838.4122222222229</v>
      </c>
      <c r="P207" s="66">
        <f>IF((L208=""),"",((M207-N207)/(M207+N207))*100)</f>
        <v>4.1897562122248715</v>
      </c>
      <c r="Q207" s="66">
        <v>20</v>
      </c>
      <c r="R207" s="122" t="str">
        <f>IF(L208="","",IF(P208&lt;20,(IF(O207&gt;1730,IF(O207&lt;1970,"Pass","Fail"),"Fail"))))</f>
        <v>Pass</v>
      </c>
      <c r="S207" s="66">
        <v>1428</v>
      </c>
      <c r="T207" s="66"/>
      <c r="U207" s="130"/>
      <c r="V207" s="220">
        <v>1600</v>
      </c>
      <c r="W207" s="220">
        <v>2000</v>
      </c>
      <c r="X207" s="224">
        <v>1730</v>
      </c>
      <c r="Y207" s="224">
        <v>1970</v>
      </c>
      <c r="Z207" s="224">
        <v>6.2</v>
      </c>
    </row>
    <row r="208" spans="1:26" ht="15.75">
      <c r="A208"/>
      <c r="B208" s="71"/>
      <c r="C208" s="68" t="s">
        <v>87</v>
      </c>
      <c r="D208" s="54">
        <v>32051.56</v>
      </c>
      <c r="E208" s="54">
        <v>31693.64</v>
      </c>
      <c r="F208" s="54">
        <v>31857.09</v>
      </c>
      <c r="G208" s="54">
        <v>31620.93</v>
      </c>
      <c r="H208" s="54">
        <v>32111.11</v>
      </c>
      <c r="I208" s="54">
        <v>31952.31</v>
      </c>
      <c r="J208" s="54">
        <v>31652.52</v>
      </c>
      <c r="K208" s="54">
        <v>31641.279999999999</v>
      </c>
      <c r="L208" s="54">
        <v>32196.53</v>
      </c>
      <c r="M208" s="72"/>
      <c r="N208" s="72"/>
      <c r="O208" s="72"/>
      <c r="P208" s="72"/>
      <c r="Q208" s="72"/>
      <c r="R208" s="124"/>
      <c r="S208" s="72"/>
      <c r="T208" s="72"/>
      <c r="U208" s="131"/>
      <c r="V208" s="221"/>
      <c r="W208" s="221"/>
    </row>
    <row r="209" spans="1:26" ht="38.25">
      <c r="A209"/>
      <c r="B209" s="126"/>
      <c r="C209" s="68" t="s">
        <v>121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7"/>
      <c r="N209" s="127"/>
      <c r="O209" s="127"/>
      <c r="P209" s="127"/>
      <c r="Q209" s="127"/>
      <c r="R209" s="128"/>
      <c r="S209" s="127"/>
      <c r="T209" s="127"/>
      <c r="U209" s="132"/>
      <c r="V209" s="222"/>
      <c r="W209" s="222"/>
    </row>
    <row r="210" spans="1:26">
      <c r="A210" s="121">
        <v>42817</v>
      </c>
      <c r="B210" s="65" t="s">
        <v>122</v>
      </c>
      <c r="C210" s="68" t="s">
        <v>86</v>
      </c>
      <c r="D210" s="54">
        <v>22460.23</v>
      </c>
      <c r="E210" s="54">
        <v>20578.11</v>
      </c>
      <c r="F210" s="54">
        <v>20230.169999999998</v>
      </c>
      <c r="G210" s="54">
        <v>20028.490000000002</v>
      </c>
      <c r="H210" s="54">
        <v>21364.91</v>
      </c>
      <c r="I210" s="54">
        <v>20418.509999999998</v>
      </c>
      <c r="J210" s="54">
        <v>20155.03</v>
      </c>
      <c r="K210" s="54">
        <v>19911.240000000002</v>
      </c>
      <c r="L210" s="54">
        <v>19718.759999999998</v>
      </c>
      <c r="M210" s="66">
        <f>IF((L211=""),"",MAX(D212:L212))</f>
        <v>2452.7000000000007</v>
      </c>
      <c r="N210" s="66">
        <f>IF(L211="","",MIN(D212:L212))</f>
        <v>1903.0800000000017</v>
      </c>
      <c r="O210" s="66">
        <f>IF((L212=""),"",AVERAGE(D212:L212))</f>
        <v>2139.33</v>
      </c>
      <c r="P210" s="66">
        <f>IF((L211=""),"",((M210-N210)/(M210+N210))*100)</f>
        <v>12.618176308261637</v>
      </c>
      <c r="Q210" s="66">
        <v>20</v>
      </c>
      <c r="R210" s="122" t="str">
        <f>IF(L211="","",IF(P211&lt;20,(IF(O210&gt;1730,IF(O210&lt;1970,"Pass","Fail"),"Fail"))))</f>
        <v>Fail</v>
      </c>
      <c r="S210" s="66">
        <v>1428</v>
      </c>
      <c r="T210" s="66"/>
      <c r="U210" s="130"/>
      <c r="V210" s="220">
        <v>1600</v>
      </c>
      <c r="W210" s="220">
        <v>2000</v>
      </c>
      <c r="X210" s="224">
        <v>1730</v>
      </c>
      <c r="Y210" s="224">
        <v>1970</v>
      </c>
      <c r="Z210" s="224">
        <v>6.2</v>
      </c>
    </row>
    <row r="211" spans="1:26" ht="15.75">
      <c r="A211"/>
      <c r="B211" s="71"/>
      <c r="C211" s="68" t="s">
        <v>87</v>
      </c>
      <c r="D211" s="54">
        <v>20345.560000000001</v>
      </c>
      <c r="E211" s="54">
        <v>18125.41</v>
      </c>
      <c r="F211" s="54">
        <v>18125.41</v>
      </c>
      <c r="G211" s="54">
        <v>18125.41</v>
      </c>
      <c r="H211" s="54">
        <v>19247.759999999998</v>
      </c>
      <c r="I211" s="54">
        <v>18141.689999999999</v>
      </c>
      <c r="J211" s="54">
        <v>18109.080000000002</v>
      </c>
      <c r="K211" s="54">
        <v>17832.900000000001</v>
      </c>
      <c r="L211" s="54">
        <v>17558.259999999998</v>
      </c>
      <c r="M211" s="72"/>
      <c r="N211" s="72"/>
      <c r="O211" s="72"/>
      <c r="P211" s="72"/>
      <c r="Q211" s="72"/>
      <c r="R211" s="124"/>
      <c r="S211" s="72"/>
      <c r="T211" s="72"/>
      <c r="U211" s="131"/>
      <c r="V211" s="221"/>
      <c r="W211" s="221"/>
    </row>
    <row r="212" spans="1:26" ht="38.25">
      <c r="A212"/>
      <c r="B212" s="126"/>
      <c r="C212" s="68" t="s">
        <v>121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7"/>
      <c r="N212" s="127"/>
      <c r="O212" s="127"/>
      <c r="P212" s="127"/>
      <c r="Q212" s="127"/>
      <c r="R212" s="128"/>
      <c r="S212" s="127"/>
      <c r="T212" s="127"/>
      <c r="U212" s="132"/>
      <c r="V212" s="222"/>
      <c r="W212" s="222"/>
    </row>
    <row r="213" spans="1:26">
      <c r="A213" s="121">
        <v>42817</v>
      </c>
      <c r="B213" s="65" t="s">
        <v>122</v>
      </c>
      <c r="C213" s="68" t="s">
        <v>86</v>
      </c>
      <c r="D213" s="54">
        <v>33887.31</v>
      </c>
      <c r="E213" s="54">
        <v>33474.559999999998</v>
      </c>
      <c r="F213" s="54">
        <v>33571.93</v>
      </c>
      <c r="G213" s="54">
        <v>33491.68</v>
      </c>
      <c r="H213" s="54">
        <v>34012.47</v>
      </c>
      <c r="I213" s="54">
        <v>33889.33</v>
      </c>
      <c r="J213" s="54">
        <v>33456.160000000003</v>
      </c>
      <c r="K213" s="54">
        <v>33520.160000000003</v>
      </c>
      <c r="L213" s="54">
        <v>34066.949999999997</v>
      </c>
      <c r="M213" s="66">
        <f>IF((L214=""),"",MAX(D215:L215))</f>
        <v>1995.3100000000013</v>
      </c>
      <c r="N213" s="66">
        <f>IF(L214="","",MIN(D215:L215))</f>
        <v>1715.9300000000003</v>
      </c>
      <c r="O213" s="66">
        <f>IF((L215=""),"",AVERAGE(D215:L215))</f>
        <v>1878.018888888889</v>
      </c>
      <c r="P213" s="66">
        <f>IF((L214=""),"",((M213-N213)/(M213+N213))*100)</f>
        <v>7.5279421433267828</v>
      </c>
      <c r="Q213" s="66">
        <v>20</v>
      </c>
      <c r="R213" s="122" t="str">
        <f>IF(L214="","",IF(P214&lt;20,(IF(O213&gt;1730,IF(O213&lt;1970,"Pass","Fail"),"Fail"))))</f>
        <v>Pass</v>
      </c>
      <c r="S213" s="66">
        <v>1428</v>
      </c>
      <c r="T213" s="66"/>
      <c r="U213" s="130"/>
      <c r="V213" s="220">
        <v>1600</v>
      </c>
      <c r="W213" s="220">
        <v>2000</v>
      </c>
      <c r="X213" s="224">
        <v>1730</v>
      </c>
      <c r="Y213" s="224">
        <v>1970</v>
      </c>
      <c r="Z213" s="224">
        <v>6.2</v>
      </c>
    </row>
    <row r="214" spans="1:26" ht="15.75">
      <c r="A214"/>
      <c r="B214" s="71"/>
      <c r="C214" s="68" t="s">
        <v>87</v>
      </c>
      <c r="D214" s="54">
        <v>32087.7</v>
      </c>
      <c r="E214" s="54">
        <v>31662.74</v>
      </c>
      <c r="F214" s="54">
        <v>31856</v>
      </c>
      <c r="G214" s="54">
        <v>31501.72</v>
      </c>
      <c r="H214" s="54">
        <v>32017.16</v>
      </c>
      <c r="I214" s="54">
        <v>31996.26</v>
      </c>
      <c r="J214" s="54">
        <v>31573.51</v>
      </c>
      <c r="K214" s="54">
        <v>31614.55</v>
      </c>
      <c r="L214" s="54">
        <v>32158.74</v>
      </c>
      <c r="M214" s="72"/>
      <c r="N214" s="72"/>
      <c r="O214" s="72"/>
      <c r="P214" s="72"/>
      <c r="Q214" s="72"/>
      <c r="R214" s="124"/>
      <c r="S214" s="72"/>
      <c r="T214" s="72"/>
      <c r="U214" s="131"/>
      <c r="V214" s="221"/>
      <c r="W214" s="221"/>
    </row>
    <row r="215" spans="1:26" ht="38.25">
      <c r="A215"/>
      <c r="B215" s="126"/>
      <c r="C215" s="68" t="s">
        <v>121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7"/>
      <c r="N215" s="127"/>
      <c r="O215" s="127"/>
      <c r="P215" s="127"/>
      <c r="Q215" s="127"/>
      <c r="R215" s="128"/>
      <c r="S215" s="127"/>
      <c r="T215" s="127"/>
      <c r="U215" s="132"/>
      <c r="V215" s="222"/>
      <c r="W215" s="222"/>
    </row>
    <row r="216" spans="1:26">
      <c r="A216" s="121">
        <v>42821</v>
      </c>
      <c r="B216" s="65" t="s">
        <v>122</v>
      </c>
      <c r="C216" s="68" t="s">
        <v>86</v>
      </c>
      <c r="D216" s="54">
        <v>33799.72</v>
      </c>
      <c r="E216" s="54">
        <v>33435.800000000003</v>
      </c>
      <c r="F216" s="54">
        <v>33535.97</v>
      </c>
      <c r="G216" s="54">
        <v>33429.129999999997</v>
      </c>
      <c r="H216" s="54">
        <v>33935.78</v>
      </c>
      <c r="I216" s="54">
        <v>33832.71</v>
      </c>
      <c r="J216" s="54">
        <v>33430.86</v>
      </c>
      <c r="K216" s="54">
        <v>33415.89</v>
      </c>
      <c r="L216" s="54">
        <v>33930.25</v>
      </c>
      <c r="M216" s="66">
        <f>IF((L217=""),"",MAX(D218:L218))</f>
        <v>2010.5099999999984</v>
      </c>
      <c r="N216" s="66">
        <f>IF(L217="","",MIN(D218:L218))</f>
        <v>1856.2000000000007</v>
      </c>
      <c r="O216" s="66">
        <f>IF((L218=""),"",AVERAGE(D218:L218))</f>
        <v>1906.5111111111109</v>
      </c>
      <c r="P216" s="66">
        <f>IF((L217=""),"",((M216-N216)/(M216+N216))*100)</f>
        <v>3.9907311383578734</v>
      </c>
      <c r="Q216" s="66">
        <v>20</v>
      </c>
      <c r="R216" s="122" t="str">
        <f>IF(L217="","",IF(P217&lt;20,(IF(O216&gt;1600,IF(O216&lt;2000,"Pass","Fail"),"Fail"))))</f>
        <v>Pass</v>
      </c>
      <c r="S216" s="66">
        <v>1335</v>
      </c>
      <c r="T216" s="66"/>
      <c r="U216" s="130"/>
      <c r="V216" s="220">
        <v>1600</v>
      </c>
      <c r="W216" s="220">
        <v>2000</v>
      </c>
      <c r="X216" s="224">
        <v>1730</v>
      </c>
      <c r="Y216" s="224">
        <v>1970</v>
      </c>
      <c r="Z216" s="224">
        <v>6.2</v>
      </c>
    </row>
    <row r="217" spans="1:26" ht="15.75">
      <c r="A217"/>
      <c r="B217" s="71"/>
      <c r="C217" s="68" t="s">
        <v>87</v>
      </c>
      <c r="D217" s="54">
        <v>31937.05</v>
      </c>
      <c r="E217" s="54">
        <v>31576.43</v>
      </c>
      <c r="F217" s="54">
        <v>31679.77</v>
      </c>
      <c r="G217" s="54">
        <v>31485.31</v>
      </c>
      <c r="H217" s="54">
        <v>31925.27</v>
      </c>
      <c r="I217" s="54">
        <v>31901.58</v>
      </c>
      <c r="J217" s="54">
        <v>31541.63</v>
      </c>
      <c r="K217" s="54">
        <v>31514.12</v>
      </c>
      <c r="L217" s="54">
        <v>32026.35</v>
      </c>
      <c r="M217" s="72"/>
      <c r="N217" s="72"/>
      <c r="O217" s="72"/>
      <c r="P217" s="72"/>
      <c r="Q217" s="72"/>
      <c r="R217" s="124"/>
      <c r="S217" s="72"/>
      <c r="T217" s="72"/>
      <c r="U217" s="131"/>
      <c r="V217" s="221"/>
      <c r="W217" s="221"/>
    </row>
    <row r="218" spans="1:26" ht="38.25">
      <c r="A218"/>
      <c r="B218" s="126"/>
      <c r="C218" s="68" t="s">
        <v>121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7"/>
      <c r="N218" s="127"/>
      <c r="O218" s="127"/>
      <c r="P218" s="127"/>
      <c r="Q218" s="127"/>
      <c r="R218" s="128"/>
      <c r="S218" s="127"/>
      <c r="T218" s="127"/>
      <c r="U218" s="132"/>
      <c r="V218" s="222"/>
      <c r="W218" s="222"/>
    </row>
    <row r="219" spans="1:26">
      <c r="A219" s="121">
        <v>42825</v>
      </c>
      <c r="B219" s="65" t="s">
        <v>122</v>
      </c>
      <c r="C219" s="68" t="s">
        <v>86</v>
      </c>
      <c r="D219" s="54">
        <v>29418.45</v>
      </c>
      <c r="E219" s="54">
        <v>29259.21</v>
      </c>
      <c r="F219" s="54">
        <v>29318</v>
      </c>
      <c r="G219" s="54">
        <v>29282.38</v>
      </c>
      <c r="H219" s="54">
        <v>29474.18</v>
      </c>
      <c r="I219" s="54">
        <v>29407.55</v>
      </c>
      <c r="J219" s="54">
        <v>29252.65</v>
      </c>
      <c r="K219" s="54">
        <v>29274.560000000001</v>
      </c>
      <c r="L219" s="54">
        <v>29459.88</v>
      </c>
      <c r="M219" s="66">
        <f>IF((L220=""),"",MAX(D221:L221))</f>
        <v>1946.9599999999991</v>
      </c>
      <c r="N219" s="66">
        <f>IF(L220="","",MIN(D221:L221))</f>
        <v>1806.010000000002</v>
      </c>
      <c r="O219" s="66">
        <f>IF((L221=""),"",AVERAGE(D221:L221))</f>
        <v>1852.9455555555558</v>
      </c>
      <c r="P219" s="66">
        <f>IF((L220=""),"",((M219-N219)/(M219+N219))*100)</f>
        <v>3.7556921584770739</v>
      </c>
      <c r="Q219" s="66">
        <v>20</v>
      </c>
      <c r="R219" s="122" t="str">
        <f>IF(L220="","",IF(P220&lt;20,(IF(O219&gt;1730,IF(O219&lt;1970,"Pass","Fail"),"Fail"))))</f>
        <v>Pass</v>
      </c>
      <c r="S219" s="66">
        <v>1159</v>
      </c>
      <c r="T219" s="66"/>
      <c r="U219" s="130"/>
      <c r="V219" s="220">
        <v>1600</v>
      </c>
      <c r="W219" s="220">
        <v>2000</v>
      </c>
      <c r="X219" s="224">
        <v>1730</v>
      </c>
      <c r="Y219" s="224">
        <v>1970</v>
      </c>
      <c r="Z219" s="224">
        <v>6.2</v>
      </c>
    </row>
    <row r="220" spans="1:26" ht="15.75">
      <c r="A220"/>
      <c r="B220" s="71"/>
      <c r="C220" s="68" t="s">
        <v>87</v>
      </c>
      <c r="D220" s="54">
        <v>27612.44</v>
      </c>
      <c r="E220" s="54">
        <v>27449.27</v>
      </c>
      <c r="F220" s="54">
        <v>27508.959999999999</v>
      </c>
      <c r="G220" s="54">
        <v>27386.04</v>
      </c>
      <c r="H220" s="54">
        <v>27527.22</v>
      </c>
      <c r="I220" s="54">
        <v>27533.31</v>
      </c>
      <c r="J220" s="54">
        <v>27418.880000000001</v>
      </c>
      <c r="K220" s="54">
        <v>27412.36</v>
      </c>
      <c r="L220" s="54">
        <v>27621.87</v>
      </c>
      <c r="M220" s="72"/>
      <c r="N220" s="72"/>
      <c r="O220" s="72"/>
      <c r="P220" s="72"/>
      <c r="Q220" s="72"/>
      <c r="R220" s="124"/>
      <c r="S220" s="72"/>
      <c r="T220" s="72"/>
      <c r="U220" s="131"/>
      <c r="V220" s="221"/>
      <c r="W220" s="221"/>
    </row>
    <row r="221" spans="1:26" ht="38.25">
      <c r="A221"/>
      <c r="B221" s="126"/>
      <c r="C221" s="68" t="s">
        <v>121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7"/>
      <c r="N221" s="127"/>
      <c r="O221" s="127"/>
      <c r="P221" s="127"/>
      <c r="Q221" s="127"/>
      <c r="R221" s="128"/>
      <c r="S221" s="127"/>
      <c r="T221" s="127"/>
      <c r="U221" s="132"/>
      <c r="V221" s="222"/>
      <c r="W221" s="222"/>
    </row>
    <row r="222" spans="1:26">
      <c r="A222" s="121">
        <v>42831</v>
      </c>
      <c r="B222" s="65" t="s">
        <v>122</v>
      </c>
      <c r="C222" s="68" t="s">
        <v>86</v>
      </c>
      <c r="D222" s="54">
        <v>29392.71</v>
      </c>
      <c r="E222" s="54">
        <v>29168.61</v>
      </c>
      <c r="F222" s="54">
        <v>29210.880000000001</v>
      </c>
      <c r="G222" s="54">
        <v>29220.75</v>
      </c>
      <c r="H222" s="54">
        <v>29354.14</v>
      </c>
      <c r="I222" s="54">
        <v>29367.07</v>
      </c>
      <c r="J222" s="54">
        <v>29186.98</v>
      </c>
      <c r="K222" s="54">
        <v>29215.86</v>
      </c>
      <c r="L222" s="54">
        <v>29427.65</v>
      </c>
      <c r="M222" s="66">
        <f>IF((L223=""),"",MAX(D224:L224))</f>
        <v>1991.4900000000016</v>
      </c>
      <c r="N222" s="66">
        <f>IF(L223="","",MIN(D224:L224))</f>
        <v>1866.130000000001</v>
      </c>
      <c r="O222" s="66">
        <f>IF((L224=""),"",AVERAGE(D224:L224))</f>
        <v>1917.6088888888889</v>
      </c>
      <c r="P222" s="66">
        <f>IF((L223=""),"",((M222-N222)/(M222+N222))*100)</f>
        <v>3.249672077602265</v>
      </c>
      <c r="Q222" s="66">
        <v>20</v>
      </c>
      <c r="R222" s="122" t="str">
        <f>IF(L223="","",IF(P223&lt;20,(IF(O222&gt;1730,IF(O222&lt;1970,"Pass","Fail"),"Fail"))))</f>
        <v>Pass</v>
      </c>
      <c r="S222" s="66">
        <v>1428</v>
      </c>
      <c r="T222" s="66"/>
      <c r="U222" s="130"/>
      <c r="V222" s="220">
        <v>1600</v>
      </c>
      <c r="W222" s="220">
        <v>2000</v>
      </c>
      <c r="X222" s="224">
        <v>1730</v>
      </c>
      <c r="Y222" s="224">
        <v>1970</v>
      </c>
      <c r="Z222" s="224">
        <v>6.2</v>
      </c>
    </row>
    <row r="223" spans="1:26" ht="15.75">
      <c r="A223"/>
      <c r="B223" s="71"/>
      <c r="C223" s="68" t="s">
        <v>87</v>
      </c>
      <c r="D223" s="54">
        <v>27498.45</v>
      </c>
      <c r="E223" s="54">
        <v>27302.48</v>
      </c>
      <c r="F223" s="54">
        <v>27311.31</v>
      </c>
      <c r="G223" s="54">
        <v>27229.26</v>
      </c>
      <c r="H223" s="54">
        <v>27391.11</v>
      </c>
      <c r="I223" s="54">
        <v>27410.23</v>
      </c>
      <c r="J223" s="54">
        <v>27281.08</v>
      </c>
      <c r="K223" s="54">
        <v>27324.11</v>
      </c>
      <c r="L223" s="54">
        <v>27538.14</v>
      </c>
      <c r="M223" s="72"/>
      <c r="N223" s="72"/>
      <c r="O223" s="72"/>
      <c r="P223" s="72"/>
      <c r="Q223" s="72"/>
      <c r="R223" s="124"/>
      <c r="S223" s="72"/>
      <c r="T223" s="72"/>
      <c r="U223" s="131"/>
      <c r="V223" s="221"/>
      <c r="W223" s="221"/>
    </row>
    <row r="224" spans="1:26" ht="38.25">
      <c r="A224"/>
      <c r="B224" s="126"/>
      <c r="C224" s="68" t="s">
        <v>121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7"/>
      <c r="N224" s="127"/>
      <c r="O224" s="127"/>
      <c r="P224" s="127"/>
      <c r="Q224" s="127"/>
      <c r="R224" s="128"/>
      <c r="S224" s="127"/>
      <c r="T224" s="127"/>
      <c r="U224" s="132"/>
      <c r="V224" s="222"/>
      <c r="W224" s="222"/>
    </row>
    <row r="225" spans="1:26">
      <c r="A225" s="121">
        <v>42835</v>
      </c>
      <c r="B225" s="65" t="s">
        <v>122</v>
      </c>
      <c r="C225" s="68" t="s">
        <v>86</v>
      </c>
      <c r="D225" s="54">
        <v>27005.86</v>
      </c>
      <c r="E225" s="54">
        <v>26864.91</v>
      </c>
      <c r="F225" s="54">
        <v>26921.21</v>
      </c>
      <c r="G225" s="54">
        <v>26788.07</v>
      </c>
      <c r="H225" s="54">
        <v>26843.86</v>
      </c>
      <c r="I225" s="54">
        <v>26919.78</v>
      </c>
      <c r="J225" s="54">
        <v>26825.87</v>
      </c>
      <c r="K225" s="54">
        <v>26794.48</v>
      </c>
      <c r="L225" s="54">
        <v>26954.67</v>
      </c>
      <c r="M225" s="66">
        <f>IF((L226=""),"",MAX(D227:L227))</f>
        <v>1909.3899999999994</v>
      </c>
      <c r="N225" s="66">
        <f>IF(L226="","",MIN(D227:L227))</f>
        <v>1783.8400000000001</v>
      </c>
      <c r="O225" s="66">
        <f>IF((L227=""),"",AVERAGE(D227:L227))</f>
        <v>1828.0655555555552</v>
      </c>
      <c r="P225" s="66">
        <f>IF((L226=""),"",((M225-N225)/(M225+N225))*100)</f>
        <v>3.3994633423859137</v>
      </c>
      <c r="Q225" s="66">
        <v>20</v>
      </c>
      <c r="R225" s="122" t="str">
        <f>IF(L226="","",IF(P226&lt;20,(IF(O225&gt;1730,IF(O225&lt;1970,"Pass","Fail"),"Fail"))))</f>
        <v>Pass</v>
      </c>
      <c r="S225" s="66">
        <v>1400</v>
      </c>
      <c r="T225" s="66"/>
      <c r="U225" s="130"/>
      <c r="V225" s="220">
        <v>1600</v>
      </c>
      <c r="W225" s="220">
        <v>2000</v>
      </c>
      <c r="X225" s="224">
        <v>1730</v>
      </c>
      <c r="Y225" s="224">
        <v>1970</v>
      </c>
      <c r="Z225" s="224">
        <v>6.2</v>
      </c>
    </row>
    <row r="226" spans="1:26" ht="15.75">
      <c r="A226"/>
      <c r="B226" s="71"/>
      <c r="C226" s="68" t="s">
        <v>87</v>
      </c>
      <c r="D226" s="54">
        <v>25209.71</v>
      </c>
      <c r="E226" s="54">
        <v>25081.07</v>
      </c>
      <c r="F226" s="54">
        <v>25129.35</v>
      </c>
      <c r="G226" s="54">
        <v>24920.55</v>
      </c>
      <c r="H226" s="54">
        <v>24934.47</v>
      </c>
      <c r="I226" s="54">
        <v>25056.15</v>
      </c>
      <c r="J226" s="54">
        <v>25017.41</v>
      </c>
      <c r="K226" s="54">
        <v>24963.09</v>
      </c>
      <c r="L226" s="54">
        <v>25154.32</v>
      </c>
      <c r="M226" s="72"/>
      <c r="N226" s="72"/>
      <c r="O226" s="72"/>
      <c r="P226" s="72"/>
      <c r="Q226" s="72"/>
      <c r="R226" s="124"/>
      <c r="S226" s="72"/>
      <c r="T226" s="72"/>
      <c r="U226" s="131"/>
      <c r="V226" s="221"/>
      <c r="W226" s="221"/>
    </row>
    <row r="227" spans="1:26" ht="38.25">
      <c r="A227"/>
      <c r="B227" s="126"/>
      <c r="C227" s="68" t="s">
        <v>121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7"/>
      <c r="N227" s="127"/>
      <c r="O227" s="127"/>
      <c r="P227" s="127"/>
      <c r="Q227" s="127"/>
      <c r="R227" s="128"/>
      <c r="S227" s="127"/>
      <c r="T227" s="127"/>
      <c r="U227" s="132"/>
      <c r="V227" s="222"/>
      <c r="W227" s="222"/>
    </row>
    <row r="228" spans="1:26">
      <c r="A228" s="121">
        <v>42838</v>
      </c>
      <c r="B228" s="65" t="s">
        <v>122</v>
      </c>
      <c r="C228" s="68" t="s">
        <v>86</v>
      </c>
      <c r="D228" s="54">
        <v>29322.53</v>
      </c>
      <c r="E228" s="54">
        <v>29165.63</v>
      </c>
      <c r="F228" s="54">
        <v>29138.58</v>
      </c>
      <c r="G228" s="54">
        <v>29144.12</v>
      </c>
      <c r="H228" s="54">
        <v>29374.93</v>
      </c>
      <c r="I228" s="54">
        <v>29284.15</v>
      </c>
      <c r="J228" s="54">
        <v>29157.03</v>
      </c>
      <c r="K228" s="54">
        <v>29121.05</v>
      </c>
      <c r="L228" s="54">
        <v>29322.51</v>
      </c>
      <c r="M228" s="66">
        <f>IF((L229=""),"",MAX(D230:L230))</f>
        <v>2034.1500000000015</v>
      </c>
      <c r="N228" s="66">
        <f>IF(L229="","",MIN(D230:L230))</f>
        <v>1839.6700000000019</v>
      </c>
      <c r="O228" s="66">
        <f>IF((L230=""),"",AVERAGE(D230:L230))</f>
        <v>1918.603333333333</v>
      </c>
      <c r="P228" s="66">
        <f>IF((L229=""),"",((M228-N228)/(M228+N228))*100)</f>
        <v>5.0203674925525554</v>
      </c>
      <c r="Q228" s="66">
        <v>20</v>
      </c>
      <c r="R228" s="122" t="str">
        <f>IF(L229="","",IF(P229&lt;20,(IF(O228&gt;1730,IF(O228&lt;1970,"Pass","Fail"),"Fail"))))</f>
        <v>Pass</v>
      </c>
      <c r="S228" s="66">
        <v>1428</v>
      </c>
      <c r="T228" s="66"/>
      <c r="U228" s="130"/>
      <c r="V228" s="220">
        <v>1600</v>
      </c>
      <c r="W228" s="220">
        <v>2000</v>
      </c>
      <c r="X228" s="224">
        <v>1730</v>
      </c>
      <c r="Y228" s="224">
        <v>1970</v>
      </c>
      <c r="Z228" s="224">
        <v>6.2</v>
      </c>
    </row>
    <row r="229" spans="1:26" ht="15.75">
      <c r="A229"/>
      <c r="B229" s="71"/>
      <c r="C229" s="68" t="s">
        <v>87</v>
      </c>
      <c r="D229" s="54">
        <v>27460.31</v>
      </c>
      <c r="E229" s="54">
        <v>27277.38</v>
      </c>
      <c r="F229" s="54">
        <v>27298.91</v>
      </c>
      <c r="G229" s="54">
        <v>27171.81</v>
      </c>
      <c r="H229" s="54">
        <v>27340.78</v>
      </c>
      <c r="I229" s="54">
        <v>27368.01</v>
      </c>
      <c r="J229" s="54">
        <v>27222.52</v>
      </c>
      <c r="K229" s="54">
        <v>27220.79</v>
      </c>
      <c r="L229" s="54">
        <v>27402.59</v>
      </c>
      <c r="M229" s="72"/>
      <c r="N229" s="72"/>
      <c r="O229" s="72"/>
      <c r="P229" s="72"/>
      <c r="Q229" s="72"/>
      <c r="R229" s="124"/>
      <c r="S229" s="72"/>
      <c r="T229" s="72"/>
      <c r="U229" s="131"/>
      <c r="V229" s="221"/>
      <c r="W229" s="221"/>
    </row>
    <row r="230" spans="1:26" ht="38.25">
      <c r="A230"/>
      <c r="B230" s="126"/>
      <c r="C230" s="68" t="s">
        <v>121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7"/>
      <c r="N230" s="127"/>
      <c r="O230" s="127"/>
      <c r="P230" s="127"/>
      <c r="Q230" s="127"/>
      <c r="R230" s="128"/>
      <c r="S230" s="127"/>
      <c r="T230" s="127"/>
      <c r="U230" s="132"/>
      <c r="V230" s="222"/>
      <c r="W230" s="222"/>
    </row>
    <row r="231" spans="1:26">
      <c r="A231" s="121">
        <v>42842</v>
      </c>
      <c r="B231" s="65" t="s">
        <v>122</v>
      </c>
      <c r="C231" s="68" t="s">
        <v>86</v>
      </c>
      <c r="D231" s="54">
        <v>29332.16</v>
      </c>
      <c r="E231" s="54">
        <v>29170.53</v>
      </c>
      <c r="F231" s="54">
        <v>29249.69</v>
      </c>
      <c r="G231" s="54">
        <v>29202.74</v>
      </c>
      <c r="H231" s="54">
        <v>29459.38</v>
      </c>
      <c r="I231" s="54">
        <v>29430.92</v>
      </c>
      <c r="J231" s="54">
        <v>29218.39</v>
      </c>
      <c r="K231" s="54">
        <v>29234.01</v>
      </c>
      <c r="L231" s="54">
        <v>29410.959999999999</v>
      </c>
      <c r="M231" s="66">
        <f>IF((L232=""),"",MAX(D233:L233))</f>
        <v>1997.7200000000012</v>
      </c>
      <c r="N231" s="66">
        <f>IF(L232="","",MIN(D233:L233))</f>
        <v>1792.8099999999977</v>
      </c>
      <c r="O231" s="66">
        <f>IF((L233=""),"",AVERAGE(D233:L233))</f>
        <v>1883.7144444444436</v>
      </c>
      <c r="P231" s="66">
        <f>IF((L232=""),"",((M231-N231)/(M231+N231))*100)</f>
        <v>5.4058403442263625</v>
      </c>
      <c r="Q231" s="66">
        <v>20</v>
      </c>
      <c r="R231" s="122" t="str">
        <f>IF(L232="","",IF(P232&lt;20,(IF(O231&gt;1730,IF(O231&lt;1970,"Pass","Fail"),"Fail"))))</f>
        <v>Pass</v>
      </c>
      <c r="S231" s="66">
        <v>1335</v>
      </c>
      <c r="T231" s="66"/>
      <c r="U231" s="130"/>
      <c r="V231" s="220">
        <v>1600</v>
      </c>
      <c r="W231" s="220">
        <v>2000</v>
      </c>
      <c r="X231" s="224">
        <v>1730</v>
      </c>
      <c r="Y231" s="224">
        <v>1970</v>
      </c>
      <c r="Z231" s="224">
        <v>6.2</v>
      </c>
    </row>
    <row r="232" spans="1:26" ht="15.75">
      <c r="A232"/>
      <c r="B232" s="71"/>
      <c r="C232" s="68" t="s">
        <v>87</v>
      </c>
      <c r="D232" s="54">
        <v>27530.25</v>
      </c>
      <c r="E232" s="54">
        <v>27336.36</v>
      </c>
      <c r="F232" s="54">
        <v>27456.880000000001</v>
      </c>
      <c r="G232" s="54">
        <v>27311.34</v>
      </c>
      <c r="H232" s="54">
        <v>27461.66</v>
      </c>
      <c r="I232" s="54">
        <v>27496.13</v>
      </c>
      <c r="J232" s="54">
        <v>27323.360000000001</v>
      </c>
      <c r="K232" s="54">
        <v>27320.27</v>
      </c>
      <c r="L232" s="54">
        <v>27519.1</v>
      </c>
      <c r="M232" s="72"/>
      <c r="N232" s="72"/>
      <c r="O232" s="72"/>
      <c r="P232" s="72"/>
      <c r="Q232" s="72"/>
      <c r="R232" s="124"/>
      <c r="S232" s="72"/>
      <c r="T232" s="72"/>
      <c r="U232" s="131"/>
      <c r="V232" s="221"/>
      <c r="W232" s="221"/>
    </row>
    <row r="233" spans="1:26" ht="38.25">
      <c r="A233"/>
      <c r="B233" s="126"/>
      <c r="C233" s="68" t="s">
        <v>121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7"/>
      <c r="N233" s="127"/>
      <c r="O233" s="127"/>
      <c r="P233" s="127"/>
      <c r="Q233" s="127"/>
      <c r="R233" s="128"/>
      <c r="S233" s="127"/>
      <c r="T233" s="127"/>
      <c r="U233" s="132"/>
      <c r="V233" s="222"/>
      <c r="W233" s="222"/>
    </row>
    <row r="234" spans="1:26">
      <c r="A234" s="121">
        <v>42845</v>
      </c>
      <c r="B234" s="65" t="s">
        <v>122</v>
      </c>
      <c r="C234" s="68" t="s">
        <v>86</v>
      </c>
      <c r="D234" s="54">
        <v>29478.22</v>
      </c>
      <c r="E234" s="54">
        <v>29313.02</v>
      </c>
      <c r="F234" s="54">
        <v>29362.3</v>
      </c>
      <c r="G234" s="54">
        <v>29277.79</v>
      </c>
      <c r="H234" s="54">
        <v>29494.15</v>
      </c>
      <c r="I234" s="54">
        <v>29437.17</v>
      </c>
      <c r="J234" s="54">
        <v>29286.23</v>
      </c>
      <c r="K234" s="54">
        <v>29290.83</v>
      </c>
      <c r="L234" s="54">
        <v>29516.44</v>
      </c>
      <c r="M234" s="66">
        <f>IF((L235=""),"",MAX(D236:L236))</f>
        <v>1982.5</v>
      </c>
      <c r="N234" s="66">
        <f>IF(L235="","",MIN(D236:L236))</f>
        <v>1748.2599999999984</v>
      </c>
      <c r="O234" s="66">
        <f>IF((L236=""),"",AVERAGE(D236:L236))</f>
        <v>1893.882222222222</v>
      </c>
      <c r="P234" s="66">
        <f>IF((L235=""),"",((M234-N234)/(M234+N234))*100)</f>
        <v>6.2786134728581233</v>
      </c>
      <c r="Q234" s="66">
        <v>20</v>
      </c>
      <c r="R234" s="122" t="str">
        <f>IF(L235="","",IF(P235&lt;20,(IF(O234&gt;1730,IF(O234&lt;1970,"Pass","Fail"),"Fail"))))</f>
        <v>Pass</v>
      </c>
      <c r="S234" s="66">
        <v>1159</v>
      </c>
      <c r="T234" s="66"/>
      <c r="U234" s="130"/>
      <c r="V234" s="220">
        <v>1600</v>
      </c>
      <c r="W234" s="220">
        <v>2000</v>
      </c>
      <c r="X234" s="224">
        <v>1730</v>
      </c>
      <c r="Y234" s="224">
        <v>1970</v>
      </c>
      <c r="Z234" s="224">
        <v>6.2</v>
      </c>
    </row>
    <row r="235" spans="1:26" ht="15.75">
      <c r="A235"/>
      <c r="B235" s="71"/>
      <c r="C235" s="68" t="s">
        <v>87</v>
      </c>
      <c r="D235" s="54">
        <v>27631.09</v>
      </c>
      <c r="E235" s="54">
        <v>27451.57</v>
      </c>
      <c r="F235" s="54">
        <v>27614.04</v>
      </c>
      <c r="G235" s="54">
        <v>27314.82</v>
      </c>
      <c r="H235" s="54">
        <v>27511.65</v>
      </c>
      <c r="I235" s="54">
        <v>27496.47</v>
      </c>
      <c r="J235" s="54">
        <v>27369.73</v>
      </c>
      <c r="K235" s="54">
        <v>27364.99</v>
      </c>
      <c r="L235" s="54">
        <v>27656.85</v>
      </c>
      <c r="M235" s="72"/>
      <c r="N235" s="72"/>
      <c r="O235" s="72"/>
      <c r="P235" s="72"/>
      <c r="Q235" s="72"/>
      <c r="R235" s="124"/>
      <c r="S235" s="72"/>
      <c r="T235" s="72"/>
      <c r="U235" s="131"/>
      <c r="V235" s="221"/>
      <c r="W235" s="221"/>
    </row>
    <row r="236" spans="1:26" ht="38.25">
      <c r="A236"/>
      <c r="B236" s="126"/>
      <c r="C236" s="68" t="s">
        <v>121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7"/>
      <c r="N236" s="127"/>
      <c r="O236" s="127"/>
      <c r="P236" s="127"/>
      <c r="Q236" s="127"/>
      <c r="R236" s="128"/>
      <c r="S236" s="127"/>
      <c r="T236" s="127"/>
      <c r="U236" s="132"/>
      <c r="V236" s="222"/>
      <c r="W236" s="222"/>
    </row>
    <row r="237" spans="1:26">
      <c r="A237" s="121">
        <v>42850</v>
      </c>
      <c r="B237" s="65" t="s">
        <v>122</v>
      </c>
      <c r="C237" s="68" t="s">
        <v>86</v>
      </c>
      <c r="D237" s="54">
        <v>29300.57</v>
      </c>
      <c r="E237" s="54">
        <v>29114.97</v>
      </c>
      <c r="F237" s="54">
        <v>29099.31</v>
      </c>
      <c r="G237" s="54">
        <v>29104.44</v>
      </c>
      <c r="H237" s="54">
        <v>29312</v>
      </c>
      <c r="I237" s="54">
        <v>29275.81</v>
      </c>
      <c r="J237" s="54">
        <v>29087.59</v>
      </c>
      <c r="K237" s="54">
        <v>29120.76</v>
      </c>
      <c r="L237" s="54">
        <v>29368.89</v>
      </c>
      <c r="M237" s="66">
        <f>IF((L238=""),"",MAX(D239:L239))</f>
        <v>1990.2599999999984</v>
      </c>
      <c r="N237" s="66">
        <f>IF(L238="","",MIN(D239:L239))</f>
        <v>1834.6000000000022</v>
      </c>
      <c r="O237" s="66">
        <f>IF((L239=""),"",AVERAGE(D239:L239))</f>
        <v>1884.4799999999996</v>
      </c>
      <c r="P237" s="66">
        <f>IF((L238=""),"",((M237-N237)/(M237+N237))*100)</f>
        <v>4.069691439686582</v>
      </c>
      <c r="Q237" s="66">
        <v>20</v>
      </c>
      <c r="R237" s="122" t="str">
        <f>IF(L238="","",IF(P238&lt;20,(IF(O237&gt;1730,IF(O237&lt;1970,"Pass","Fail"),"Fail"))))</f>
        <v>Pass</v>
      </c>
      <c r="S237" s="66">
        <v>102</v>
      </c>
      <c r="T237" s="66"/>
      <c r="U237" s="130"/>
      <c r="V237" s="220">
        <v>1600</v>
      </c>
      <c r="W237" s="220">
        <v>2000</v>
      </c>
      <c r="X237" s="224">
        <v>1730</v>
      </c>
      <c r="Y237" s="224">
        <v>1970</v>
      </c>
      <c r="Z237" s="224">
        <v>6.2</v>
      </c>
    </row>
    <row r="238" spans="1:26" ht="15.75">
      <c r="A238"/>
      <c r="B238" s="71"/>
      <c r="C238" s="68" t="s">
        <v>87</v>
      </c>
      <c r="D238" s="54">
        <v>27464.720000000001</v>
      </c>
      <c r="E238" s="54">
        <v>27280.37</v>
      </c>
      <c r="F238" s="54">
        <v>27259.67</v>
      </c>
      <c r="G238" s="54">
        <v>27186.880000000001</v>
      </c>
      <c r="H238" s="54">
        <v>27321.74</v>
      </c>
      <c r="I238" s="54">
        <v>27377.06</v>
      </c>
      <c r="J238" s="54">
        <v>27221.32</v>
      </c>
      <c r="K238" s="54">
        <v>27234.65</v>
      </c>
      <c r="L238" s="54">
        <v>27477.61</v>
      </c>
      <c r="M238" s="72"/>
      <c r="N238" s="72"/>
      <c r="O238" s="72"/>
      <c r="P238" s="72"/>
      <c r="Q238" s="72"/>
      <c r="R238" s="124"/>
      <c r="S238" s="72"/>
      <c r="T238" s="72"/>
      <c r="U238" s="131"/>
      <c r="V238" s="221"/>
      <c r="W238" s="221"/>
    </row>
    <row r="239" spans="1:26" ht="38.25">
      <c r="A239"/>
      <c r="B239" s="126"/>
      <c r="C239" s="68" t="s">
        <v>121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7"/>
      <c r="N239" s="127"/>
      <c r="O239" s="127"/>
      <c r="P239" s="127"/>
      <c r="Q239" s="127"/>
      <c r="R239" s="128"/>
      <c r="S239" s="127"/>
      <c r="T239" s="127"/>
      <c r="U239" s="132"/>
      <c r="V239" s="222"/>
      <c r="W239" s="222"/>
    </row>
    <row r="240" spans="1:26">
      <c r="A240" s="121">
        <v>42856</v>
      </c>
      <c r="B240" s="65" t="s">
        <v>122</v>
      </c>
      <c r="C240" s="68" t="s">
        <v>86</v>
      </c>
      <c r="D240" s="54">
        <v>29359.56</v>
      </c>
      <c r="E240" s="54">
        <v>29169.89</v>
      </c>
      <c r="F240" s="54">
        <v>29150.959999999999</v>
      </c>
      <c r="G240" s="54">
        <v>29172.080000000002</v>
      </c>
      <c r="H240" s="54">
        <v>29398.41</v>
      </c>
      <c r="I240" s="54">
        <v>29354.75</v>
      </c>
      <c r="J240" s="54">
        <v>29146.959999999999</v>
      </c>
      <c r="K240" s="54">
        <v>29168.83</v>
      </c>
      <c r="L240" s="54">
        <v>29428.11</v>
      </c>
      <c r="M240" s="66">
        <f>IF((L241=""),"",MAX(D242:L242))</f>
        <v>1983.7999999999993</v>
      </c>
      <c r="N240" s="66">
        <f>IF(L241="","",MIN(D242:L242))</f>
        <v>1819.5599999999977</v>
      </c>
      <c r="O240" s="66">
        <f>IF((L242=""),"",AVERAGE(D242:L242))</f>
        <v>1878.0833333333333</v>
      </c>
      <c r="P240" s="66">
        <f>IF((L241=""),"",((M240-N240)/(M240+N240))*100)</f>
        <v>4.3182869883471913</v>
      </c>
      <c r="Q240" s="66">
        <v>20</v>
      </c>
      <c r="R240" s="122" t="str">
        <f>IF(L241="","",IF(P241&lt;20,(IF(O240&gt;1730,IF(O240&lt;1970,"Pass","Fail"),"Fail"))))</f>
        <v>Pass</v>
      </c>
      <c r="S240" s="66">
        <v>102</v>
      </c>
      <c r="T240" s="66"/>
      <c r="U240" s="130"/>
      <c r="V240" s="220">
        <v>1600</v>
      </c>
      <c r="W240" s="220">
        <v>2000</v>
      </c>
      <c r="X240" s="224">
        <v>1730</v>
      </c>
      <c r="Y240" s="224">
        <v>1970</v>
      </c>
      <c r="Z240" s="224">
        <v>6.2</v>
      </c>
    </row>
    <row r="241" spans="1:26" ht="15.75">
      <c r="A241"/>
      <c r="B241" s="71"/>
      <c r="C241" s="68" t="s">
        <v>87</v>
      </c>
      <c r="D241" s="54">
        <v>27532.74</v>
      </c>
      <c r="E241" s="54">
        <v>27334.29</v>
      </c>
      <c r="F241" s="54">
        <v>27331.4</v>
      </c>
      <c r="G241" s="54">
        <v>27252.02</v>
      </c>
      <c r="H241" s="54">
        <v>27414.61</v>
      </c>
      <c r="I241" s="54">
        <v>27470.46</v>
      </c>
      <c r="J241" s="54">
        <v>27288.62</v>
      </c>
      <c r="K241" s="54">
        <v>27294.77</v>
      </c>
      <c r="L241" s="54">
        <v>27527.89</v>
      </c>
      <c r="M241" s="72"/>
      <c r="N241" s="72"/>
      <c r="O241" s="72"/>
      <c r="P241" s="72"/>
      <c r="Q241" s="72"/>
      <c r="R241" s="124"/>
      <c r="S241" s="72"/>
      <c r="T241" s="72"/>
      <c r="U241" s="131"/>
      <c r="V241" s="221"/>
      <c r="W241" s="221"/>
    </row>
    <row r="242" spans="1:26" ht="38.25">
      <c r="A242"/>
      <c r="B242" s="126"/>
      <c r="C242" s="68" t="s">
        <v>121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7"/>
      <c r="N242" s="127"/>
      <c r="O242" s="127"/>
      <c r="P242" s="127"/>
      <c r="Q242" s="127"/>
      <c r="R242" s="128"/>
      <c r="S242" s="127"/>
      <c r="T242" s="127"/>
      <c r="U242" s="132"/>
      <c r="V242" s="222"/>
      <c r="W242" s="222"/>
    </row>
    <row r="243" spans="1:26">
      <c r="A243" s="121">
        <v>42859</v>
      </c>
      <c r="B243" s="65" t="s">
        <v>122</v>
      </c>
      <c r="C243" s="68" t="s">
        <v>86</v>
      </c>
      <c r="D243" s="54">
        <v>29362.17</v>
      </c>
      <c r="E243" s="54">
        <v>29141.98</v>
      </c>
      <c r="F243" s="54">
        <v>29127.18</v>
      </c>
      <c r="G243" s="54">
        <v>29112.82</v>
      </c>
      <c r="H243" s="54">
        <v>29350.73</v>
      </c>
      <c r="I243" s="54">
        <v>29288.3</v>
      </c>
      <c r="J243" s="54">
        <v>29115.62</v>
      </c>
      <c r="K243" s="54">
        <v>29105.83</v>
      </c>
      <c r="L243" s="54">
        <v>29318.639999999999</v>
      </c>
      <c r="M243" s="66">
        <f>IF((L244=""),"",MAX(D245:L245))</f>
        <v>1937.9399999999987</v>
      </c>
      <c r="N243" s="66">
        <f>IF(L244="","",MIN(D245:L245))</f>
        <v>1778.9799999999996</v>
      </c>
      <c r="O243" s="66">
        <f>IF((L245=""),"",AVERAGE(D245:L245))</f>
        <v>1854.1588888888882</v>
      </c>
      <c r="P243" s="66">
        <f>IF((L244=""),"",((M243-N243)/(M243+N243))*100)</f>
        <v>4.2766591694198208</v>
      </c>
      <c r="Q243" s="66">
        <v>20</v>
      </c>
      <c r="R243" s="122" t="str">
        <f>IF(L244="","",IF(P244&lt;20,(IF(O243&gt;1730,IF(O243&lt;1970,"Pass","Fail"),"Fail"))))</f>
        <v>Pass</v>
      </c>
      <c r="S243" s="66">
        <v>102</v>
      </c>
      <c r="T243" s="66"/>
      <c r="U243" s="130"/>
      <c r="V243" s="220">
        <v>1600</v>
      </c>
      <c r="W243" s="220">
        <v>2000</v>
      </c>
      <c r="X243" s="224">
        <v>1730</v>
      </c>
      <c r="Y243" s="224">
        <v>1970</v>
      </c>
      <c r="Z243" s="224">
        <v>6.2</v>
      </c>
    </row>
    <row r="244" spans="1:26" ht="15.75">
      <c r="A244"/>
      <c r="B244" s="71"/>
      <c r="C244" s="68" t="s">
        <v>87</v>
      </c>
      <c r="D244" s="54">
        <v>27543.43</v>
      </c>
      <c r="E244" s="54">
        <v>27327.33</v>
      </c>
      <c r="F244" s="54">
        <v>27348.2</v>
      </c>
      <c r="G244" s="54">
        <v>27202.69</v>
      </c>
      <c r="H244" s="54">
        <v>27412.79</v>
      </c>
      <c r="I244" s="54">
        <v>27398.080000000002</v>
      </c>
      <c r="J244" s="54">
        <v>27266.12</v>
      </c>
      <c r="K244" s="54">
        <v>27234.22</v>
      </c>
      <c r="L244" s="54">
        <v>27502.98</v>
      </c>
      <c r="M244" s="72"/>
      <c r="N244" s="72"/>
      <c r="O244" s="72"/>
      <c r="P244" s="72"/>
      <c r="Q244" s="72"/>
      <c r="R244" s="124"/>
      <c r="S244" s="72"/>
      <c r="T244" s="72"/>
      <c r="U244" s="131"/>
      <c r="V244" s="221"/>
      <c r="W244" s="221"/>
    </row>
    <row r="245" spans="1:26" ht="38.25">
      <c r="A245"/>
      <c r="B245" s="126"/>
      <c r="C245" s="68" t="s">
        <v>121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7"/>
      <c r="N245" s="127"/>
      <c r="O245" s="127"/>
      <c r="P245" s="127"/>
      <c r="Q245" s="127"/>
      <c r="R245" s="128"/>
      <c r="S245" s="127"/>
      <c r="T245" s="127"/>
      <c r="U245" s="132"/>
      <c r="V245" s="222"/>
      <c r="W245" s="222"/>
    </row>
    <row r="246" spans="1:26">
      <c r="A246" s="121">
        <v>42862</v>
      </c>
      <c r="B246" s="65" t="s">
        <v>122</v>
      </c>
      <c r="C246" s="68" t="s">
        <v>86</v>
      </c>
      <c r="D246" s="54">
        <v>29260.21</v>
      </c>
      <c r="E246" s="54">
        <v>29064.880000000001</v>
      </c>
      <c r="F246" s="54">
        <v>29034.83</v>
      </c>
      <c r="G246" s="54">
        <v>29058</v>
      </c>
      <c r="H246" s="54">
        <v>29282.55</v>
      </c>
      <c r="I246" s="54">
        <v>29231.75</v>
      </c>
      <c r="J246" s="54">
        <v>29051.49</v>
      </c>
      <c r="K246" s="54">
        <v>29054.17</v>
      </c>
      <c r="L246" s="54">
        <v>29263.77</v>
      </c>
      <c r="M246" s="66">
        <f>IF((L247=""),"",MAX(D248:L248))</f>
        <v>1957.0499999999993</v>
      </c>
      <c r="N246" s="66">
        <f>IF(L247="","",MIN(D248:L248))</f>
        <v>1808.4699999999975</v>
      </c>
      <c r="O246" s="66">
        <f>IF((L248=""),"",AVERAGE(D248:L248))</f>
        <v>1856.9688888888877</v>
      </c>
      <c r="P246" s="66">
        <f>IF((L247=""),"",((M246-N246)/(M246+N246))*100)</f>
        <v>3.9458029701077639</v>
      </c>
      <c r="Q246" s="66">
        <v>20</v>
      </c>
      <c r="R246" s="122" t="str">
        <f>IF(L247="","",IF(P247&lt;20,(IF(O246&gt;1730,IF(O246&lt;1970,"Pass","Fail"),"Fail"))))</f>
        <v>Pass</v>
      </c>
      <c r="S246" s="66">
        <v>1428</v>
      </c>
      <c r="T246" s="66"/>
      <c r="U246" s="130"/>
      <c r="V246" s="220">
        <v>1600</v>
      </c>
      <c r="W246" s="220">
        <v>2000</v>
      </c>
      <c r="X246" s="224">
        <v>1730</v>
      </c>
      <c r="Y246" s="224">
        <v>1970</v>
      </c>
      <c r="Z246" s="224">
        <v>6.2</v>
      </c>
    </row>
    <row r="247" spans="1:26" ht="15.75">
      <c r="A247"/>
      <c r="B247" s="71"/>
      <c r="C247" s="68" t="s">
        <v>87</v>
      </c>
      <c r="D247" s="54">
        <v>27451.74</v>
      </c>
      <c r="E247" s="54">
        <v>27255.9</v>
      </c>
      <c r="F247" s="54">
        <v>27225.9</v>
      </c>
      <c r="G247" s="54">
        <v>27167.08</v>
      </c>
      <c r="H247" s="54">
        <v>27325.5</v>
      </c>
      <c r="I247" s="54">
        <v>27353.33</v>
      </c>
      <c r="J247" s="136">
        <v>27211.9</v>
      </c>
      <c r="K247" s="136">
        <v>27190.33</v>
      </c>
      <c r="L247" s="136">
        <v>27407.25</v>
      </c>
      <c r="M247" s="72"/>
      <c r="N247" s="72"/>
      <c r="O247" s="72"/>
      <c r="P247" s="72"/>
      <c r="Q247" s="72"/>
      <c r="R247" s="124"/>
      <c r="S247" s="72"/>
      <c r="T247" s="72"/>
      <c r="U247" s="131"/>
      <c r="V247" s="221"/>
      <c r="W247" s="221"/>
    </row>
    <row r="248" spans="1:26" ht="38.25">
      <c r="A248"/>
      <c r="B248" s="126"/>
      <c r="C248" s="68" t="s">
        <v>121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7"/>
      <c r="N248" s="127"/>
      <c r="O248" s="127"/>
      <c r="P248" s="127"/>
      <c r="Q248" s="127"/>
      <c r="R248" s="128"/>
      <c r="S248" s="127"/>
      <c r="T248" s="127"/>
      <c r="U248" s="132"/>
      <c r="V248" s="222"/>
      <c r="W248" s="222"/>
    </row>
    <row r="249" spans="1:26">
      <c r="A249" s="121">
        <v>42866</v>
      </c>
      <c r="B249" s="65" t="s">
        <v>122</v>
      </c>
      <c r="C249" s="68" t="s">
        <v>86</v>
      </c>
      <c r="D249" s="54">
        <v>29291.3</v>
      </c>
      <c r="E249" s="54">
        <v>29092.67</v>
      </c>
      <c r="F249" s="54">
        <v>29095.7</v>
      </c>
      <c r="G249" s="54">
        <v>29102.89</v>
      </c>
      <c r="H249" s="54">
        <v>29267.17</v>
      </c>
      <c r="I249" s="54">
        <v>29261.41</v>
      </c>
      <c r="J249" s="136">
        <v>29081.69</v>
      </c>
      <c r="K249" s="136">
        <v>29112</v>
      </c>
      <c r="L249" s="136">
        <v>29319.13</v>
      </c>
      <c r="M249" s="66">
        <f>IF((L250=""),"",MAX(D251:L251))</f>
        <v>1973.3199999999997</v>
      </c>
      <c r="N249" s="66">
        <f>IF(L250="","",MIN(D251:L251))</f>
        <v>1793.7400000000016</v>
      </c>
      <c r="O249" s="66">
        <f>IF((L251=""),"",AVERAGE(D251:L251))</f>
        <v>1858.0766666666666</v>
      </c>
      <c r="P249" s="66">
        <f>IF((L250=""),"",((M249-N249)/(M249+N249))*100)</f>
        <v>4.7671128147679633</v>
      </c>
      <c r="Q249" s="66">
        <v>20</v>
      </c>
      <c r="R249" s="122" t="str">
        <f>IF(L250="","",IF(P250&lt;20,(IF(O249&gt;1730,IF(O249&lt;1970,"Pass","Fail"),"Fail"))))</f>
        <v>Pass</v>
      </c>
      <c r="S249" s="66">
        <v>1428</v>
      </c>
      <c r="T249" s="66"/>
      <c r="U249" s="130"/>
      <c r="V249" s="220">
        <v>1600</v>
      </c>
      <c r="W249" s="220">
        <v>2000</v>
      </c>
      <c r="X249" s="224">
        <v>1730</v>
      </c>
      <c r="Y249" s="224">
        <v>1970</v>
      </c>
      <c r="Z249" s="224">
        <v>6.2</v>
      </c>
    </row>
    <row r="250" spans="1:26" ht="15.75">
      <c r="A250"/>
      <c r="B250" s="71"/>
      <c r="C250" s="68" t="s">
        <v>87</v>
      </c>
      <c r="D250" s="54">
        <v>27495.83</v>
      </c>
      <c r="E250" s="54">
        <v>27263</v>
      </c>
      <c r="F250" s="54">
        <v>27301.96</v>
      </c>
      <c r="G250" s="54">
        <v>27278.03</v>
      </c>
      <c r="H250" s="54">
        <v>27293.85</v>
      </c>
      <c r="I250" s="54">
        <v>27353.52</v>
      </c>
      <c r="J250" s="136">
        <v>27258.42</v>
      </c>
      <c r="K250" s="136">
        <v>27258.42</v>
      </c>
      <c r="L250" s="136">
        <v>27398.240000000002</v>
      </c>
      <c r="M250" s="72"/>
      <c r="N250" s="72"/>
      <c r="O250" s="72"/>
      <c r="P250" s="72"/>
      <c r="Q250" s="72"/>
      <c r="R250" s="124"/>
      <c r="S250" s="72"/>
      <c r="T250" s="72"/>
      <c r="U250" s="131"/>
      <c r="V250" s="221"/>
      <c r="W250" s="221"/>
    </row>
    <row r="251" spans="1:26" ht="38.25">
      <c r="A251"/>
      <c r="B251" s="126"/>
      <c r="C251" s="68" t="s">
        <v>121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7"/>
      <c r="N251" s="127"/>
      <c r="O251" s="127"/>
      <c r="P251" s="127"/>
      <c r="Q251" s="127"/>
      <c r="R251" s="128"/>
      <c r="S251" s="127"/>
      <c r="T251" s="127"/>
      <c r="U251" s="132"/>
      <c r="V251" s="222"/>
      <c r="W251" s="222"/>
    </row>
    <row r="252" spans="1:26">
      <c r="A252" s="121">
        <v>42870</v>
      </c>
      <c r="B252" s="65" t="s">
        <v>122</v>
      </c>
      <c r="C252" s="68" t="s">
        <v>86</v>
      </c>
      <c r="D252" s="54">
        <v>29189</v>
      </c>
      <c r="E252" s="54">
        <v>29017</v>
      </c>
      <c r="F252" s="54">
        <v>29017</v>
      </c>
      <c r="G252" s="54">
        <v>29017</v>
      </c>
      <c r="H252" s="54">
        <v>29232</v>
      </c>
      <c r="I252" s="54">
        <v>29190</v>
      </c>
      <c r="J252" s="136">
        <v>29002</v>
      </c>
      <c r="K252" s="136">
        <v>29002</v>
      </c>
      <c r="L252" s="136">
        <v>29279</v>
      </c>
      <c r="M252" s="66">
        <f>IF((L253=""),"",MAX(D254:L254))</f>
        <v>1929</v>
      </c>
      <c r="N252" s="66">
        <f>IF(L253="","",MIN(D254:L254))</f>
        <v>1774</v>
      </c>
      <c r="O252" s="66">
        <f>IF((L254=""),"",AVERAGE(D254:L254))</f>
        <v>1858.2222222222222</v>
      </c>
      <c r="P252" s="66">
        <f>IF((L253=""),"",((M252-N252)/(M252+N252))*100)</f>
        <v>4.1857953011072109</v>
      </c>
      <c r="Q252" s="66">
        <v>20</v>
      </c>
      <c r="R252" s="122" t="str">
        <f>IF(L253="","",IF(P253&lt;20,(IF(O252&gt;1730,IF(O252&lt;1970,"Pass","Fail"),"Fail"))))</f>
        <v>Pass</v>
      </c>
      <c r="S252" s="66">
        <v>1428</v>
      </c>
      <c r="T252" s="66"/>
      <c r="U252" s="130"/>
      <c r="V252" s="220">
        <v>1600</v>
      </c>
      <c r="W252" s="220">
        <v>2000</v>
      </c>
      <c r="X252" s="224">
        <v>1730</v>
      </c>
      <c r="Y252" s="224">
        <v>1970</v>
      </c>
      <c r="Z252" s="224">
        <v>6.2</v>
      </c>
    </row>
    <row r="253" spans="1:26" ht="15.75">
      <c r="A253"/>
      <c r="B253" s="71"/>
      <c r="C253" s="68" t="s">
        <v>87</v>
      </c>
      <c r="D253" s="54">
        <v>27342</v>
      </c>
      <c r="E253" s="54">
        <v>27212</v>
      </c>
      <c r="F253" s="54">
        <v>27243</v>
      </c>
      <c r="G253" s="54">
        <v>27132</v>
      </c>
      <c r="H253" s="54">
        <v>27303</v>
      </c>
      <c r="I253" s="54">
        <v>27287</v>
      </c>
      <c r="J253" s="136">
        <v>27095</v>
      </c>
      <c r="K253" s="136">
        <v>27161</v>
      </c>
      <c r="L253" s="136">
        <v>27446</v>
      </c>
      <c r="M253" s="72"/>
      <c r="N253" s="72"/>
      <c r="O253" s="72"/>
      <c r="P253" s="72"/>
      <c r="Q253" s="72"/>
      <c r="R253" s="124"/>
      <c r="S253" s="72"/>
      <c r="T253" s="72"/>
      <c r="U253" s="131"/>
      <c r="V253" s="221"/>
      <c r="W253" s="221"/>
    </row>
    <row r="254" spans="1:26" ht="38.25">
      <c r="A254"/>
      <c r="B254" s="126"/>
      <c r="C254" s="68" t="s">
        <v>121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7"/>
      <c r="N254" s="127"/>
      <c r="O254" s="127"/>
      <c r="P254" s="127"/>
      <c r="Q254" s="127"/>
      <c r="R254" s="128"/>
      <c r="S254" s="127"/>
      <c r="T254" s="127"/>
      <c r="U254" s="132"/>
      <c r="V254" s="222"/>
      <c r="W254" s="222"/>
    </row>
    <row r="255" spans="1:26">
      <c r="A255" s="121">
        <v>42874</v>
      </c>
      <c r="B255" s="65" t="s">
        <v>122</v>
      </c>
      <c r="C255" s="68" t="s">
        <v>86</v>
      </c>
      <c r="D255" s="54">
        <v>29210</v>
      </c>
      <c r="E255" s="54">
        <v>29064</v>
      </c>
      <c r="F255" s="54">
        <v>29115</v>
      </c>
      <c r="G255" s="54">
        <v>29058</v>
      </c>
      <c r="H255" s="54">
        <v>29267</v>
      </c>
      <c r="I255" s="54">
        <v>29229</v>
      </c>
      <c r="J255" s="136">
        <v>29051</v>
      </c>
      <c r="K255" s="136">
        <v>29053</v>
      </c>
      <c r="L255" s="136">
        <v>29243</v>
      </c>
      <c r="M255" s="66">
        <f>IF((L256=""),"",MAX(D257:L257))</f>
        <v>2067</v>
      </c>
      <c r="N255" s="66">
        <f>IF(L256="","",MIN(D257:L257))</f>
        <v>1886</v>
      </c>
      <c r="O255" s="66">
        <f>IF((L257=""),"",AVERAGE(D257:L257))</f>
        <v>1949.7777777777778</v>
      </c>
      <c r="P255" s="66">
        <f>IF((L256=""),"",((M255-N255)/(M255+N255))*100)</f>
        <v>4.5788009107007337</v>
      </c>
      <c r="Q255" s="66">
        <v>20</v>
      </c>
      <c r="R255" s="122" t="str">
        <f>IF(L256="","",IF(P256&lt;20,(IF(O255&gt;1730,IF(O255&lt;1970,"Pass","Fail"),"Fail"))))</f>
        <v>Pass</v>
      </c>
      <c r="S255" s="66">
        <v>1159</v>
      </c>
      <c r="T255" s="66"/>
      <c r="U255" s="130"/>
      <c r="V255" s="220">
        <v>1600</v>
      </c>
      <c r="W255" s="220">
        <v>2000</v>
      </c>
      <c r="X255" s="224">
        <v>1730</v>
      </c>
      <c r="Y255" s="224">
        <v>1970</v>
      </c>
      <c r="Z255" s="224">
        <v>6.2</v>
      </c>
    </row>
    <row r="256" spans="1:26" ht="15.75">
      <c r="A256"/>
      <c r="B256" s="71"/>
      <c r="C256" s="68" t="s">
        <v>87</v>
      </c>
      <c r="D256" s="54">
        <v>27313</v>
      </c>
      <c r="E256" s="54">
        <v>27178</v>
      </c>
      <c r="F256" s="54">
        <v>27224</v>
      </c>
      <c r="G256" s="54">
        <v>27064</v>
      </c>
      <c r="H256" s="54">
        <v>27200</v>
      </c>
      <c r="I256" s="54">
        <v>27223</v>
      </c>
      <c r="J256" s="136">
        <v>27113</v>
      </c>
      <c r="K256" s="136">
        <v>27105</v>
      </c>
      <c r="L256" s="136">
        <v>27322</v>
      </c>
      <c r="M256" s="72"/>
      <c r="N256" s="72"/>
      <c r="O256" s="72"/>
      <c r="P256" s="72"/>
      <c r="Q256" s="72"/>
      <c r="R256" s="124"/>
      <c r="S256" s="72"/>
      <c r="T256" s="72"/>
      <c r="U256" s="131"/>
      <c r="V256" s="221"/>
      <c r="W256" s="221"/>
    </row>
    <row r="257" spans="1:26" ht="38.25">
      <c r="A257"/>
      <c r="B257" s="126"/>
      <c r="C257" s="68" t="s">
        <v>121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7"/>
      <c r="N257" s="127"/>
      <c r="O257" s="127"/>
      <c r="P257" s="127"/>
      <c r="Q257" s="127"/>
      <c r="R257" s="128"/>
      <c r="S257" s="127"/>
      <c r="T257" s="127"/>
      <c r="U257" s="132"/>
      <c r="V257" s="222"/>
      <c r="W257" s="222"/>
    </row>
    <row r="258" spans="1:26">
      <c r="A258" s="120">
        <v>42877</v>
      </c>
      <c r="B258" s="121" t="s">
        <v>122</v>
      </c>
      <c r="C258" s="68" t="s">
        <v>86</v>
      </c>
      <c r="D258" s="54">
        <v>29388.400000000001</v>
      </c>
      <c r="E258" s="54">
        <v>29240.560000000001</v>
      </c>
      <c r="F258" s="54">
        <v>29280.17</v>
      </c>
      <c r="G258" s="54">
        <v>29244.74</v>
      </c>
      <c r="H258" s="54">
        <v>29437.53</v>
      </c>
      <c r="I258" s="54">
        <v>29440.78</v>
      </c>
      <c r="J258" s="136">
        <v>29221.41</v>
      </c>
      <c r="K258" s="136">
        <v>29213.05</v>
      </c>
      <c r="L258" s="136">
        <v>29438.27</v>
      </c>
      <c r="M258" s="63">
        <f>IF((L259=""),"",MAX(D260:L260))</f>
        <v>1974.9599999999991</v>
      </c>
      <c r="N258" s="63">
        <f>IF(L259="","",MIN(D260:L260))</f>
        <v>1746.7199999999975</v>
      </c>
      <c r="O258" s="63">
        <f>IF((L260=""),"",AVERAGE(D260:L260))</f>
        <v>1864.6999999999998</v>
      </c>
      <c r="P258" s="63">
        <f>IF((L259=""),"",((M258-N258)/(M258+N258))*100)</f>
        <v>6.132714258077046</v>
      </c>
      <c r="Q258" s="137">
        <v>20</v>
      </c>
      <c r="R258" s="122" t="str">
        <f>IF(L259="","",IF(P259&lt;20,(IF(O258&gt;1730,IF(O258&lt;1970,"Pass","Fail"),"Fail"))))</f>
        <v>Pass</v>
      </c>
      <c r="S258" s="63">
        <v>1428</v>
      </c>
      <c r="T258" s="191"/>
      <c r="U258" s="138"/>
      <c r="V258" s="220">
        <v>1600</v>
      </c>
      <c r="W258" s="220">
        <v>2000</v>
      </c>
      <c r="X258" s="224">
        <v>1730</v>
      </c>
      <c r="Y258" s="224">
        <v>1970</v>
      </c>
      <c r="Z258" s="224">
        <v>6.2</v>
      </c>
    </row>
    <row r="259" spans="1:26" ht="15.75">
      <c r="A259"/>
      <c r="B259" s="139"/>
      <c r="C259" s="68" t="s">
        <v>87</v>
      </c>
      <c r="D259" s="54">
        <v>27577.86</v>
      </c>
      <c r="E259" s="54">
        <v>27382.97</v>
      </c>
      <c r="F259" s="54">
        <v>27533.45</v>
      </c>
      <c r="G259" s="54">
        <v>27328.03</v>
      </c>
      <c r="H259" s="54">
        <v>27553.87</v>
      </c>
      <c r="I259" s="54">
        <v>27465.82</v>
      </c>
      <c r="J259" s="136">
        <v>27335.27</v>
      </c>
      <c r="K259" s="136">
        <v>27357.3</v>
      </c>
      <c r="L259" s="136">
        <v>27588.04</v>
      </c>
      <c r="M259" s="63"/>
      <c r="N259" s="63"/>
      <c r="O259" s="63"/>
      <c r="P259" s="63"/>
      <c r="Q259" s="140"/>
      <c r="R259" s="124"/>
      <c r="S259" s="63"/>
      <c r="T259" s="191"/>
      <c r="U259" s="138"/>
      <c r="V259" s="221"/>
      <c r="W259" s="221"/>
    </row>
    <row r="260" spans="1:26" ht="38.25">
      <c r="A260"/>
      <c r="B260" s="141"/>
      <c r="C260" s="68" t="s">
        <v>121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3"/>
      <c r="N260" s="63"/>
      <c r="O260" s="63"/>
      <c r="P260" s="63"/>
      <c r="Q260" s="73"/>
      <c r="R260" s="128"/>
      <c r="S260" s="63"/>
      <c r="T260" s="191"/>
      <c r="U260" s="138"/>
      <c r="V260" s="222"/>
      <c r="W260" s="222"/>
    </row>
    <row r="261" spans="1:26">
      <c r="A261" s="120">
        <v>42881</v>
      </c>
      <c r="B261" s="121" t="s">
        <v>122</v>
      </c>
      <c r="C261" s="68" t="s">
        <v>86</v>
      </c>
      <c r="D261" s="54">
        <v>29124.81</v>
      </c>
      <c r="E261" s="54">
        <v>28936.04</v>
      </c>
      <c r="F261" s="54">
        <v>28938.13</v>
      </c>
      <c r="G261" s="54">
        <v>28940.240000000002</v>
      </c>
      <c r="H261" s="54">
        <v>29155.49</v>
      </c>
      <c r="I261" s="54">
        <v>29081.08</v>
      </c>
      <c r="J261" s="54">
        <v>28920.29</v>
      </c>
      <c r="K261" s="54">
        <v>28944.28</v>
      </c>
      <c r="L261" s="54">
        <v>29164.57</v>
      </c>
      <c r="M261" s="63">
        <f>IF((L262=""),"",MAX(D263:L263))</f>
        <v>1890.7000000000007</v>
      </c>
      <c r="N261" s="63">
        <f>IF(L262="","",MIN(D263:L263))</f>
        <v>1760.7700000000004</v>
      </c>
      <c r="O261" s="63">
        <f>IF((L263=""),"",AVERAGE(D263:L263))</f>
        <v>1819.612222222223</v>
      </c>
      <c r="P261" s="63">
        <f>IF((L262=""),"",((M261-N261)/(M261+N261))*100)</f>
        <v>3.5582929614648413</v>
      </c>
      <c r="Q261" s="137">
        <v>20</v>
      </c>
      <c r="R261" s="122" t="str">
        <f>IF(L262="","",IF(P262&lt;20,(IF(O261&gt;1730,IF(O261&lt;1970,"Pass","Fail"),"Fail"))))</f>
        <v>Pass</v>
      </c>
      <c r="S261" s="63">
        <v>1428</v>
      </c>
      <c r="T261" s="191"/>
      <c r="U261" s="138"/>
      <c r="V261" s="220">
        <v>1600</v>
      </c>
      <c r="W261" s="220">
        <v>2000</v>
      </c>
      <c r="X261" s="224">
        <v>1730</v>
      </c>
      <c r="Y261" s="224">
        <v>1970</v>
      </c>
      <c r="Z261" s="224">
        <v>6.2</v>
      </c>
    </row>
    <row r="262" spans="1:26" ht="15.75">
      <c r="A262"/>
      <c r="B262" s="139"/>
      <c r="C262" s="68" t="s">
        <v>87</v>
      </c>
      <c r="D262" s="54">
        <v>27313.72</v>
      </c>
      <c r="E262" s="54">
        <v>27146.05</v>
      </c>
      <c r="F262" s="54">
        <v>27177.360000000001</v>
      </c>
      <c r="G262" s="54">
        <v>27101.07</v>
      </c>
      <c r="H262" s="54">
        <v>27286.92</v>
      </c>
      <c r="I262" s="54">
        <v>27190.38</v>
      </c>
      <c r="J262" s="54">
        <v>27095.31</v>
      </c>
      <c r="K262" s="54">
        <v>27130.02</v>
      </c>
      <c r="L262" s="54">
        <v>27387.59</v>
      </c>
      <c r="M262" s="63"/>
      <c r="N262" s="63"/>
      <c r="O262" s="63"/>
      <c r="P262" s="63"/>
      <c r="Q262" s="140"/>
      <c r="R262" s="124"/>
      <c r="S262" s="63"/>
      <c r="T262" s="191"/>
      <c r="U262" s="138"/>
      <c r="V262" s="221"/>
      <c r="W262" s="221"/>
    </row>
    <row r="263" spans="1:26" ht="38.25">
      <c r="A263"/>
      <c r="B263" s="141"/>
      <c r="C263" s="68" t="s">
        <v>121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3"/>
      <c r="N263" s="63"/>
      <c r="O263" s="63"/>
      <c r="P263" s="63"/>
      <c r="Q263" s="73"/>
      <c r="R263" s="128"/>
      <c r="S263" s="63"/>
      <c r="T263" s="191"/>
      <c r="U263" s="138"/>
      <c r="V263" s="222"/>
      <c r="W263" s="222"/>
    </row>
    <row r="264" spans="1:26">
      <c r="A264" s="120">
        <v>42885</v>
      </c>
      <c r="B264" s="121" t="s">
        <v>122</v>
      </c>
      <c r="C264" s="68" t="s">
        <v>86</v>
      </c>
      <c r="D264" s="54">
        <v>22313.16</v>
      </c>
      <c r="E264" s="54">
        <v>22344.09</v>
      </c>
      <c r="F264" s="54">
        <v>22428.03</v>
      </c>
      <c r="G264" s="54">
        <v>22048.54</v>
      </c>
      <c r="H264" s="54">
        <v>21820.66</v>
      </c>
      <c r="I264" s="54">
        <v>22015.78</v>
      </c>
      <c r="J264" s="54">
        <v>22213.27</v>
      </c>
      <c r="K264" s="54">
        <v>22143.68</v>
      </c>
      <c r="L264" s="54">
        <v>22057.38</v>
      </c>
      <c r="M264" s="63">
        <f>IF((L265=""),"",MAX(D266:L266))</f>
        <v>1879.1399999999994</v>
      </c>
      <c r="N264" s="63">
        <f>IF(L265="","",MIN(D266:L266))</f>
        <v>1703.869999999999</v>
      </c>
      <c r="O264" s="63">
        <f>IF((L266=""),"",AVERAGE(D266:L266))</f>
        <v>1774.7844444444443</v>
      </c>
      <c r="P264" s="63">
        <f>IF((L265=""),"",((M264-N264)/(M264+N264))*100)</f>
        <v>4.8916972043058911</v>
      </c>
      <c r="Q264" s="137">
        <v>20</v>
      </c>
      <c r="R264" s="122" t="str">
        <f>IF(L265="","",IF(P265&lt;20,(IF(O264&gt;1730,IF(O264&lt;1970,"Pass","Fail"),"Fail"))))</f>
        <v>Pass</v>
      </c>
      <c r="S264" s="63">
        <v>1428</v>
      </c>
      <c r="T264" s="191"/>
      <c r="U264" s="138"/>
      <c r="V264" s="220">
        <v>1600</v>
      </c>
      <c r="W264" s="220">
        <v>2000</v>
      </c>
      <c r="X264" s="224">
        <v>1730</v>
      </c>
      <c r="Y264" s="224">
        <v>1970</v>
      </c>
      <c r="Z264" s="224">
        <v>6.2</v>
      </c>
    </row>
    <row r="265" spans="1:26" ht="15.75">
      <c r="A265"/>
      <c r="B265" s="139"/>
      <c r="C265" s="68" t="s">
        <v>87</v>
      </c>
      <c r="D265" s="54">
        <v>20482.16</v>
      </c>
      <c r="E265" s="54">
        <v>20574.32</v>
      </c>
      <c r="F265" s="54">
        <v>20712.650000000001</v>
      </c>
      <c r="G265" s="54">
        <v>20301.86</v>
      </c>
      <c r="H265" s="54">
        <v>20000.12</v>
      </c>
      <c r="I265" s="54">
        <v>20136.64</v>
      </c>
      <c r="J265" s="54">
        <v>20509.400000000001</v>
      </c>
      <c r="K265" s="54">
        <v>20410.79</v>
      </c>
      <c r="L265" s="54">
        <v>20283.59</v>
      </c>
      <c r="M265" s="63"/>
      <c r="N265" s="63"/>
      <c r="O265" s="63"/>
      <c r="P265" s="63"/>
      <c r="Q265" s="140"/>
      <c r="R265" s="124"/>
      <c r="S265" s="63"/>
      <c r="T265" s="191"/>
      <c r="U265" s="138"/>
      <c r="V265" s="221"/>
      <c r="W265" s="221"/>
    </row>
    <row r="266" spans="1:26" ht="38.25">
      <c r="A266"/>
      <c r="B266" s="141"/>
      <c r="C266" s="68" t="s">
        <v>121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3"/>
      <c r="N266" s="63"/>
      <c r="O266" s="63"/>
      <c r="P266" s="63"/>
      <c r="Q266" s="73"/>
      <c r="R266" s="128"/>
      <c r="S266" s="63"/>
      <c r="T266" s="191"/>
      <c r="U266" s="138"/>
      <c r="V266" s="222"/>
      <c r="W266" s="222"/>
    </row>
    <row r="267" spans="1:26">
      <c r="A267" s="120">
        <v>42891</v>
      </c>
      <c r="B267" s="121" t="s">
        <v>122</v>
      </c>
      <c r="C267" s="68" t="s">
        <v>86</v>
      </c>
      <c r="D267" s="54">
        <v>29382</v>
      </c>
      <c r="E267" s="54">
        <v>29202</v>
      </c>
      <c r="F267" s="54">
        <v>29271</v>
      </c>
      <c r="G267" s="54">
        <v>29213</v>
      </c>
      <c r="H267" s="54">
        <v>29406</v>
      </c>
      <c r="I267" s="54">
        <v>29353</v>
      </c>
      <c r="J267" s="136">
        <v>29210</v>
      </c>
      <c r="K267" s="136">
        <v>29187</v>
      </c>
      <c r="L267" s="136">
        <v>29426</v>
      </c>
      <c r="M267" s="63">
        <f>IF((L268=""),"",MAX(D269:L269))</f>
        <v>2017</v>
      </c>
      <c r="N267" s="63">
        <f>IF(L268="","",MIN(D269:L269))</f>
        <v>1865</v>
      </c>
      <c r="O267" s="63">
        <f>IF((L269=""),"",AVERAGE(D269:L269))</f>
        <v>1925</v>
      </c>
      <c r="P267" s="63">
        <f>IF((L268=""),"",((M267-N267)/(M267+N267))*100)</f>
        <v>3.9155074703760953</v>
      </c>
      <c r="Q267" s="137">
        <v>20</v>
      </c>
      <c r="R267" s="122" t="str">
        <f>IF(L268="","",IF(P268&lt;20,(IF(O267&gt;1730,IF(O267&lt;1970,"Pass","Fail"),"Fail"))))</f>
        <v>Pass</v>
      </c>
      <c r="S267" s="63">
        <v>1335</v>
      </c>
      <c r="T267" s="191"/>
      <c r="U267" s="138"/>
      <c r="V267" s="220">
        <v>1600</v>
      </c>
      <c r="W267" s="220">
        <v>2000</v>
      </c>
      <c r="X267" s="224">
        <v>1730</v>
      </c>
      <c r="Y267" s="224">
        <v>1970</v>
      </c>
      <c r="Z267" s="224">
        <v>6.2</v>
      </c>
    </row>
    <row r="268" spans="1:26" ht="15.75">
      <c r="A268"/>
      <c r="B268" s="139"/>
      <c r="C268" s="68" t="s">
        <v>87</v>
      </c>
      <c r="D268" s="54">
        <v>27467</v>
      </c>
      <c r="E268" s="54">
        <v>27322</v>
      </c>
      <c r="F268" s="54">
        <v>27406</v>
      </c>
      <c r="G268" s="54">
        <v>27272</v>
      </c>
      <c r="H268" s="54">
        <v>27408</v>
      </c>
      <c r="I268" s="54">
        <v>27336</v>
      </c>
      <c r="J268" s="136">
        <v>27288</v>
      </c>
      <c r="K268" s="136">
        <v>27289</v>
      </c>
      <c r="L268" s="136">
        <v>27537</v>
      </c>
      <c r="M268" s="63"/>
      <c r="N268" s="63"/>
      <c r="O268" s="63"/>
      <c r="P268" s="63"/>
      <c r="Q268" s="140"/>
      <c r="R268" s="124"/>
      <c r="S268" s="63"/>
      <c r="T268" s="191"/>
      <c r="U268" s="138"/>
      <c r="V268" s="221"/>
      <c r="W268" s="221"/>
    </row>
    <row r="269" spans="1:26" ht="38.25">
      <c r="A269"/>
      <c r="B269" s="141"/>
      <c r="C269" s="68" t="s">
        <v>121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3"/>
      <c r="N269" s="63"/>
      <c r="O269" s="63"/>
      <c r="P269" s="63"/>
      <c r="Q269" s="73"/>
      <c r="R269" s="128"/>
      <c r="S269" s="63"/>
      <c r="T269" s="191"/>
      <c r="U269" s="138"/>
      <c r="V269" s="222"/>
      <c r="W269" s="222"/>
    </row>
    <row r="270" spans="1:26">
      <c r="A270" s="120">
        <v>42894</v>
      </c>
      <c r="B270" s="121" t="s">
        <v>122</v>
      </c>
      <c r="C270" s="68" t="s">
        <v>86</v>
      </c>
      <c r="D270" s="54">
        <v>25665</v>
      </c>
      <c r="E270" s="54">
        <v>25554</v>
      </c>
      <c r="F270" s="54">
        <v>25652</v>
      </c>
      <c r="G270" s="54">
        <v>25457</v>
      </c>
      <c r="H270" s="54">
        <v>25503</v>
      </c>
      <c r="I270" s="54">
        <v>25420</v>
      </c>
      <c r="J270" s="136">
        <v>25480</v>
      </c>
      <c r="K270" s="136">
        <v>25494</v>
      </c>
      <c r="L270" s="136">
        <v>25788</v>
      </c>
      <c r="M270" s="63">
        <f>IF((L271=""),"",MAX(D272:L272))</f>
        <v>1889</v>
      </c>
      <c r="N270" s="63">
        <f>IF(L271="","",MIN(D272:L272))</f>
        <v>1719</v>
      </c>
      <c r="O270" s="63">
        <f>IF((L272=""),"",AVERAGE(D272:L272))</f>
        <v>1797.6666666666667</v>
      </c>
      <c r="P270" s="63">
        <f>IF((L271=""),"",((M270-N270)/(M270+N270))*100)</f>
        <v>4.7117516629711753</v>
      </c>
      <c r="Q270" s="137">
        <v>20</v>
      </c>
      <c r="R270" s="122" t="str">
        <f>IF(L271="","",IF(P271&lt;20,(IF(O270&gt;1730,IF(O270&lt;1970,"Pass","Fail"),"Fail"))))</f>
        <v>Pass</v>
      </c>
      <c r="S270" s="63">
        <v>121</v>
      </c>
      <c r="T270" s="191"/>
      <c r="U270" s="138"/>
      <c r="V270" s="220">
        <v>1600</v>
      </c>
      <c r="W270" s="220">
        <v>2000</v>
      </c>
      <c r="X270" s="224">
        <v>1730</v>
      </c>
      <c r="Y270" s="224">
        <v>1970</v>
      </c>
      <c r="Z270" s="224">
        <v>6.2</v>
      </c>
    </row>
    <row r="271" spans="1:26" ht="15.75">
      <c r="A271"/>
      <c r="B271" s="139"/>
      <c r="C271" s="68" t="s">
        <v>87</v>
      </c>
      <c r="D271" s="54">
        <v>23888</v>
      </c>
      <c r="E271" s="54">
        <v>23824</v>
      </c>
      <c r="F271" s="54">
        <v>23933</v>
      </c>
      <c r="G271" s="54">
        <v>23649</v>
      </c>
      <c r="H271" s="54">
        <v>23616</v>
      </c>
      <c r="I271" s="54">
        <v>23531</v>
      </c>
      <c r="J271" s="136">
        <v>23697</v>
      </c>
      <c r="K271" s="136">
        <v>23722</v>
      </c>
      <c r="L271" s="136">
        <v>23974</v>
      </c>
      <c r="M271" s="63"/>
      <c r="N271" s="63"/>
      <c r="O271" s="63"/>
      <c r="P271" s="63"/>
      <c r="Q271" s="140"/>
      <c r="R271" s="124"/>
      <c r="S271" s="63"/>
      <c r="T271" s="191"/>
      <c r="U271" s="138"/>
      <c r="V271" s="221"/>
      <c r="W271" s="221"/>
    </row>
    <row r="272" spans="1:26" ht="38.25">
      <c r="A272"/>
      <c r="B272" s="141"/>
      <c r="C272" s="68" t="s">
        <v>121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3"/>
      <c r="N272" s="63"/>
      <c r="O272" s="63"/>
      <c r="P272" s="63"/>
      <c r="Q272" s="73"/>
      <c r="R272" s="128"/>
      <c r="S272" s="63"/>
      <c r="T272" s="191"/>
      <c r="U272" s="138"/>
      <c r="V272" s="222"/>
      <c r="W272" s="222"/>
    </row>
    <row r="273" spans="1:26">
      <c r="A273" s="120">
        <v>42898</v>
      </c>
      <c r="B273" s="121" t="s">
        <v>122</v>
      </c>
      <c r="C273" s="68" t="s">
        <v>86</v>
      </c>
      <c r="D273" s="54">
        <v>29342.59</v>
      </c>
      <c r="E273" s="54">
        <v>26919.47</v>
      </c>
      <c r="F273" s="54">
        <v>26964.13</v>
      </c>
      <c r="G273" s="54">
        <v>26864.09</v>
      </c>
      <c r="H273" s="54">
        <v>29335.39</v>
      </c>
      <c r="I273" s="54">
        <v>29294.48</v>
      </c>
      <c r="J273" s="54">
        <v>29131.5</v>
      </c>
      <c r="K273" s="54">
        <v>29105.599999999999</v>
      </c>
      <c r="L273" s="54">
        <v>29325.54</v>
      </c>
      <c r="M273" s="63">
        <f>IF((L274=""),"",MAX(D275:L275))</f>
        <v>2007.7999999999993</v>
      </c>
      <c r="N273" s="63">
        <f>IF(L274="","",MIN(D275:L275))</f>
        <v>-394.70999999999913</v>
      </c>
      <c r="O273" s="63">
        <f>IF((L275=""),"",AVERAGE(D275:L275))</f>
        <v>1155.3177777777782</v>
      </c>
      <c r="P273" s="63">
        <f>IF((L274=""),"",((M273-N273)/(M273+N273))*100)</f>
        <v>148.93837293641386</v>
      </c>
      <c r="Q273" s="137">
        <v>20</v>
      </c>
      <c r="R273" s="122" t="str">
        <f>IF(L274="","",IF(P274&lt;20,(IF(O273&gt;1730,IF(O273&lt;1970,"Pass","Fail"),"Fail"))))</f>
        <v>Fail</v>
      </c>
      <c r="S273" s="63">
        <v>1428</v>
      </c>
      <c r="T273" s="191"/>
      <c r="U273" s="138"/>
      <c r="V273" s="220">
        <v>1600</v>
      </c>
      <c r="W273" s="220">
        <v>2000</v>
      </c>
      <c r="X273" s="224">
        <v>1730</v>
      </c>
      <c r="Y273" s="224">
        <v>1970</v>
      </c>
      <c r="Z273" s="224">
        <v>6.2</v>
      </c>
    </row>
    <row r="274" spans="1:26" ht="15.75">
      <c r="A274"/>
      <c r="B274" s="139"/>
      <c r="C274" s="68" t="s">
        <v>87</v>
      </c>
      <c r="D274" s="54">
        <v>27472.11</v>
      </c>
      <c r="E274" s="54">
        <v>27240.799999999999</v>
      </c>
      <c r="F274" s="54">
        <v>27358.84</v>
      </c>
      <c r="G274" s="54">
        <v>27178.75</v>
      </c>
      <c r="H274" s="54">
        <v>27394.92</v>
      </c>
      <c r="I274" s="54">
        <v>27286.68</v>
      </c>
      <c r="J274" s="54">
        <v>27205.17</v>
      </c>
      <c r="K274" s="54">
        <v>27240.34</v>
      </c>
      <c r="L274" s="54">
        <v>27507.32</v>
      </c>
      <c r="M274" s="63"/>
      <c r="N274" s="63"/>
      <c r="O274" s="63"/>
      <c r="P274" s="63"/>
      <c r="Q274" s="140"/>
      <c r="R274" s="124"/>
      <c r="S274" s="63"/>
      <c r="T274" s="191"/>
      <c r="U274" s="138"/>
      <c r="V274" s="221"/>
      <c r="W274" s="221"/>
    </row>
    <row r="275" spans="1:26" ht="38.25">
      <c r="A275"/>
      <c r="B275" s="141"/>
      <c r="C275" s="68" t="s">
        <v>121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3"/>
      <c r="N275" s="63"/>
      <c r="O275" s="63"/>
      <c r="P275" s="63"/>
      <c r="Q275" s="73"/>
      <c r="R275" s="128"/>
      <c r="S275" s="63"/>
      <c r="T275" s="191"/>
      <c r="U275" s="138"/>
      <c r="V275" s="222"/>
      <c r="W275" s="222"/>
    </row>
    <row r="276" spans="1:26">
      <c r="A276" s="120">
        <v>42901</v>
      </c>
      <c r="B276" s="121" t="s">
        <v>122</v>
      </c>
      <c r="C276" s="68" t="s">
        <v>86</v>
      </c>
      <c r="D276" s="54">
        <v>24674.560000000001</v>
      </c>
      <c r="E276" s="54">
        <v>24639.06</v>
      </c>
      <c r="F276" s="54">
        <v>24823.53</v>
      </c>
      <c r="G276" s="54">
        <v>24568.639999999999</v>
      </c>
      <c r="H276" s="54">
        <v>24484.46</v>
      </c>
      <c r="I276" s="54">
        <v>24446.05</v>
      </c>
      <c r="J276" s="54">
        <v>24588.98</v>
      </c>
      <c r="K276" s="54">
        <v>24571.86</v>
      </c>
      <c r="L276" s="54">
        <v>24667.71</v>
      </c>
      <c r="M276" s="63">
        <f>IF((L277=""),"",MAX(D278:L278))</f>
        <v>1830.1499999999978</v>
      </c>
      <c r="N276" s="63">
        <f>IF(L277="","",MIN(D278:L278))</f>
        <v>1700.6100000000006</v>
      </c>
      <c r="O276" s="63">
        <f>IF((L278=""),"",AVERAGE(D278:L278))</f>
        <v>1765.1255555555554</v>
      </c>
      <c r="P276" s="63">
        <f>IF((L277=""),"",((M276-N276)/(M276+N276))*100)</f>
        <v>3.6688984807802654</v>
      </c>
      <c r="Q276" s="137">
        <v>20</v>
      </c>
      <c r="R276" s="122" t="str">
        <f>IF(L277="","",IF(P277&lt;20,(IF(O276&gt;1730,IF(O276&lt;1970,"Pass","Fail"),"Fail"))))</f>
        <v>Pass</v>
      </c>
      <c r="S276" s="63">
        <v>1428</v>
      </c>
      <c r="T276" s="191"/>
      <c r="U276" s="138"/>
      <c r="V276" s="220">
        <v>1600</v>
      </c>
      <c r="W276" s="220">
        <v>2000</v>
      </c>
      <c r="X276" s="224">
        <v>1730</v>
      </c>
      <c r="Y276" s="224">
        <v>1970</v>
      </c>
      <c r="Z276" s="224">
        <v>6.2</v>
      </c>
    </row>
    <row r="277" spans="1:26" ht="15.75">
      <c r="A277"/>
      <c r="B277" s="139"/>
      <c r="C277" s="68" t="s">
        <v>87</v>
      </c>
      <c r="D277" s="54">
        <v>22892.94</v>
      </c>
      <c r="E277" s="54">
        <v>22907.83</v>
      </c>
      <c r="F277" s="54">
        <v>23122.92</v>
      </c>
      <c r="G277" s="54">
        <v>22803.95</v>
      </c>
      <c r="H277" s="54">
        <v>22660.58</v>
      </c>
      <c r="I277" s="54">
        <v>22615.9</v>
      </c>
      <c r="J277" s="54">
        <v>22831.3</v>
      </c>
      <c r="K277" s="54">
        <v>22823.19</v>
      </c>
      <c r="L277" s="54">
        <v>22920.11</v>
      </c>
      <c r="M277" s="63"/>
      <c r="N277" s="63"/>
      <c r="O277" s="63"/>
      <c r="P277" s="63"/>
      <c r="Q277" s="140"/>
      <c r="R277" s="124"/>
      <c r="S277" s="63"/>
      <c r="T277" s="191"/>
      <c r="U277" s="138"/>
      <c r="V277" s="221"/>
      <c r="W277" s="221"/>
    </row>
    <row r="278" spans="1:26" ht="38.25">
      <c r="A278"/>
      <c r="B278" s="141"/>
      <c r="C278" s="68" t="s">
        <v>121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3"/>
      <c r="N278" s="63"/>
      <c r="O278" s="63"/>
      <c r="P278" s="63"/>
      <c r="Q278" s="73"/>
      <c r="R278" s="128"/>
      <c r="S278" s="63"/>
      <c r="T278" s="191"/>
      <c r="U278" s="138"/>
      <c r="V278" s="222"/>
      <c r="W278" s="222"/>
    </row>
    <row r="279" spans="1:26">
      <c r="A279" s="120">
        <v>42905</v>
      </c>
      <c r="B279" s="121" t="s">
        <v>122</v>
      </c>
      <c r="C279" s="68" t="s">
        <v>86</v>
      </c>
      <c r="D279" s="54">
        <v>29419</v>
      </c>
      <c r="E279" s="54">
        <v>29253</v>
      </c>
      <c r="F279" s="54">
        <v>29221</v>
      </c>
      <c r="G279" s="54">
        <v>29221</v>
      </c>
      <c r="H279" s="54">
        <v>29416</v>
      </c>
      <c r="I279" s="54">
        <v>29390</v>
      </c>
      <c r="J279" s="136">
        <v>29218</v>
      </c>
      <c r="K279" s="136">
        <v>29223</v>
      </c>
      <c r="L279" s="136">
        <v>29426</v>
      </c>
      <c r="M279" s="63">
        <f>IF((L280=""),"",MAX(D281:L281))</f>
        <v>2019</v>
      </c>
      <c r="N279" s="63">
        <f>IF(L280="","",MIN(D281:L281))</f>
        <v>1854</v>
      </c>
      <c r="O279" s="63">
        <f>IF((L281=""),"",AVERAGE(D281:L281))</f>
        <v>1920.8888888888889</v>
      </c>
      <c r="P279" s="63">
        <f>IF((L280=""),"",((M279-N279)/(M279+N279))*100)</f>
        <v>4.2602633617350891</v>
      </c>
      <c r="Q279" s="137">
        <v>20</v>
      </c>
      <c r="R279" s="122" t="str">
        <f>IF(L280="","",IF(P280&lt;20,(IF(O279&gt;1730,IF(O279&lt;1970,"Pass","Fail"),"Fail"))))</f>
        <v>Pass</v>
      </c>
      <c r="S279" s="63">
        <v>1159</v>
      </c>
      <c r="T279" s="191"/>
      <c r="U279" s="138"/>
      <c r="V279" s="220">
        <v>1600</v>
      </c>
      <c r="W279" s="220">
        <v>2000</v>
      </c>
      <c r="X279" s="224">
        <v>1730</v>
      </c>
      <c r="Y279" s="224">
        <v>1970</v>
      </c>
      <c r="Z279" s="224">
        <v>6.2</v>
      </c>
    </row>
    <row r="280" spans="1:26" ht="15.75">
      <c r="A280"/>
      <c r="B280" s="139"/>
      <c r="C280" s="68" t="s">
        <v>87</v>
      </c>
      <c r="D280" s="54">
        <v>27503</v>
      </c>
      <c r="E280" s="54">
        <v>27372</v>
      </c>
      <c r="F280" s="54">
        <v>27367</v>
      </c>
      <c r="G280" s="54">
        <v>27289</v>
      </c>
      <c r="H280" s="54">
        <v>27411</v>
      </c>
      <c r="I280" s="54">
        <v>27371</v>
      </c>
      <c r="J280" s="136">
        <v>27307</v>
      </c>
      <c r="K280" s="136">
        <v>27334</v>
      </c>
      <c r="L280" s="136">
        <v>27545</v>
      </c>
      <c r="M280" s="63"/>
      <c r="N280" s="63"/>
      <c r="O280" s="63"/>
      <c r="P280" s="63"/>
      <c r="Q280" s="140"/>
      <c r="R280" s="124"/>
      <c r="S280" s="63"/>
      <c r="T280" s="191"/>
      <c r="U280" s="138"/>
      <c r="V280" s="221"/>
      <c r="W280" s="221"/>
    </row>
    <row r="281" spans="1:26" ht="38.25">
      <c r="A281"/>
      <c r="B281" s="141"/>
      <c r="C281" s="68" t="s">
        <v>121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3"/>
      <c r="N281" s="63"/>
      <c r="O281" s="63"/>
      <c r="P281" s="63"/>
      <c r="Q281" s="73"/>
      <c r="R281" s="128"/>
      <c r="S281" s="63"/>
      <c r="T281" s="191"/>
      <c r="U281" s="138"/>
      <c r="V281" s="222"/>
      <c r="W281" s="222"/>
    </row>
    <row r="282" spans="1:26">
      <c r="A282" s="120">
        <v>42908</v>
      </c>
      <c r="B282" s="121" t="s">
        <v>122</v>
      </c>
      <c r="C282" s="68" t="s">
        <v>86</v>
      </c>
      <c r="D282" s="54">
        <v>29359</v>
      </c>
      <c r="E282" s="54">
        <v>29199</v>
      </c>
      <c r="F282" s="54">
        <v>29258</v>
      </c>
      <c r="G282" s="54">
        <v>29225</v>
      </c>
      <c r="H282" s="54">
        <v>29487</v>
      </c>
      <c r="I282" s="54">
        <v>29328</v>
      </c>
      <c r="J282" s="136">
        <v>29194</v>
      </c>
      <c r="K282" s="136">
        <v>29210</v>
      </c>
      <c r="L282" s="136">
        <v>29420</v>
      </c>
      <c r="M282" s="63">
        <f>IF((L283=""),"",MAX(D284:L284))</f>
        <v>1983</v>
      </c>
      <c r="N282" s="63">
        <f>IF(L283="","",MIN(D284:L284))</f>
        <v>1802</v>
      </c>
      <c r="O282" s="63">
        <f>IF((L284=""),"",AVERAGE(D284:L284))</f>
        <v>1893.2222222222222</v>
      </c>
      <c r="P282" s="63">
        <f>IF((L283=""),"",((M282-N282)/(M282+N282))*100)</f>
        <v>4.7820343461030381</v>
      </c>
      <c r="Q282" s="137">
        <v>20</v>
      </c>
      <c r="R282" s="122" t="str">
        <f>IF(L283="","",IF(P283&lt;20,(IF(O282&gt;1730,IF(O282&lt;1970,"Pass","Fail"),"Fail"))))</f>
        <v>Pass</v>
      </c>
      <c r="S282" s="63">
        <v>1159</v>
      </c>
      <c r="T282" s="191"/>
      <c r="U282" s="138"/>
      <c r="V282" s="220">
        <v>1600</v>
      </c>
      <c r="W282" s="220">
        <v>2000</v>
      </c>
      <c r="X282" s="224">
        <v>1730</v>
      </c>
      <c r="Y282" s="224">
        <v>1970</v>
      </c>
      <c r="Z282" s="224">
        <v>6.2</v>
      </c>
    </row>
    <row r="283" spans="1:26" ht="15.75">
      <c r="A283"/>
      <c r="B283" s="139"/>
      <c r="C283" s="68" t="s">
        <v>87</v>
      </c>
      <c r="D283" s="54">
        <v>27495</v>
      </c>
      <c r="E283" s="54">
        <v>27347</v>
      </c>
      <c r="F283" s="54">
        <v>27456</v>
      </c>
      <c r="G283" s="54">
        <v>27308</v>
      </c>
      <c r="H283" s="54">
        <v>27514</v>
      </c>
      <c r="I283" s="136">
        <v>27345</v>
      </c>
      <c r="J283" s="136">
        <v>27292</v>
      </c>
      <c r="K283" s="136">
        <v>27319</v>
      </c>
      <c r="L283" s="136">
        <v>27565</v>
      </c>
      <c r="M283" s="63"/>
      <c r="N283" s="63"/>
      <c r="O283" s="63"/>
      <c r="P283" s="63"/>
      <c r="Q283" s="140"/>
      <c r="R283" s="124"/>
      <c r="S283" s="63"/>
      <c r="T283" s="191"/>
      <c r="U283" s="138"/>
      <c r="V283" s="221"/>
      <c r="W283" s="221"/>
    </row>
    <row r="284" spans="1:26" ht="38.25">
      <c r="A284"/>
      <c r="B284" s="141"/>
      <c r="C284" s="68" t="s">
        <v>121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3"/>
      <c r="N284" s="63"/>
      <c r="O284" s="63"/>
      <c r="P284" s="63"/>
      <c r="Q284" s="73"/>
      <c r="R284" s="128"/>
      <c r="S284" s="63"/>
      <c r="T284" s="191"/>
      <c r="U284" s="138"/>
      <c r="V284" s="222"/>
      <c r="W284" s="222"/>
    </row>
    <row r="285" spans="1:26">
      <c r="A285" s="121">
        <v>42912</v>
      </c>
      <c r="B285" s="121" t="s">
        <v>122</v>
      </c>
      <c r="C285" s="68" t="s">
        <v>86</v>
      </c>
      <c r="D285" s="54">
        <v>29284</v>
      </c>
      <c r="E285" s="54">
        <v>29112</v>
      </c>
      <c r="F285" s="54">
        <v>29144</v>
      </c>
      <c r="G285" s="54">
        <v>29161</v>
      </c>
      <c r="H285" s="54">
        <v>29384</v>
      </c>
      <c r="I285" s="136">
        <v>29241</v>
      </c>
      <c r="J285" s="136">
        <v>29117</v>
      </c>
      <c r="K285" s="136">
        <v>29101</v>
      </c>
      <c r="L285" s="136">
        <v>29322</v>
      </c>
      <c r="M285" s="66">
        <f>IF((L286=""),"",MAX(D287:L287))</f>
        <v>2054</v>
      </c>
      <c r="N285" s="66">
        <f>IF(L286="","",MIN(D287:L287))</f>
        <v>1821</v>
      </c>
      <c r="O285" s="66">
        <f>IF((L287=""),"",AVERAGE(D287:L287))</f>
        <v>1923</v>
      </c>
      <c r="P285" s="66">
        <f>IF((L286=""),"",((M285-N285)/(M285+N285))*100)</f>
        <v>6.0129032258064514</v>
      </c>
      <c r="Q285" s="66">
        <v>22</v>
      </c>
      <c r="R285" s="122" t="str">
        <f>IF(L286="","",IF(P286&lt;20,(IF(O285&gt;1730,IF(O285&lt;1970,"Pass","Fail"),"Fail"))))</f>
        <v>Pass</v>
      </c>
      <c r="S285" s="66">
        <v>1159</v>
      </c>
      <c r="T285" s="66"/>
      <c r="U285" s="130"/>
      <c r="V285" s="220">
        <v>1600</v>
      </c>
      <c r="W285" s="220">
        <v>2000</v>
      </c>
      <c r="X285" s="224">
        <v>1730</v>
      </c>
      <c r="Y285" s="224">
        <v>1970</v>
      </c>
      <c r="Z285" s="224">
        <v>6.2</v>
      </c>
    </row>
    <row r="286" spans="1:26" ht="15.75">
      <c r="A286"/>
      <c r="B286" s="139"/>
      <c r="C286" s="68" t="s">
        <v>87</v>
      </c>
      <c r="D286" s="54">
        <v>27376</v>
      </c>
      <c r="E286" s="54">
        <v>27267</v>
      </c>
      <c r="F286" s="54">
        <v>27323</v>
      </c>
      <c r="G286" s="54">
        <v>27164</v>
      </c>
      <c r="H286" s="54">
        <v>27330</v>
      </c>
      <c r="I286" s="136">
        <v>27225</v>
      </c>
      <c r="J286" s="136">
        <v>27214</v>
      </c>
      <c r="K286" s="136">
        <v>27191</v>
      </c>
      <c r="L286" s="136">
        <v>27469</v>
      </c>
      <c r="M286" s="72"/>
      <c r="N286" s="72"/>
      <c r="O286" s="72"/>
      <c r="P286" s="72"/>
      <c r="Q286" s="72"/>
      <c r="R286" s="124"/>
      <c r="S286" s="72"/>
      <c r="T286" s="72"/>
      <c r="U286" s="131"/>
      <c r="V286" s="221"/>
      <c r="W286" s="221"/>
    </row>
    <row r="287" spans="1:26" ht="38.25">
      <c r="A287"/>
      <c r="B287" s="141"/>
      <c r="C287" s="68" t="s">
        <v>121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7"/>
      <c r="N287" s="127"/>
      <c r="O287" s="127"/>
      <c r="P287" s="127"/>
      <c r="Q287" s="127"/>
      <c r="R287" s="128"/>
      <c r="S287" s="127"/>
      <c r="T287" s="127"/>
      <c r="U287" s="132"/>
      <c r="V287" s="222"/>
      <c r="W287" s="222"/>
    </row>
    <row r="288" spans="1:26">
      <c r="A288" s="121">
        <v>42915</v>
      </c>
      <c r="B288" s="121" t="s">
        <v>122</v>
      </c>
      <c r="C288" s="68" t="s">
        <v>86</v>
      </c>
      <c r="D288" s="54">
        <v>29382.33</v>
      </c>
      <c r="E288" s="54">
        <v>29219.919999999998</v>
      </c>
      <c r="F288" s="54">
        <v>29203.34</v>
      </c>
      <c r="G288" s="54">
        <v>29223.17</v>
      </c>
      <c r="H288" s="54">
        <v>29461.15</v>
      </c>
      <c r="I288" s="54">
        <v>29384.15</v>
      </c>
      <c r="J288" s="54">
        <v>29209.439999999999</v>
      </c>
      <c r="K288" s="54">
        <v>29226.14</v>
      </c>
      <c r="L288" s="54">
        <v>29449</v>
      </c>
      <c r="M288" s="66">
        <f>IF((L289=""),"",MAX(D290:L290))</f>
        <v>1958.2100000000028</v>
      </c>
      <c r="N288" s="66">
        <f>IF(L289="","",MIN(D290:L290))</f>
        <v>1793.0699999999997</v>
      </c>
      <c r="O288" s="66">
        <f>IF((L290=""),"",AVERAGE(D290:L290))</f>
        <v>1861.4744444444445</v>
      </c>
      <c r="P288" s="66">
        <f>IF((L289=""),"",((M288-N288)/(M288+N288))*100)</f>
        <v>4.4022307052526859</v>
      </c>
      <c r="Q288" s="66">
        <v>23</v>
      </c>
      <c r="R288" s="122" t="str">
        <f>IF(L289="","",IF(P289&lt;20,(IF(O288&gt;1730,IF(O288&lt;1970,"Pass","Fail"),"Fail"))))</f>
        <v>Pass</v>
      </c>
      <c r="S288" s="66">
        <v>102</v>
      </c>
      <c r="T288" s="66"/>
      <c r="U288" s="130"/>
      <c r="V288" s="220">
        <v>1600</v>
      </c>
      <c r="W288" s="220">
        <v>2000</v>
      </c>
      <c r="X288" s="224">
        <v>1730</v>
      </c>
      <c r="Y288" s="224">
        <v>1970</v>
      </c>
      <c r="Z288" s="224">
        <v>6.2</v>
      </c>
    </row>
    <row r="289" spans="1:26" ht="15.75">
      <c r="A289"/>
      <c r="B289" s="139"/>
      <c r="C289" s="68" t="s">
        <v>87</v>
      </c>
      <c r="D289" s="54">
        <v>27532</v>
      </c>
      <c r="E289" s="54">
        <v>27402.69</v>
      </c>
      <c r="F289" s="54">
        <v>27410.27</v>
      </c>
      <c r="G289" s="54">
        <v>27358.49</v>
      </c>
      <c r="H289" s="54">
        <v>27514.12</v>
      </c>
      <c r="I289" s="54">
        <v>27425.94</v>
      </c>
      <c r="J289" s="54">
        <v>27363.18</v>
      </c>
      <c r="K289" s="54">
        <v>27381.599999999999</v>
      </c>
      <c r="L289" s="54">
        <v>27617.08</v>
      </c>
      <c r="M289" s="72"/>
      <c r="N289" s="72"/>
      <c r="O289" s="72"/>
      <c r="P289" s="72"/>
      <c r="Q289" s="72"/>
      <c r="R289" s="124"/>
      <c r="S289" s="72"/>
      <c r="T289" s="72"/>
      <c r="U289" s="131"/>
      <c r="V289" s="221"/>
      <c r="W289" s="221"/>
    </row>
    <row r="290" spans="1:26" ht="38.25">
      <c r="A290"/>
      <c r="B290" s="141"/>
      <c r="C290" s="68" t="s">
        <v>121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7"/>
      <c r="N290" s="127"/>
      <c r="O290" s="127"/>
      <c r="P290" s="127"/>
      <c r="Q290" s="127"/>
      <c r="R290" s="128"/>
      <c r="S290" s="127"/>
      <c r="T290" s="127"/>
      <c r="U290" s="132"/>
      <c r="V290" s="222"/>
      <c r="W290" s="222"/>
    </row>
    <row r="291" spans="1:26">
      <c r="A291" s="120">
        <v>42921</v>
      </c>
      <c r="B291" s="121" t="s">
        <v>122</v>
      </c>
      <c r="C291" s="68" t="s">
        <v>86</v>
      </c>
      <c r="D291" s="54">
        <v>29293</v>
      </c>
      <c r="E291" s="54">
        <v>29111</v>
      </c>
      <c r="F291" s="54">
        <v>29162</v>
      </c>
      <c r="G291" s="54">
        <v>29127</v>
      </c>
      <c r="H291" s="54">
        <v>29382</v>
      </c>
      <c r="I291" s="136">
        <v>29243</v>
      </c>
      <c r="J291" s="136">
        <v>29101</v>
      </c>
      <c r="K291" s="136">
        <v>29120</v>
      </c>
      <c r="L291" s="136">
        <v>29358</v>
      </c>
      <c r="M291" s="63">
        <f>IF((L292=""),"",MAX(D293:L293))</f>
        <v>1917</v>
      </c>
      <c r="N291" s="63">
        <f>IF(L292="","",MIN(D293:L293))</f>
        <v>1771</v>
      </c>
      <c r="O291" s="63">
        <f>IF((L293=""),"",AVERAGE(D293:L293))</f>
        <v>1833.1111111111111</v>
      </c>
      <c r="P291" s="63">
        <f>IF((L292=""),"",((M291-N291)/(M291+N291))*100)</f>
        <v>3.9587852494577005</v>
      </c>
      <c r="Q291" s="137">
        <v>20</v>
      </c>
      <c r="R291" s="122" t="str">
        <f>IF(L292="","",IF(P292&lt;20,(IF(O291&gt;1730,IF(O291&lt;1970,"Pass","Fail"),"Fail"))))</f>
        <v>Pass</v>
      </c>
      <c r="S291" s="63">
        <v>121</v>
      </c>
      <c r="T291" s="191"/>
      <c r="U291" s="138"/>
      <c r="V291" s="220">
        <v>1600</v>
      </c>
      <c r="W291" s="220">
        <v>2000</v>
      </c>
      <c r="X291" s="224">
        <v>1730</v>
      </c>
      <c r="Y291" s="224">
        <v>1970</v>
      </c>
      <c r="Z291" s="224">
        <v>6.2</v>
      </c>
    </row>
    <row r="292" spans="1:26" ht="15.75">
      <c r="A292"/>
      <c r="B292" s="139"/>
      <c r="C292" s="68" t="s">
        <v>87</v>
      </c>
      <c r="D292" s="54">
        <v>27457</v>
      </c>
      <c r="E292" s="54">
        <v>27321</v>
      </c>
      <c r="F292" s="54">
        <v>27391</v>
      </c>
      <c r="G292" s="54">
        <v>27291</v>
      </c>
      <c r="H292" s="54">
        <v>27465</v>
      </c>
      <c r="I292" s="54">
        <v>27330</v>
      </c>
      <c r="J292" s="136">
        <v>27290</v>
      </c>
      <c r="K292" s="136">
        <v>27312</v>
      </c>
      <c r="L292" s="136">
        <v>27542</v>
      </c>
      <c r="M292" s="63"/>
      <c r="N292" s="63"/>
      <c r="O292" s="63"/>
      <c r="P292" s="63"/>
      <c r="Q292" s="140"/>
      <c r="R292" s="124"/>
      <c r="S292" s="63"/>
      <c r="T292" s="191"/>
      <c r="U292" s="138"/>
      <c r="V292" s="221"/>
      <c r="W292" s="221"/>
    </row>
    <row r="293" spans="1:26" ht="38.25">
      <c r="A293"/>
      <c r="B293" s="141"/>
      <c r="C293" s="68" t="s">
        <v>121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3"/>
      <c r="N293" s="63"/>
      <c r="O293" s="63"/>
      <c r="P293" s="63"/>
      <c r="Q293" s="73"/>
      <c r="R293" s="128"/>
      <c r="S293" s="63"/>
      <c r="T293" s="191"/>
      <c r="U293" s="138"/>
      <c r="V293" s="222"/>
      <c r="W293" s="222"/>
    </row>
    <row r="294" spans="1:26">
      <c r="A294" s="120">
        <v>42926</v>
      </c>
      <c r="B294" s="121" t="s">
        <v>122</v>
      </c>
      <c r="C294" s="68" t="s">
        <v>86</v>
      </c>
      <c r="D294" s="54">
        <v>29216.959999999999</v>
      </c>
      <c r="E294" s="54">
        <v>29037.279999999999</v>
      </c>
      <c r="F294" s="54">
        <v>29002.639999999999</v>
      </c>
      <c r="G294" s="54">
        <v>29095.03</v>
      </c>
      <c r="H294" s="54">
        <v>29265.279999999999</v>
      </c>
      <c r="I294" s="54">
        <v>29178.23</v>
      </c>
      <c r="J294" s="54">
        <v>29076.62</v>
      </c>
      <c r="K294" s="54">
        <v>29030.35</v>
      </c>
      <c r="L294" s="54">
        <v>29260.31</v>
      </c>
      <c r="M294" s="63">
        <f>IF((L295=""),"",MAX(D296:L296))</f>
        <v>1978.3600000000006</v>
      </c>
      <c r="N294" s="63">
        <f>IF(L295="","",MIN(D296:L296))</f>
        <v>1731.8499999999985</v>
      </c>
      <c r="O294" s="63">
        <f>IF((L296=""),"",AVERAGE(D296:L296))</f>
        <v>1867.2244444444441</v>
      </c>
      <c r="P294" s="63">
        <f>IF((L295=""),"",((M294-N294)/(M294+N294))*100)</f>
        <v>6.6440983124944983</v>
      </c>
      <c r="Q294" s="137">
        <v>20</v>
      </c>
      <c r="R294" s="122" t="str">
        <f>IF(L295="","",IF(P295&lt;20,(IF(O294&gt;1730,IF(O294&lt;1970,"Pass","Fail"),"Fail"))))</f>
        <v>Pass</v>
      </c>
      <c r="S294" s="63">
        <v>1159</v>
      </c>
      <c r="T294" s="191"/>
      <c r="U294" s="138"/>
      <c r="V294" s="220">
        <v>1600</v>
      </c>
      <c r="W294" s="220">
        <v>2000</v>
      </c>
      <c r="X294" s="224">
        <v>1730</v>
      </c>
      <c r="Y294" s="224">
        <v>1970</v>
      </c>
      <c r="Z294" s="224">
        <v>6.2</v>
      </c>
    </row>
    <row r="295" spans="1:26" ht="15.75">
      <c r="A295"/>
      <c r="B295" s="139"/>
      <c r="C295" s="68" t="s">
        <v>87</v>
      </c>
      <c r="D295" s="54">
        <v>27397.03</v>
      </c>
      <c r="E295" s="54">
        <v>27258.11</v>
      </c>
      <c r="F295" s="54">
        <v>27270.79</v>
      </c>
      <c r="G295" s="54">
        <v>27116.67</v>
      </c>
      <c r="H295" s="54">
        <v>27297.01</v>
      </c>
      <c r="I295" s="54">
        <v>27210.57</v>
      </c>
      <c r="J295" s="54">
        <v>27193.79</v>
      </c>
      <c r="K295" s="54">
        <v>27196.95</v>
      </c>
      <c r="L295" s="54">
        <v>27416.76</v>
      </c>
      <c r="M295" s="63"/>
      <c r="N295" s="63"/>
      <c r="O295" s="63"/>
      <c r="P295" s="63"/>
      <c r="Q295" s="140"/>
      <c r="R295" s="124"/>
      <c r="S295" s="63"/>
      <c r="T295" s="191"/>
      <c r="U295" s="138"/>
      <c r="V295" s="221"/>
      <c r="W295" s="221"/>
    </row>
    <row r="296" spans="1:26" ht="38.25">
      <c r="A296"/>
      <c r="B296" s="141"/>
      <c r="C296" s="68" t="s">
        <v>121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3"/>
      <c r="N296" s="63"/>
      <c r="O296" s="63"/>
      <c r="P296" s="63"/>
      <c r="Q296" s="73"/>
      <c r="R296" s="128"/>
      <c r="S296" s="63"/>
      <c r="T296" s="191"/>
      <c r="U296" s="138"/>
      <c r="V296" s="222"/>
      <c r="W296" s="222"/>
    </row>
    <row r="297" spans="1:26">
      <c r="A297" s="121">
        <v>42929</v>
      </c>
      <c r="B297" s="121" t="s">
        <v>122</v>
      </c>
      <c r="C297" s="68" t="s">
        <v>86</v>
      </c>
      <c r="D297" s="54">
        <v>29385.23</v>
      </c>
      <c r="E297" s="54">
        <v>29210.69</v>
      </c>
      <c r="F297" s="54">
        <v>29266.59</v>
      </c>
      <c r="G297" s="54">
        <v>29221.34</v>
      </c>
      <c r="H297" s="54">
        <v>29444.560000000001</v>
      </c>
      <c r="I297" s="54">
        <v>29309.54</v>
      </c>
      <c r="J297" s="54">
        <v>29204.67</v>
      </c>
      <c r="K297" s="54">
        <v>29216.29</v>
      </c>
      <c r="L297" s="54">
        <v>29465.41</v>
      </c>
      <c r="M297" s="66">
        <f>IF((L298=""),"",MAX(D299:L299))</f>
        <v>2006.510000000002</v>
      </c>
      <c r="N297" s="66">
        <f>IF(L298="","",MIN(D299:L299))</f>
        <v>1842.5999999999985</v>
      </c>
      <c r="O297" s="66">
        <f>IF((L299=""),"",AVERAGE(D299:L299))</f>
        <v>1909.5466666666669</v>
      </c>
      <c r="P297" s="66">
        <f>IF((L298=""),"",((M297-N297)/(M297+N297))*100)</f>
        <v>4.2583870037490081</v>
      </c>
      <c r="Q297" s="66">
        <v>22</v>
      </c>
      <c r="R297" s="122" t="str">
        <f>IF(L298="","",IF(P298&lt;20,(IF(O297&gt;1730,IF(O297&lt;1970,"Pass","Fail"),"Fail"))))</f>
        <v>Pass</v>
      </c>
      <c r="S297" s="66">
        <v>1159</v>
      </c>
      <c r="T297" s="66"/>
      <c r="U297" s="130"/>
      <c r="V297" s="220">
        <v>1600</v>
      </c>
      <c r="W297" s="220">
        <v>2000</v>
      </c>
      <c r="X297" s="224">
        <v>1730</v>
      </c>
      <c r="Y297" s="224">
        <v>1970</v>
      </c>
      <c r="Z297" s="224">
        <v>6.2</v>
      </c>
    </row>
    <row r="298" spans="1:26" ht="15.75">
      <c r="A298"/>
      <c r="B298" s="139"/>
      <c r="C298" s="68" t="s">
        <v>87</v>
      </c>
      <c r="D298" s="54">
        <v>27500.36</v>
      </c>
      <c r="E298" s="54">
        <v>27358.61</v>
      </c>
      <c r="F298" s="54">
        <v>27423.99</v>
      </c>
      <c r="G298" s="54">
        <v>27305.599999999999</v>
      </c>
      <c r="H298" s="54">
        <v>27438.05</v>
      </c>
      <c r="I298" s="54">
        <v>27315.75</v>
      </c>
      <c r="J298" s="54">
        <v>27303.66</v>
      </c>
      <c r="K298" s="54">
        <v>27322.46</v>
      </c>
      <c r="L298" s="54">
        <v>27569.919999999998</v>
      </c>
      <c r="M298" s="72"/>
      <c r="N298" s="72"/>
      <c r="O298" s="72"/>
      <c r="P298" s="72"/>
      <c r="Q298" s="72"/>
      <c r="R298" s="124"/>
      <c r="S298" s="72"/>
      <c r="T298" s="72"/>
      <c r="U298" s="131"/>
      <c r="V298" s="221"/>
      <c r="W298" s="221"/>
    </row>
    <row r="299" spans="1:26" ht="38.25">
      <c r="A299"/>
      <c r="B299" s="141"/>
      <c r="C299" s="68" t="s">
        <v>121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7"/>
      <c r="N299" s="127"/>
      <c r="O299" s="127"/>
      <c r="P299" s="127"/>
      <c r="Q299" s="127"/>
      <c r="R299" s="128"/>
      <c r="S299" s="127"/>
      <c r="T299" s="127"/>
      <c r="U299" s="132"/>
      <c r="V299" s="222"/>
      <c r="W299" s="222"/>
    </row>
    <row r="300" spans="1:26">
      <c r="A300" s="121">
        <v>42933</v>
      </c>
      <c r="B300" s="121" t="s">
        <v>122</v>
      </c>
      <c r="C300" s="68" t="s">
        <v>86</v>
      </c>
      <c r="D300" s="54">
        <v>29312.81</v>
      </c>
      <c r="E300" s="54">
        <v>29179.32</v>
      </c>
      <c r="F300" s="54">
        <v>29184.09</v>
      </c>
      <c r="G300" s="54">
        <v>29156.67</v>
      </c>
      <c r="H300" s="54">
        <v>29342.31</v>
      </c>
      <c r="I300" s="54">
        <v>29293.91</v>
      </c>
      <c r="J300" s="54">
        <v>29119.13</v>
      </c>
      <c r="K300" s="54">
        <v>29121.07</v>
      </c>
      <c r="L300" s="54">
        <v>29316.25</v>
      </c>
      <c r="M300" s="66">
        <f>IF((L301=""),"",MAX(D302:L302))</f>
        <v>1975.7900000000009</v>
      </c>
      <c r="N300" s="66">
        <f>IF(L301="","",MIN(D302:L302))</f>
        <v>1804.0400000000009</v>
      </c>
      <c r="O300" s="66">
        <f>IF((L302=""),"",AVERAGE(D302:L302))</f>
        <v>1902.7755555555555</v>
      </c>
      <c r="P300" s="66">
        <f>IF((L301=""),"",((M300-N300)/(M300+N300))*100)</f>
        <v>4.5438551469245949</v>
      </c>
      <c r="Q300" s="66">
        <v>23</v>
      </c>
      <c r="R300" s="122" t="str">
        <f>IF(L301="","",IF(P301&lt;20,(IF(O300&gt;1730,IF(O300&lt;1970,"Pass","Fail"),"Fail"))))</f>
        <v>Pass</v>
      </c>
      <c r="S300" s="66">
        <v>1428</v>
      </c>
      <c r="T300" s="66"/>
      <c r="U300" s="130"/>
      <c r="V300" s="220">
        <v>1600</v>
      </c>
      <c r="W300" s="220">
        <v>2000</v>
      </c>
      <c r="X300" s="224">
        <v>1730</v>
      </c>
      <c r="Y300" s="224">
        <v>1970</v>
      </c>
      <c r="Z300" s="224">
        <v>6.2</v>
      </c>
    </row>
    <row r="301" spans="1:26" ht="15.75">
      <c r="A301"/>
      <c r="B301" s="139"/>
      <c r="C301" s="68" t="s">
        <v>87</v>
      </c>
      <c r="D301" s="54">
        <v>27398.25</v>
      </c>
      <c r="E301" s="54">
        <v>27307.040000000001</v>
      </c>
      <c r="F301" s="54">
        <v>27380.05</v>
      </c>
      <c r="G301" s="54">
        <v>27227.49</v>
      </c>
      <c r="H301" s="54">
        <v>27366.52</v>
      </c>
      <c r="I301" s="54">
        <v>27330.34</v>
      </c>
      <c r="J301" s="54">
        <v>27211.11</v>
      </c>
      <c r="K301" s="54">
        <v>27259.71</v>
      </c>
      <c r="L301" s="54">
        <v>27420.07</v>
      </c>
      <c r="M301" s="72"/>
      <c r="N301" s="72"/>
      <c r="O301" s="72"/>
      <c r="P301" s="72"/>
      <c r="Q301" s="72"/>
      <c r="R301" s="124"/>
      <c r="S301" s="72"/>
      <c r="T301" s="72"/>
      <c r="U301" s="131"/>
      <c r="V301" s="221"/>
      <c r="W301" s="221"/>
    </row>
    <row r="302" spans="1:26" ht="38.25">
      <c r="A302"/>
      <c r="B302" s="141"/>
      <c r="C302" s="68" t="s">
        <v>121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7"/>
      <c r="N302" s="127"/>
      <c r="O302" s="127"/>
      <c r="P302" s="127"/>
      <c r="Q302" s="127"/>
      <c r="R302" s="128"/>
      <c r="S302" s="127"/>
      <c r="T302" s="127"/>
      <c r="U302" s="132"/>
      <c r="V302" s="222"/>
      <c r="W302" s="222"/>
    </row>
    <row r="303" spans="1:26">
      <c r="A303" s="121">
        <v>42937</v>
      </c>
      <c r="B303" s="121" t="s">
        <v>122</v>
      </c>
      <c r="C303" s="68" t="s">
        <v>86</v>
      </c>
      <c r="D303" s="54">
        <v>27445.72</v>
      </c>
      <c r="E303" s="54">
        <v>27339.439999999999</v>
      </c>
      <c r="F303" s="54">
        <v>27417.91</v>
      </c>
      <c r="G303" s="54">
        <v>27203.89</v>
      </c>
      <c r="H303" s="54">
        <v>27414.959999999999</v>
      </c>
      <c r="I303" s="54">
        <v>27336.97</v>
      </c>
      <c r="J303" s="54">
        <v>27291.7</v>
      </c>
      <c r="K303" s="54">
        <v>27268.62</v>
      </c>
      <c r="L303" s="54">
        <v>27456.54</v>
      </c>
      <c r="M303" s="66">
        <f>IF((L304=""),"",MAX(D305:L305))</f>
        <v>1927.4500000000007</v>
      </c>
      <c r="N303" s="66">
        <f>IF(L304="","",MIN(D305:L305))</f>
        <v>1742.9700000000012</v>
      </c>
      <c r="O303" s="66">
        <f>IF((L305=""),"",AVERAGE(D305:L305))</f>
        <v>1844.1900000000003</v>
      </c>
      <c r="P303" s="66">
        <f>IF((L304=""),"",((M303-N303)/(M303+N303))*100)</f>
        <v>5.0261278000882585</v>
      </c>
      <c r="Q303" s="66">
        <v>23</v>
      </c>
      <c r="R303" s="122" t="str">
        <f>IF(L304="","",IF(P304&lt;20,(IF(O303&gt;1730,IF(O303&lt;1970,"Pass","Fail"),"Fail"))))</f>
        <v>Pass</v>
      </c>
      <c r="S303" s="66">
        <v>1335</v>
      </c>
      <c r="T303" s="69"/>
      <c r="V303" s="220">
        <v>1600</v>
      </c>
      <c r="W303" s="220">
        <v>2000</v>
      </c>
      <c r="X303" s="224">
        <v>1730</v>
      </c>
      <c r="Y303" s="224">
        <v>1970</v>
      </c>
      <c r="Z303" s="224">
        <v>6.2</v>
      </c>
    </row>
    <row r="304" spans="1:26" ht="15.75">
      <c r="A304"/>
      <c r="B304" s="139"/>
      <c r="C304" s="68" t="s">
        <v>87</v>
      </c>
      <c r="D304" s="54">
        <v>25608.43</v>
      </c>
      <c r="E304" s="54">
        <v>25524.34</v>
      </c>
      <c r="F304" s="54">
        <v>25674.94</v>
      </c>
      <c r="G304" s="54">
        <v>25406.97</v>
      </c>
      <c r="H304" s="54">
        <v>25487.51</v>
      </c>
      <c r="I304" s="54">
        <v>25417.94</v>
      </c>
      <c r="J304" s="54">
        <v>25413.33</v>
      </c>
      <c r="K304" s="54">
        <v>25430.14</v>
      </c>
      <c r="L304" s="54">
        <v>25614.44</v>
      </c>
      <c r="M304" s="72"/>
      <c r="N304" s="72"/>
      <c r="O304" s="72"/>
      <c r="P304" s="72"/>
      <c r="Q304" s="72"/>
      <c r="R304" s="124"/>
      <c r="S304" s="72"/>
      <c r="T304" s="72"/>
      <c r="U304" s="131"/>
      <c r="V304" s="221"/>
      <c r="W304" s="221"/>
    </row>
    <row r="305" spans="1:26" ht="38.25">
      <c r="A305"/>
      <c r="B305" s="141"/>
      <c r="C305" s="68" t="s">
        <v>121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7"/>
      <c r="N305" s="127"/>
      <c r="O305" s="127"/>
      <c r="P305" s="127"/>
      <c r="Q305" s="127"/>
      <c r="R305" s="128"/>
      <c r="S305" s="127"/>
      <c r="T305" s="127"/>
      <c r="U305" s="132"/>
      <c r="V305" s="222"/>
      <c r="W305" s="222"/>
    </row>
    <row r="306" spans="1:26">
      <c r="A306" s="121">
        <v>42940</v>
      </c>
      <c r="B306" s="121" t="s">
        <v>122</v>
      </c>
      <c r="C306" s="68" t="s">
        <v>86</v>
      </c>
      <c r="D306" s="54">
        <v>29323.46</v>
      </c>
      <c r="E306" s="54">
        <v>29121.45</v>
      </c>
      <c r="F306" s="54">
        <v>29247.78</v>
      </c>
      <c r="G306" s="54">
        <v>29142.91</v>
      </c>
      <c r="H306" s="54">
        <v>29277.06</v>
      </c>
      <c r="I306" s="54">
        <v>29263.23</v>
      </c>
      <c r="J306" s="54">
        <v>29123.79</v>
      </c>
      <c r="K306" s="54">
        <v>29146.560000000001</v>
      </c>
      <c r="L306" s="54">
        <v>29326.58</v>
      </c>
      <c r="M306" s="66">
        <f>IF((L307=""),"",MAX(D308:L308))</f>
        <v>1983.3100000000013</v>
      </c>
      <c r="N306" s="66">
        <f>IF(L307="","",MIN(D308:L308))</f>
        <v>1840.1399999999994</v>
      </c>
      <c r="O306" s="66">
        <f>IF((L308=""),"",AVERAGE(D308:L308))</f>
        <v>1929.7644444444441</v>
      </c>
      <c r="P306" s="66">
        <f>IF((L307=""),"",((M306-N306)/(M306+N306))*100)</f>
        <v>3.7445239247277162</v>
      </c>
      <c r="Q306" s="66">
        <v>23</v>
      </c>
      <c r="R306" s="122" t="str">
        <f>IF(L307="","",IF(P307&lt;20,(IF(O306&gt;1730,IF(O306&lt;1970,"Pass","Fail"),"Fail"))))</f>
        <v>Pass</v>
      </c>
      <c r="S306" s="66">
        <v>102</v>
      </c>
      <c r="T306" s="66"/>
      <c r="U306" s="130"/>
      <c r="V306" s="220">
        <v>1600</v>
      </c>
      <c r="W306" s="220">
        <v>2000</v>
      </c>
      <c r="X306" s="224">
        <v>1730</v>
      </c>
      <c r="Y306" s="224">
        <v>1970</v>
      </c>
      <c r="Z306" s="224">
        <v>6.2</v>
      </c>
    </row>
    <row r="307" spans="1:26" ht="15.75">
      <c r="A307"/>
      <c r="B307" s="139"/>
      <c r="C307" s="68" t="s">
        <v>87</v>
      </c>
      <c r="D307" s="54">
        <v>27402.63</v>
      </c>
      <c r="E307" s="54">
        <v>27281.31</v>
      </c>
      <c r="F307" s="54">
        <v>27362.7</v>
      </c>
      <c r="G307" s="54">
        <v>27204.14</v>
      </c>
      <c r="H307" s="54">
        <v>27316.47</v>
      </c>
      <c r="I307" s="54">
        <v>27286.83</v>
      </c>
      <c r="J307" s="54">
        <v>27206.66</v>
      </c>
      <c r="K307" s="54">
        <v>27200.93</v>
      </c>
      <c r="L307" s="54">
        <v>27343.27</v>
      </c>
      <c r="M307" s="72"/>
      <c r="N307" s="72"/>
      <c r="O307" s="72"/>
      <c r="P307" s="72"/>
      <c r="Q307" s="72"/>
      <c r="R307" s="124"/>
      <c r="S307" s="72"/>
      <c r="T307" s="72"/>
      <c r="U307" s="131"/>
      <c r="V307" s="221"/>
      <c r="W307" s="221"/>
    </row>
    <row r="308" spans="1:26" ht="38.25">
      <c r="A308"/>
      <c r="B308" s="141"/>
      <c r="C308" s="68" t="s">
        <v>121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7"/>
      <c r="N308" s="127"/>
      <c r="O308" s="127"/>
      <c r="P308" s="127"/>
      <c r="Q308" s="127"/>
      <c r="R308" s="128"/>
      <c r="S308" s="127"/>
      <c r="T308" s="127"/>
      <c r="U308" s="132"/>
      <c r="V308" s="222"/>
      <c r="W308" s="222"/>
    </row>
    <row r="309" spans="1:26">
      <c r="A309" s="121">
        <v>42944</v>
      </c>
      <c r="B309" s="121" t="s">
        <v>122</v>
      </c>
      <c r="C309" s="68" t="s">
        <v>86</v>
      </c>
      <c r="D309" s="54">
        <v>29252.84</v>
      </c>
      <c r="E309" s="54">
        <v>29032.05</v>
      </c>
      <c r="F309" s="54">
        <v>29029.93</v>
      </c>
      <c r="G309" s="54">
        <v>29053.15</v>
      </c>
      <c r="H309" s="54">
        <v>29276.95</v>
      </c>
      <c r="I309" s="54">
        <v>29278</v>
      </c>
      <c r="J309" s="54">
        <v>29096.21</v>
      </c>
      <c r="K309" s="54">
        <v>29038.07</v>
      </c>
      <c r="L309" s="54">
        <v>29326.95</v>
      </c>
      <c r="M309" s="66">
        <f>IF((L310=""),"",MAX(D311:L311))</f>
        <v>2017.1800000000003</v>
      </c>
      <c r="N309" s="66">
        <f>IF(L310="","",MIN(D311:L311))</f>
        <v>1768.2799999999988</v>
      </c>
      <c r="O309" s="66">
        <f>IF((L311=""),"",AVERAGE(D311:L311))</f>
        <v>1870.6844444444444</v>
      </c>
      <c r="P309" s="66">
        <f>IF((L310=""),"",((M309-N309)/(M309+N309))*100)</f>
        <v>6.5751586332969181</v>
      </c>
      <c r="Q309" s="66">
        <v>23</v>
      </c>
      <c r="R309" s="122" t="str">
        <f>IF(L310="","",IF(P310&lt;20,(IF(O309&gt;1730,IF(O309&lt;1970,"Pass","Fail"),"Fail"))))</f>
        <v>Pass</v>
      </c>
      <c r="S309" s="66">
        <v>121</v>
      </c>
      <c r="T309" s="66"/>
      <c r="U309" s="130"/>
      <c r="V309" s="220">
        <v>1600</v>
      </c>
      <c r="W309" s="220">
        <v>2000</v>
      </c>
      <c r="X309" s="224">
        <v>1730</v>
      </c>
      <c r="Y309" s="224">
        <v>1970</v>
      </c>
      <c r="Z309" s="224">
        <v>6.2</v>
      </c>
    </row>
    <row r="310" spans="1:26" ht="15.75">
      <c r="A310"/>
      <c r="B310" s="139"/>
      <c r="C310" s="68" t="s">
        <v>87</v>
      </c>
      <c r="D310" s="54">
        <v>27377.52</v>
      </c>
      <c r="E310" s="54">
        <v>27235.86</v>
      </c>
      <c r="F310" s="54">
        <v>27261.65</v>
      </c>
      <c r="G310" s="54">
        <v>27186.959999999999</v>
      </c>
      <c r="H310" s="54">
        <v>27358.46</v>
      </c>
      <c r="I310" s="54">
        <v>27260.82</v>
      </c>
      <c r="J310" s="54">
        <v>27197.23</v>
      </c>
      <c r="K310" s="54">
        <v>27200.2</v>
      </c>
      <c r="L310" s="54">
        <v>27469.29</v>
      </c>
      <c r="M310" s="72"/>
      <c r="N310" s="72"/>
      <c r="O310" s="72"/>
      <c r="P310" s="72"/>
      <c r="Q310" s="72"/>
      <c r="R310" s="124"/>
      <c r="S310" s="72"/>
      <c r="T310" s="72"/>
      <c r="U310" s="131"/>
      <c r="V310" s="221"/>
      <c r="W310" s="221"/>
    </row>
    <row r="311" spans="1:26" ht="38.25">
      <c r="A311"/>
      <c r="B311" s="141"/>
      <c r="C311" s="68" t="s">
        <v>121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7"/>
      <c r="N311" s="127"/>
      <c r="O311" s="127"/>
      <c r="P311" s="127"/>
      <c r="Q311" s="127"/>
      <c r="R311" s="128"/>
      <c r="S311" s="127"/>
      <c r="T311" s="127"/>
      <c r="U311" s="132"/>
      <c r="V311" s="222"/>
      <c r="W311" s="222"/>
    </row>
    <row r="312" spans="1:26">
      <c r="A312" s="121">
        <v>42947</v>
      </c>
      <c r="B312" s="121" t="s">
        <v>122</v>
      </c>
      <c r="C312" s="68" t="s">
        <v>86</v>
      </c>
      <c r="D312" s="54">
        <v>29439.919999999998</v>
      </c>
      <c r="E312" s="54">
        <v>29270.74</v>
      </c>
      <c r="F312" s="54">
        <v>29274.639999999999</v>
      </c>
      <c r="G312" s="54">
        <v>29279.8</v>
      </c>
      <c r="H312" s="54">
        <v>29510.57</v>
      </c>
      <c r="I312" s="54">
        <v>29462.35</v>
      </c>
      <c r="J312" s="54">
        <v>29285.14</v>
      </c>
      <c r="K312" s="54">
        <v>29250.65</v>
      </c>
      <c r="L312" s="54">
        <v>29503.53</v>
      </c>
      <c r="M312" s="66">
        <f>IF((L313=""),"",MAX(D314:L314))</f>
        <v>1973.7899999999972</v>
      </c>
      <c r="N312" s="66">
        <f>IF(L313="","",MIN(D314:L314))</f>
        <v>1735.1599999999999</v>
      </c>
      <c r="O312" s="66">
        <f>IF((L314=""),"",AVERAGE(D314:L314))</f>
        <v>1871.0466666666662</v>
      </c>
      <c r="P312" s="66">
        <f>IF((L313=""),"",((M312-N312)/(M312+N312))*100)</f>
        <v>6.4338963857694917</v>
      </c>
      <c r="Q312" s="66">
        <v>23</v>
      </c>
      <c r="R312" s="122" t="str">
        <f>IF(L313="","",IF(P313&lt;20,(IF(O312&gt;1730,IF(O312&lt;1970,"Pass","Fail"),"Fail"))))</f>
        <v>Pass</v>
      </c>
      <c r="S312" s="66" t="s">
        <v>123</v>
      </c>
      <c r="T312" s="66"/>
      <c r="U312" s="130"/>
      <c r="V312" s="220">
        <v>1600</v>
      </c>
      <c r="W312" s="220">
        <v>2000</v>
      </c>
      <c r="X312" s="224">
        <v>1730</v>
      </c>
      <c r="Y312" s="224">
        <v>1970</v>
      </c>
      <c r="Z312" s="224">
        <v>6.2</v>
      </c>
    </row>
    <row r="313" spans="1:26" ht="15.75">
      <c r="A313"/>
      <c r="B313" s="139"/>
      <c r="C313" s="68" t="s">
        <v>87</v>
      </c>
      <c r="D313" s="54">
        <v>27562.85</v>
      </c>
      <c r="E313" s="54">
        <v>27431.52</v>
      </c>
      <c r="F313" s="54">
        <v>27539.48</v>
      </c>
      <c r="G313" s="54">
        <v>27426.18</v>
      </c>
      <c r="H313" s="54">
        <v>27546.48</v>
      </c>
      <c r="I313" s="54">
        <v>27488.560000000001</v>
      </c>
      <c r="J313" s="54">
        <v>27423.97</v>
      </c>
      <c r="K313" s="54">
        <v>27382.68</v>
      </c>
      <c r="L313" s="54">
        <v>27636.2</v>
      </c>
      <c r="M313" s="72"/>
      <c r="N313" s="72"/>
      <c r="O313" s="72"/>
      <c r="P313" s="72"/>
      <c r="Q313" s="72"/>
      <c r="R313" s="124"/>
      <c r="S313" s="72"/>
      <c r="T313" s="72"/>
      <c r="U313" s="131"/>
      <c r="V313" s="221"/>
      <c r="W313" s="221"/>
    </row>
    <row r="314" spans="1:26" ht="38.25">
      <c r="A314"/>
      <c r="B314" s="141"/>
      <c r="C314" s="68" t="s">
        <v>121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7"/>
      <c r="N314" s="127"/>
      <c r="O314" s="127"/>
      <c r="P314" s="127"/>
      <c r="Q314" s="127"/>
      <c r="R314" s="128"/>
      <c r="S314" s="127"/>
      <c r="T314" s="127"/>
      <c r="U314" s="132"/>
      <c r="V314" s="222"/>
      <c r="W314" s="222"/>
    </row>
    <row r="315" spans="1:26">
      <c r="A315" s="120">
        <v>42951</v>
      </c>
      <c r="B315" s="121" t="s">
        <v>122</v>
      </c>
      <c r="C315" s="68" t="s">
        <v>86</v>
      </c>
      <c r="D315" s="54">
        <v>29380.74</v>
      </c>
      <c r="E315" s="54">
        <v>29238.95</v>
      </c>
      <c r="F315" s="54">
        <v>29282.78</v>
      </c>
      <c r="G315" s="54">
        <v>29217.05</v>
      </c>
      <c r="H315" s="54">
        <v>29434.45</v>
      </c>
      <c r="I315" s="54">
        <v>29395.63</v>
      </c>
      <c r="J315" s="54">
        <v>29236.54</v>
      </c>
      <c r="K315" s="54">
        <v>29215.62</v>
      </c>
      <c r="L315" s="54">
        <v>29441.21</v>
      </c>
      <c r="M315" s="66">
        <f>IF((L316=""),"",MAX(D317:L317))</f>
        <v>1991.3100000000013</v>
      </c>
      <c r="N315" s="66">
        <f>IF(L316="","",MIN(D317:L317))</f>
        <v>1803.119999999999</v>
      </c>
      <c r="O315" s="66">
        <f>IF((L317=""),"",AVERAGE(D317:L317))</f>
        <v>1871.9600000000003</v>
      </c>
      <c r="P315" s="66">
        <f>IF((L316=""),"",((M315-N315)/(M315+N315))*100)</f>
        <v>4.9596382065291049</v>
      </c>
      <c r="Q315" s="66">
        <v>23</v>
      </c>
      <c r="R315" s="122" t="str">
        <f>IF(L316="","",IF(P316&lt;20,(IF(O315&gt;1730,IF(O315&lt;1970,"Pass","Fail"),"Fail"))))</f>
        <v>Pass</v>
      </c>
      <c r="S315" s="66">
        <v>1335</v>
      </c>
      <c r="T315" s="66"/>
      <c r="U315" s="130"/>
      <c r="V315" s="220">
        <v>1600</v>
      </c>
      <c r="W315" s="220">
        <v>2000</v>
      </c>
      <c r="X315" s="224">
        <v>1730</v>
      </c>
      <c r="Y315" s="224">
        <v>1970</v>
      </c>
      <c r="Z315" s="224">
        <v>6.2</v>
      </c>
    </row>
    <row r="316" spans="1:26" ht="15.75">
      <c r="A316"/>
      <c r="B316" s="139"/>
      <c r="C316" s="68" t="s">
        <v>87</v>
      </c>
      <c r="D316" s="54">
        <v>27521.98</v>
      </c>
      <c r="E316" s="54">
        <v>27413.23</v>
      </c>
      <c r="F316" s="54">
        <v>27479.66</v>
      </c>
      <c r="G316" s="54">
        <v>27348.17</v>
      </c>
      <c r="H316" s="54">
        <v>27443.14</v>
      </c>
      <c r="I316" s="54">
        <v>27464.77</v>
      </c>
      <c r="J316" s="54">
        <v>27370.55</v>
      </c>
      <c r="K316" s="54">
        <v>27382.95</v>
      </c>
      <c r="L316" s="54">
        <v>27570.880000000001</v>
      </c>
      <c r="M316" s="72"/>
      <c r="N316" s="72"/>
      <c r="O316" s="72"/>
      <c r="P316" s="72"/>
      <c r="Q316" s="72"/>
      <c r="R316" s="124"/>
      <c r="S316" s="72"/>
      <c r="T316" s="72"/>
      <c r="U316" s="131"/>
      <c r="V316" s="221"/>
      <c r="W316" s="221"/>
    </row>
    <row r="317" spans="1:26" ht="38.25">
      <c r="A317"/>
      <c r="B317" s="141"/>
      <c r="C317" s="68" t="s">
        <v>121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7"/>
      <c r="N317" s="127"/>
      <c r="O317" s="127"/>
      <c r="P317" s="127"/>
      <c r="Q317" s="127"/>
      <c r="R317" s="128"/>
      <c r="S317" s="127"/>
      <c r="T317" s="127"/>
      <c r="U317" s="132"/>
      <c r="V317" s="222"/>
      <c r="W317" s="222"/>
    </row>
    <row r="318" spans="1:26">
      <c r="A318" s="120">
        <v>42954</v>
      </c>
      <c r="B318" s="121" t="s">
        <v>122</v>
      </c>
      <c r="C318" s="68" t="s">
        <v>86</v>
      </c>
      <c r="D318" s="54">
        <v>29336.02</v>
      </c>
      <c r="E318" s="54">
        <v>29335.77</v>
      </c>
      <c r="F318" s="54">
        <v>29286.39</v>
      </c>
      <c r="G318" s="54">
        <v>29229.39</v>
      </c>
      <c r="H318" s="54">
        <v>29458.19</v>
      </c>
      <c r="I318" s="54">
        <v>29422.99</v>
      </c>
      <c r="J318" s="54">
        <v>29224.26</v>
      </c>
      <c r="K318" s="54">
        <v>29270.7</v>
      </c>
      <c r="L318" s="54">
        <v>29460.47</v>
      </c>
      <c r="M318" s="66">
        <f>IF((L319=""),"",MAX(D320:L320))</f>
        <v>1949.8299999999981</v>
      </c>
      <c r="N318" s="66">
        <f>IF(L319="","",MIN(D320:L320))</f>
        <v>1722.8899999999994</v>
      </c>
      <c r="O318" s="66">
        <f>IF((L320=""),"",AVERAGE(D320:L320))</f>
        <v>1847.3877777777775</v>
      </c>
      <c r="P318" s="66">
        <f>IF((L319=""),"",((M318-N318)/(M318+N318))*100)</f>
        <v>6.1790716417259919</v>
      </c>
      <c r="Q318" s="66">
        <v>23</v>
      </c>
      <c r="R318" s="122" t="str">
        <f>IF(L319="","",IF(P319&lt;20,(IF(O318&gt;1730,IF(O318&lt;1970,"Pass","Fail"),"Fail"))))</f>
        <v>Pass</v>
      </c>
      <c r="S318" s="66">
        <v>1428</v>
      </c>
      <c r="T318" s="66"/>
      <c r="U318" s="130"/>
      <c r="V318" s="220">
        <v>1600</v>
      </c>
      <c r="W318" s="220">
        <v>2000</v>
      </c>
      <c r="X318" s="224">
        <v>1730</v>
      </c>
      <c r="Y318" s="224">
        <v>1970</v>
      </c>
      <c r="Z318" s="224">
        <v>6.2</v>
      </c>
    </row>
    <row r="319" spans="1:26" ht="15.75">
      <c r="A319"/>
      <c r="B319" s="139"/>
      <c r="C319" s="68" t="s">
        <v>87</v>
      </c>
      <c r="D319" s="54">
        <v>27613.13</v>
      </c>
      <c r="E319" s="54">
        <v>27459.46</v>
      </c>
      <c r="F319" s="54">
        <v>27560.82</v>
      </c>
      <c r="G319" s="54">
        <v>27364.76</v>
      </c>
      <c r="H319" s="54">
        <v>27508.36</v>
      </c>
      <c r="I319" s="54">
        <v>27493.91</v>
      </c>
      <c r="J319" s="54">
        <v>27411.99</v>
      </c>
      <c r="K319" s="54">
        <v>27379.81</v>
      </c>
      <c r="L319" s="54">
        <v>27605.45</v>
      </c>
      <c r="M319" s="72"/>
      <c r="N319" s="72"/>
      <c r="O319" s="72"/>
      <c r="P319" s="72"/>
      <c r="Q319" s="72"/>
      <c r="R319" s="124"/>
      <c r="S319" s="72"/>
      <c r="T319" s="72"/>
      <c r="U319" s="131"/>
      <c r="V319" s="221"/>
      <c r="W319" s="221"/>
    </row>
    <row r="320" spans="1:26" ht="38.25">
      <c r="A320"/>
      <c r="B320" s="141"/>
      <c r="C320" s="68" t="s">
        <v>121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7"/>
      <c r="N320" s="127"/>
      <c r="O320" s="127"/>
      <c r="P320" s="127"/>
      <c r="Q320" s="127"/>
      <c r="R320" s="128"/>
      <c r="S320" s="127"/>
      <c r="T320" s="127"/>
      <c r="U320" s="132"/>
      <c r="V320" s="222"/>
      <c r="W320" s="222"/>
    </row>
    <row r="321" spans="1:26">
      <c r="A321" s="120">
        <v>42957</v>
      </c>
      <c r="B321" s="121" t="s">
        <v>122</v>
      </c>
      <c r="C321" s="68" t="s">
        <v>86</v>
      </c>
      <c r="D321" s="54">
        <v>29335.06</v>
      </c>
      <c r="E321" s="54">
        <v>29108.48</v>
      </c>
      <c r="F321" s="54">
        <v>29145.57</v>
      </c>
      <c r="G321" s="54">
        <v>29156.5</v>
      </c>
      <c r="H321" s="54">
        <v>29406.78</v>
      </c>
      <c r="I321" s="54">
        <v>29302.73</v>
      </c>
      <c r="J321" s="54">
        <v>29134.62</v>
      </c>
      <c r="K321" s="54">
        <v>29170.959999999999</v>
      </c>
      <c r="L321" s="54">
        <v>29411</v>
      </c>
      <c r="M321" s="66">
        <f>IF((L322=""),"",MAX(D323:L323))</f>
        <v>1954.2799999999988</v>
      </c>
      <c r="N321" s="66">
        <f>IF(L322="","",MIN(D323:L323))</f>
        <v>1731.6699999999983</v>
      </c>
      <c r="O321" s="66">
        <f>IF((L323=""),"",AVERAGE(D323:L323))</f>
        <v>1838.2033333333331</v>
      </c>
      <c r="P321" s="66">
        <f>IF((L322=""),"",((M321-N321)/(M321+N321))*100)</f>
        <v>6.0394199595762492</v>
      </c>
      <c r="Q321" s="66">
        <v>23</v>
      </c>
      <c r="R321" s="122" t="str">
        <f>IF(L322="","",IF(P322&lt;20,(IF(O321&gt;1730,IF(O321&lt;1970,"Pass","Fail"),"Fail"))))</f>
        <v>Pass</v>
      </c>
      <c r="S321" s="66">
        <v>1428</v>
      </c>
      <c r="T321" s="66"/>
      <c r="U321" s="130"/>
      <c r="V321" s="220">
        <v>1600</v>
      </c>
      <c r="W321" s="220">
        <v>2000</v>
      </c>
      <c r="X321" s="224">
        <v>1730</v>
      </c>
      <c r="Y321" s="224">
        <v>1970</v>
      </c>
      <c r="Z321" s="224">
        <v>6.2</v>
      </c>
    </row>
    <row r="322" spans="1:26" ht="15.75">
      <c r="A322"/>
      <c r="B322" s="139"/>
      <c r="C322" s="68" t="s">
        <v>87</v>
      </c>
      <c r="D322" s="54">
        <v>27497</v>
      </c>
      <c r="E322" s="54">
        <v>27376.81</v>
      </c>
      <c r="F322" s="54">
        <v>27387.14</v>
      </c>
      <c r="G322" s="54">
        <v>27332.16</v>
      </c>
      <c r="H322" s="54">
        <v>27452.5</v>
      </c>
      <c r="I322" s="54">
        <v>27375.29</v>
      </c>
      <c r="J322" s="54">
        <v>27293.439999999999</v>
      </c>
      <c r="K322" s="54">
        <v>27337.32</v>
      </c>
      <c r="L322" s="54">
        <v>27576.21</v>
      </c>
      <c r="M322" s="72"/>
      <c r="N322" s="72"/>
      <c r="O322" s="72"/>
      <c r="P322" s="72"/>
      <c r="Q322" s="72"/>
      <c r="R322" s="124"/>
      <c r="S322" s="72"/>
      <c r="T322" s="72"/>
      <c r="U322" s="131"/>
      <c r="V322" s="221"/>
      <c r="W322" s="221"/>
    </row>
    <row r="323" spans="1:26" ht="38.25">
      <c r="A323"/>
      <c r="B323" s="141"/>
      <c r="C323" s="68" t="s">
        <v>121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7"/>
      <c r="N323" s="127"/>
      <c r="O323" s="127"/>
      <c r="P323" s="127"/>
      <c r="Q323" s="127"/>
      <c r="R323" s="128"/>
      <c r="S323" s="127"/>
      <c r="T323" s="127"/>
      <c r="U323" s="132"/>
      <c r="V323" s="222"/>
      <c r="W323" s="222"/>
    </row>
    <row r="324" spans="1:26">
      <c r="A324" s="120">
        <v>42960</v>
      </c>
      <c r="B324" s="121" t="s">
        <v>122</v>
      </c>
      <c r="C324" s="68" t="s">
        <v>86</v>
      </c>
      <c r="D324" s="54">
        <v>29383</v>
      </c>
      <c r="E324" s="54">
        <v>29236</v>
      </c>
      <c r="F324" s="54">
        <v>29229</v>
      </c>
      <c r="G324" s="54">
        <v>29254</v>
      </c>
      <c r="H324" s="54">
        <v>29462</v>
      </c>
      <c r="I324" s="54">
        <v>29380</v>
      </c>
      <c r="J324" s="54">
        <v>29227</v>
      </c>
      <c r="K324" s="54">
        <v>29201</v>
      </c>
      <c r="L324" s="54">
        <v>29440</v>
      </c>
      <c r="M324" s="66">
        <f>IF((L325=""),"",MAX(D326:L326))</f>
        <v>1975</v>
      </c>
      <c r="N324" s="66">
        <f>IF(L325="","",MIN(D326:L326))</f>
        <v>1768</v>
      </c>
      <c r="O324" s="66">
        <f>IF((L326=""),"",AVERAGE(D326:L326))</f>
        <v>1866.5555555555557</v>
      </c>
      <c r="P324" s="66">
        <f>IF((L325=""),"",((M324-N324)/(M324+N324))*100)</f>
        <v>5.5303232701041951</v>
      </c>
      <c r="Q324" s="66">
        <v>23</v>
      </c>
      <c r="R324" s="122" t="str">
        <f>IF(L325="","",IF(P325&lt;20,(IF(O324&gt;1730,IF(O324&lt;1970,"Pass","Fail"),"Fail"))))</f>
        <v>Pass</v>
      </c>
      <c r="S324" s="66">
        <v>1159</v>
      </c>
      <c r="T324" s="66"/>
      <c r="U324" s="130"/>
      <c r="V324" s="220">
        <v>1600</v>
      </c>
      <c r="W324" s="220">
        <v>2000</v>
      </c>
      <c r="X324" s="224">
        <v>1730</v>
      </c>
      <c r="Y324" s="224">
        <v>1970</v>
      </c>
      <c r="Z324" s="224">
        <v>6.2</v>
      </c>
    </row>
    <row r="325" spans="1:26" ht="15.75">
      <c r="A325"/>
      <c r="B325" s="139"/>
      <c r="C325" s="68" t="s">
        <v>87</v>
      </c>
      <c r="D325" s="54">
        <v>27485</v>
      </c>
      <c r="E325" s="54">
        <v>27378</v>
      </c>
      <c r="F325" s="54">
        <v>27461</v>
      </c>
      <c r="G325" s="54">
        <v>27383</v>
      </c>
      <c r="H325" s="54">
        <v>27519</v>
      </c>
      <c r="I325" s="54">
        <v>27405</v>
      </c>
      <c r="J325" s="136">
        <v>27362</v>
      </c>
      <c r="K325" s="136">
        <v>27361</v>
      </c>
      <c r="L325" s="136">
        <v>27659</v>
      </c>
      <c r="M325" s="72"/>
      <c r="N325" s="72"/>
      <c r="O325" s="72"/>
      <c r="P325" s="72"/>
      <c r="Q325" s="72"/>
      <c r="R325" s="124"/>
      <c r="S325" s="72"/>
      <c r="T325" s="72"/>
      <c r="U325" s="131"/>
      <c r="V325" s="221"/>
      <c r="W325" s="221"/>
    </row>
    <row r="326" spans="1:26" ht="38.25">
      <c r="A326"/>
      <c r="B326" s="141"/>
      <c r="C326" s="68" t="s">
        <v>121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7"/>
      <c r="N326" s="127"/>
      <c r="O326" s="127"/>
      <c r="P326" s="127"/>
      <c r="Q326" s="127"/>
      <c r="R326" s="128"/>
      <c r="S326" s="127"/>
      <c r="T326" s="127"/>
      <c r="U326" s="132"/>
      <c r="V326" s="222"/>
      <c r="W326" s="222"/>
    </row>
    <row r="327" spans="1:26">
      <c r="A327" s="120">
        <v>42963</v>
      </c>
      <c r="B327" s="121" t="s">
        <v>122</v>
      </c>
      <c r="C327" s="68" t="s">
        <v>86</v>
      </c>
      <c r="D327" s="54">
        <v>29343.4</v>
      </c>
      <c r="E327" s="54">
        <v>29189.15</v>
      </c>
      <c r="F327" s="54">
        <v>29217.79</v>
      </c>
      <c r="G327" s="54">
        <v>29154.28</v>
      </c>
      <c r="H327" s="54">
        <v>29428.37</v>
      </c>
      <c r="I327" s="54">
        <v>29310.77</v>
      </c>
      <c r="J327" s="54">
        <v>29132.04</v>
      </c>
      <c r="K327" s="54">
        <v>29181.27</v>
      </c>
      <c r="L327" s="54">
        <v>29436.91</v>
      </c>
      <c r="M327" s="66">
        <f>IF((L328=""),"",MAX(D329:L329))</f>
        <v>1916.7899999999972</v>
      </c>
      <c r="N327" s="66">
        <f>IF(L328="","",MIN(D329:L329))</f>
        <v>1679.1700000000019</v>
      </c>
      <c r="O327" s="66">
        <f>IF((L329=""),"",AVERAGE(D329:L329))</f>
        <v>1802.5633333333337</v>
      </c>
      <c r="P327" s="66">
        <f>IF((L328=""),"",((M327-N327)/(M327+N327))*100)</f>
        <v>6.6079711676435613</v>
      </c>
      <c r="Q327" s="66">
        <v>23</v>
      </c>
      <c r="R327" s="122" t="str">
        <f>IF(L328="","",IF(P328&lt;20,(IF(O327&gt;1730,IF(O327&lt;1970,"Pass","Fail"),"Fail"))))</f>
        <v>Pass</v>
      </c>
      <c r="S327" s="66">
        <v>121</v>
      </c>
      <c r="T327" s="66"/>
      <c r="U327" s="130"/>
      <c r="V327" s="220">
        <v>1600</v>
      </c>
      <c r="W327" s="220">
        <v>2000</v>
      </c>
      <c r="X327" s="224">
        <v>1730</v>
      </c>
      <c r="Y327" s="224">
        <v>1970</v>
      </c>
      <c r="Z327" s="224">
        <v>6.2</v>
      </c>
    </row>
    <row r="328" spans="1:26" ht="15.75">
      <c r="A328"/>
      <c r="B328" s="139"/>
      <c r="C328" s="68" t="s">
        <v>87</v>
      </c>
      <c r="D328" s="54">
        <v>27518.27</v>
      </c>
      <c r="E328" s="54">
        <v>27370.86</v>
      </c>
      <c r="F328" s="54">
        <v>27538.62</v>
      </c>
      <c r="G328" s="54">
        <v>27372.53</v>
      </c>
      <c r="H328" s="54">
        <v>27511.58</v>
      </c>
      <c r="I328" s="54">
        <v>27437.03</v>
      </c>
      <c r="J328" s="54">
        <v>27390.25</v>
      </c>
      <c r="K328" s="54">
        <v>27391.06</v>
      </c>
      <c r="L328" s="54">
        <v>27640.71</v>
      </c>
      <c r="M328" s="72"/>
      <c r="N328" s="72"/>
      <c r="O328" s="72"/>
      <c r="P328" s="72"/>
      <c r="Q328" s="72"/>
      <c r="R328" s="124"/>
      <c r="S328" s="72"/>
      <c r="T328" s="72"/>
      <c r="U328" s="131"/>
      <c r="V328" s="221"/>
      <c r="W328" s="221"/>
    </row>
    <row r="329" spans="1:26" ht="38.25">
      <c r="A329"/>
      <c r="B329" s="141"/>
      <c r="C329" s="68" t="s">
        <v>121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7"/>
      <c r="N329" s="127"/>
      <c r="O329" s="127"/>
      <c r="P329" s="127"/>
      <c r="Q329" s="127"/>
      <c r="R329" s="128"/>
      <c r="S329" s="127"/>
      <c r="T329" s="127"/>
      <c r="U329" s="132"/>
      <c r="V329" s="222"/>
      <c r="W329" s="222"/>
    </row>
    <row r="330" spans="1:26">
      <c r="A330" s="120">
        <v>42966</v>
      </c>
      <c r="B330" s="121" t="s">
        <v>122</v>
      </c>
      <c r="C330" s="68" t="s">
        <v>86</v>
      </c>
      <c r="D330" s="54">
        <v>29312.03</v>
      </c>
      <c r="E330" s="54">
        <v>29045.63</v>
      </c>
      <c r="F330" s="54">
        <v>29168.86</v>
      </c>
      <c r="G330" s="54">
        <v>29071.03</v>
      </c>
      <c r="H330" s="54">
        <v>29264.21</v>
      </c>
      <c r="I330" s="54">
        <v>29272.27</v>
      </c>
      <c r="J330" s="54">
        <v>29078.03</v>
      </c>
      <c r="K330" s="54">
        <v>29040.21</v>
      </c>
      <c r="L330" s="54">
        <v>29267.48</v>
      </c>
      <c r="M330" s="66">
        <f>IF((L331=""),"",MAX(D332:L332))</f>
        <v>1939.6100000000006</v>
      </c>
      <c r="N330" s="66">
        <f>IF(L331="","",MIN(D332:L332))</f>
        <v>1747.510000000002</v>
      </c>
      <c r="O330" s="66">
        <f>IF((L332=""),"",AVERAGE(D332:L332))</f>
        <v>1821.0888888888887</v>
      </c>
      <c r="P330" s="66">
        <f>IF((L331=""),"",((M330-N330)/(M330+N330))*100)</f>
        <v>5.2100284232679819</v>
      </c>
      <c r="Q330" s="66">
        <v>23</v>
      </c>
      <c r="R330" s="122" t="str">
        <f>IF(L331="","",IF(P331&lt;20,(IF(O330&gt;1730,IF(O330&lt;1970,"Pass","Fail"),"Fail"))))</f>
        <v>Pass</v>
      </c>
      <c r="S330" s="66">
        <v>121</v>
      </c>
      <c r="T330" s="66"/>
      <c r="U330" s="130"/>
      <c r="V330" s="220">
        <v>1600</v>
      </c>
      <c r="W330" s="220">
        <v>2000</v>
      </c>
      <c r="X330" s="224">
        <v>1730</v>
      </c>
      <c r="Y330" s="224">
        <v>1970</v>
      </c>
      <c r="Z330" s="224">
        <v>6.2</v>
      </c>
    </row>
    <row r="331" spans="1:26" ht="15.75">
      <c r="A331"/>
      <c r="B331" s="139"/>
      <c r="C331" s="68" t="s">
        <v>87</v>
      </c>
      <c r="D331" s="54">
        <v>27441.55</v>
      </c>
      <c r="E331" s="54">
        <v>27298.12</v>
      </c>
      <c r="F331" s="54">
        <v>27379.81</v>
      </c>
      <c r="G331" s="54">
        <v>27256.94</v>
      </c>
      <c r="H331" s="54">
        <v>27372.21</v>
      </c>
      <c r="I331" s="54">
        <v>27332.66</v>
      </c>
      <c r="J331" s="54">
        <v>27242.46</v>
      </c>
      <c r="K331" s="54">
        <v>27286.75</v>
      </c>
      <c r="L331" s="54">
        <v>27519.45</v>
      </c>
      <c r="M331" s="72"/>
      <c r="N331" s="72"/>
      <c r="O331" s="72"/>
      <c r="P331" s="72"/>
      <c r="Q331" s="72"/>
      <c r="R331" s="124"/>
      <c r="S331" s="72"/>
      <c r="T331" s="72"/>
      <c r="U331" s="131"/>
      <c r="V331" s="221"/>
      <c r="W331" s="221"/>
    </row>
    <row r="332" spans="1:26" ht="38.25">
      <c r="A332"/>
      <c r="B332" s="141"/>
      <c r="C332" s="68" t="s">
        <v>121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7"/>
      <c r="N332" s="127"/>
      <c r="O332" s="127"/>
      <c r="P332" s="127"/>
      <c r="Q332" s="127"/>
      <c r="R332" s="128"/>
      <c r="S332" s="127"/>
      <c r="T332" s="127"/>
      <c r="U332" s="132"/>
      <c r="V332" s="222"/>
      <c r="W332" s="222"/>
    </row>
    <row r="333" spans="1:26">
      <c r="A333" s="120">
        <v>42974</v>
      </c>
      <c r="B333" s="121" t="s">
        <v>122</v>
      </c>
      <c r="C333" s="68" t="s">
        <v>86</v>
      </c>
      <c r="D333" s="54">
        <v>29468.36</v>
      </c>
      <c r="E333" s="54">
        <v>29313.24</v>
      </c>
      <c r="F333" s="54">
        <v>29327.97</v>
      </c>
      <c r="G333" s="54">
        <v>29310.62</v>
      </c>
      <c r="H333" s="54">
        <v>29510.61</v>
      </c>
      <c r="I333" s="54">
        <v>29473.48</v>
      </c>
      <c r="J333" s="54">
        <v>29290.9</v>
      </c>
      <c r="K333" s="54">
        <v>29330</v>
      </c>
      <c r="L333" s="54">
        <v>29498.66</v>
      </c>
      <c r="M333" s="66">
        <f>IF((L334=""),"",MAX(D335:L335))</f>
        <v>1938.7799999999988</v>
      </c>
      <c r="N333" s="66">
        <f>IF(L334="","",MIN(D335:L335))</f>
        <v>1763.1399999999994</v>
      </c>
      <c r="O333" s="66">
        <f>IF((L335=""),"",AVERAGE(D335:L335))</f>
        <v>1836.604444444444</v>
      </c>
      <c r="P333" s="66">
        <f>IF((L334=""),"",((M333-N333)/(M333+N333))*100)</f>
        <v>4.7445649824955565</v>
      </c>
      <c r="Q333" s="66">
        <v>23</v>
      </c>
      <c r="R333" s="122" t="str">
        <f>IF(L334="","",IF(P334&lt;20,(IF(O333&gt;1730,IF(O333&lt;1970,"Pass","Fail"),"Fail"))))</f>
        <v>Pass</v>
      </c>
      <c r="S333" s="66">
        <v>121</v>
      </c>
      <c r="T333" s="66"/>
      <c r="U333" s="130"/>
      <c r="V333" s="220">
        <v>1600</v>
      </c>
      <c r="W333" s="220">
        <v>2000</v>
      </c>
      <c r="X333" s="224">
        <v>1730</v>
      </c>
      <c r="Y333" s="224">
        <v>1970</v>
      </c>
      <c r="Z333" s="224">
        <v>6.2</v>
      </c>
    </row>
    <row r="334" spans="1:26" ht="15.75">
      <c r="A334"/>
      <c r="B334" s="139"/>
      <c r="C334" s="68" t="s">
        <v>87</v>
      </c>
      <c r="D334" s="54">
        <v>27644.33</v>
      </c>
      <c r="E334" s="54">
        <v>27508.84</v>
      </c>
      <c r="F334" s="54">
        <v>27564.83</v>
      </c>
      <c r="G334" s="54">
        <v>27468.71</v>
      </c>
      <c r="H334" s="54">
        <v>27571.83</v>
      </c>
      <c r="I334" s="54">
        <v>27556.45</v>
      </c>
      <c r="J334" s="54">
        <v>27476.79</v>
      </c>
      <c r="K334" s="54">
        <v>27504.83</v>
      </c>
      <c r="L334" s="54">
        <v>27697.79</v>
      </c>
      <c r="M334" s="72"/>
      <c r="N334" s="72"/>
      <c r="O334" s="72"/>
      <c r="P334" s="72"/>
      <c r="Q334" s="72"/>
      <c r="R334" s="124"/>
      <c r="S334" s="72"/>
      <c r="T334" s="72"/>
      <c r="U334" s="131"/>
      <c r="V334" s="221"/>
      <c r="W334" s="221"/>
    </row>
    <row r="335" spans="1:26" ht="38.25">
      <c r="A335"/>
      <c r="B335" s="141"/>
      <c r="C335" s="68" t="s">
        <v>121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7"/>
      <c r="N335" s="127"/>
      <c r="O335" s="127"/>
      <c r="P335" s="127"/>
      <c r="Q335" s="127"/>
      <c r="R335" s="128"/>
      <c r="S335" s="127"/>
      <c r="T335" s="127"/>
      <c r="U335" s="132"/>
      <c r="V335" s="222"/>
      <c r="W335" s="222"/>
    </row>
    <row r="336" spans="1:26">
      <c r="A336" s="120">
        <v>42977</v>
      </c>
      <c r="B336" s="121" t="s">
        <v>122</v>
      </c>
      <c r="C336" s="68" t="s">
        <v>86</v>
      </c>
      <c r="D336" s="54">
        <v>29422.1</v>
      </c>
      <c r="E336" s="54">
        <v>29259.599999999999</v>
      </c>
      <c r="F336" s="54">
        <v>29304.04</v>
      </c>
      <c r="G336" s="54">
        <v>29245.45</v>
      </c>
      <c r="H336" s="54">
        <v>29475.47</v>
      </c>
      <c r="I336" s="54">
        <v>29385.79</v>
      </c>
      <c r="J336" s="54">
        <v>29250.09</v>
      </c>
      <c r="K336" s="54">
        <v>29243.91</v>
      </c>
      <c r="L336" s="54">
        <v>29485.72</v>
      </c>
      <c r="M336" s="66">
        <f>IF((L337=""),"",MAX(D338:L338))</f>
        <v>1876.0699999999997</v>
      </c>
      <c r="N336" s="66">
        <f>IF(L337="","",MIN(D338:L338))</f>
        <v>1733.7200000000012</v>
      </c>
      <c r="O336" s="66">
        <f>IF((L338=""),"",AVERAGE(D338:L338))</f>
        <v>1791.5411111111118</v>
      </c>
      <c r="P336" s="66">
        <f>IF((L337=""),"",((M336-N336)/(M336+N336))*100)</f>
        <v>3.9434426933422309</v>
      </c>
      <c r="Q336" s="66">
        <v>23</v>
      </c>
      <c r="R336" s="122" t="str">
        <f>IF(L337="","",IF(P337&lt;20,(IF(O336&gt;1730,IF(O336&lt;1970,"Pass","Fail"),"Fail"))))</f>
        <v>Pass</v>
      </c>
      <c r="S336" s="66">
        <v>1428</v>
      </c>
      <c r="T336" s="66"/>
      <c r="U336" s="130"/>
      <c r="V336" s="220">
        <v>1600</v>
      </c>
      <c r="W336" s="220">
        <v>2000</v>
      </c>
      <c r="X336" s="224">
        <v>1730</v>
      </c>
      <c r="Y336" s="224">
        <v>1970</v>
      </c>
      <c r="Z336" s="224">
        <v>6.2</v>
      </c>
    </row>
    <row r="337" spans="1:26" ht="15.75">
      <c r="A337"/>
      <c r="B337" s="139"/>
      <c r="C337" s="68" t="s">
        <v>87</v>
      </c>
      <c r="D337" s="54">
        <v>27630.26</v>
      </c>
      <c r="E337" s="54">
        <v>27509.03</v>
      </c>
      <c r="F337" s="54">
        <v>27570.32</v>
      </c>
      <c r="G337" s="54">
        <v>27445.21</v>
      </c>
      <c r="H337" s="54">
        <v>27607.26</v>
      </c>
      <c r="I337" s="54">
        <v>27509.72</v>
      </c>
      <c r="J337" s="54">
        <v>27463.03</v>
      </c>
      <c r="K337" s="54">
        <v>27464.48</v>
      </c>
      <c r="L337" s="54">
        <v>27748.99</v>
      </c>
      <c r="M337" s="72"/>
      <c r="N337" s="72"/>
      <c r="O337" s="72"/>
      <c r="P337" s="72"/>
      <c r="Q337" s="72"/>
      <c r="R337" s="124"/>
      <c r="S337" s="72"/>
      <c r="T337" s="72"/>
      <c r="U337" s="131"/>
      <c r="V337" s="221"/>
      <c r="W337" s="221"/>
    </row>
    <row r="338" spans="1:26" ht="38.25">
      <c r="A338"/>
      <c r="B338" s="141"/>
      <c r="C338" s="68" t="s">
        <v>121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7"/>
      <c r="N338" s="127"/>
      <c r="O338" s="127"/>
      <c r="P338" s="127"/>
      <c r="Q338" s="127"/>
      <c r="R338" s="128"/>
      <c r="S338" s="127"/>
      <c r="T338" s="127"/>
      <c r="U338" s="132"/>
      <c r="V338" s="222"/>
      <c r="W338" s="222"/>
    </row>
    <row r="339" spans="1:26">
      <c r="A339" s="120">
        <v>42981</v>
      </c>
      <c r="B339" s="121" t="s">
        <v>122</v>
      </c>
      <c r="C339" s="68" t="s">
        <v>86</v>
      </c>
      <c r="D339" s="54">
        <v>29421</v>
      </c>
      <c r="E339" s="54">
        <v>29224</v>
      </c>
      <c r="F339" s="54">
        <v>29250</v>
      </c>
      <c r="G339" s="54">
        <v>29284</v>
      </c>
      <c r="H339" s="54">
        <v>29449</v>
      </c>
      <c r="I339" s="54">
        <v>29493</v>
      </c>
      <c r="J339" s="54">
        <v>29256</v>
      </c>
      <c r="K339" s="54">
        <v>29249</v>
      </c>
      <c r="L339" s="54">
        <v>29478</v>
      </c>
      <c r="M339" s="66">
        <f>IF((L340=""),"",MAX(D341:L341))</f>
        <v>1954</v>
      </c>
      <c r="N339" s="66">
        <f>IF(L340="","",MIN(D341:L341))</f>
        <v>1671</v>
      </c>
      <c r="O339" s="66">
        <f>IF((L341=""),"",AVERAGE(D341:L341))</f>
        <v>1825.7777777777778</v>
      </c>
      <c r="P339" s="66">
        <f>IF((L340=""),"",((M339-N339)/(M339+N339))*100)</f>
        <v>7.8068965517241375</v>
      </c>
      <c r="Q339" s="66">
        <v>23</v>
      </c>
      <c r="R339" s="122" t="str">
        <f>IF(L340="","",IF(P340&lt;20,(IF(O339&gt;1730,IF(O339&lt;1970,"Pass","Fail"),"Fail"))))</f>
        <v>Pass</v>
      </c>
      <c r="S339" s="66">
        <v>1335</v>
      </c>
      <c r="T339" s="66"/>
      <c r="U339" s="130"/>
      <c r="V339" s="220">
        <v>1600</v>
      </c>
      <c r="W339" s="220">
        <v>2000</v>
      </c>
      <c r="X339" s="224">
        <v>1730</v>
      </c>
      <c r="Y339" s="224">
        <v>1970</v>
      </c>
      <c r="Z339" s="224">
        <v>6.2</v>
      </c>
    </row>
    <row r="340" spans="1:26" ht="15.75">
      <c r="A340"/>
      <c r="B340" s="139"/>
      <c r="C340" s="68" t="s">
        <v>87</v>
      </c>
      <c r="D340" s="54">
        <v>27632</v>
      </c>
      <c r="E340" s="54">
        <v>27473</v>
      </c>
      <c r="F340" s="54">
        <v>27579</v>
      </c>
      <c r="G340" s="54">
        <v>27426</v>
      </c>
      <c r="H340" s="54">
        <v>27514</v>
      </c>
      <c r="I340" s="54">
        <v>27539</v>
      </c>
      <c r="J340" s="136">
        <v>27422</v>
      </c>
      <c r="K340" s="136">
        <v>27449</v>
      </c>
      <c r="L340" s="136">
        <v>27638</v>
      </c>
      <c r="M340" s="72"/>
      <c r="N340" s="72"/>
      <c r="O340" s="72"/>
      <c r="P340" s="72"/>
      <c r="Q340" s="72"/>
      <c r="R340" s="124"/>
      <c r="S340" s="72"/>
      <c r="T340" s="72"/>
      <c r="U340" s="131"/>
      <c r="V340" s="221"/>
      <c r="W340" s="221"/>
    </row>
    <row r="341" spans="1:26" ht="38.25">
      <c r="A341"/>
      <c r="B341" s="141"/>
      <c r="C341" s="68" t="s">
        <v>121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7"/>
      <c r="N341" s="127"/>
      <c r="O341" s="127"/>
      <c r="P341" s="127"/>
      <c r="Q341" s="127"/>
      <c r="R341" s="128"/>
      <c r="S341" s="127"/>
      <c r="T341" s="127"/>
      <c r="U341" s="132"/>
      <c r="V341" s="222"/>
      <c r="W341" s="222"/>
    </row>
    <row r="342" spans="1:26">
      <c r="A342" s="120">
        <v>42989</v>
      </c>
      <c r="B342" s="121" t="s">
        <v>122</v>
      </c>
      <c r="C342" s="68" t="s">
        <v>86</v>
      </c>
      <c r="D342" s="143">
        <v>29378.799999999999</v>
      </c>
      <c r="E342" s="143">
        <v>29244.76</v>
      </c>
      <c r="F342" s="143">
        <v>29307.43</v>
      </c>
      <c r="G342" s="143">
        <v>29269.94</v>
      </c>
      <c r="H342" s="143">
        <v>29505.84</v>
      </c>
      <c r="I342" s="143">
        <v>29446.720000000001</v>
      </c>
      <c r="J342" s="143">
        <v>29253.98</v>
      </c>
      <c r="K342" s="143">
        <v>29237.01</v>
      </c>
      <c r="L342" s="143">
        <v>29415.03</v>
      </c>
      <c r="M342" s="66">
        <f>IF((L343=""),"",MAX(D344:L344))</f>
        <v>1993.7900000000009</v>
      </c>
      <c r="N342" s="66">
        <f>IF(L343="","",MIN(D344:L344))</f>
        <v>1812.8899999999994</v>
      </c>
      <c r="O342" s="66">
        <f>IF((L344=""),"",AVERAGE(D344:L344))</f>
        <v>1884.1433333333325</v>
      </c>
      <c r="P342" s="66">
        <f>IF((L343=""),"",((M342-N342)/(M342+N342))*100)</f>
        <v>4.7521724967688757</v>
      </c>
      <c r="Q342" s="66">
        <v>23</v>
      </c>
      <c r="R342" s="122" t="str">
        <f>IF(L343="","",IF(P343&lt;20,(IF(O342&gt;1730,IF(O342&lt;1970,"Pass","Fail"),"Fail"))))</f>
        <v>Pass</v>
      </c>
      <c r="S342" s="66">
        <v>1534</v>
      </c>
      <c r="T342" s="66"/>
      <c r="U342" s="130"/>
      <c r="V342" s="220">
        <v>1600</v>
      </c>
      <c r="W342" s="220">
        <v>2000</v>
      </c>
      <c r="X342" s="224">
        <v>1730</v>
      </c>
      <c r="Y342" s="224">
        <v>1970</v>
      </c>
      <c r="Z342" s="224">
        <v>6.2</v>
      </c>
    </row>
    <row r="343" spans="1:26" ht="15.75">
      <c r="A343"/>
      <c r="B343" s="139"/>
      <c r="C343" s="68" t="s">
        <v>87</v>
      </c>
      <c r="D343" s="144">
        <v>27507.57</v>
      </c>
      <c r="E343" s="144">
        <v>27414.37</v>
      </c>
      <c r="F343" s="144">
        <v>27494.54</v>
      </c>
      <c r="G343" s="144">
        <v>27385.79</v>
      </c>
      <c r="H343" s="144">
        <v>27512.05</v>
      </c>
      <c r="I343" s="144">
        <v>27485.72</v>
      </c>
      <c r="J343" s="144">
        <v>27390.46</v>
      </c>
      <c r="K343" s="144">
        <v>27385.74</v>
      </c>
      <c r="L343" s="144">
        <v>27525.98</v>
      </c>
      <c r="M343" s="72"/>
      <c r="N343" s="72"/>
      <c r="O343" s="72"/>
      <c r="P343" s="72"/>
      <c r="Q343" s="72"/>
      <c r="R343" s="124"/>
      <c r="S343" s="72"/>
      <c r="T343" s="72"/>
      <c r="U343" s="131"/>
      <c r="V343" s="221"/>
      <c r="W343" s="221"/>
    </row>
    <row r="344" spans="1:26" ht="38.25">
      <c r="A344"/>
      <c r="B344" s="141"/>
      <c r="C344" s="68" t="s">
        <v>121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7"/>
      <c r="N344" s="127"/>
      <c r="O344" s="127"/>
      <c r="P344" s="127"/>
      <c r="Q344" s="127"/>
      <c r="R344" s="128"/>
      <c r="S344" s="127"/>
      <c r="T344" s="127"/>
      <c r="U344" s="132"/>
      <c r="V344" s="222"/>
      <c r="W344" s="222"/>
    </row>
    <row r="345" spans="1:26">
      <c r="A345" s="120">
        <v>42994</v>
      </c>
      <c r="B345" s="121" t="s">
        <v>122</v>
      </c>
      <c r="C345" s="68" t="s">
        <v>86</v>
      </c>
      <c r="D345" s="54">
        <v>29361.55</v>
      </c>
      <c r="E345" s="54">
        <v>29215.79</v>
      </c>
      <c r="F345" s="54">
        <v>29093.69</v>
      </c>
      <c r="G345" s="54">
        <v>29170.98</v>
      </c>
      <c r="H345" s="54">
        <v>29358.33</v>
      </c>
      <c r="I345" s="54">
        <v>29318.82</v>
      </c>
      <c r="J345" s="54">
        <v>29199.74</v>
      </c>
      <c r="K345" s="54">
        <v>29131.360000000001</v>
      </c>
      <c r="L345" s="54">
        <v>29360.94</v>
      </c>
      <c r="M345" s="66">
        <f>IF((L346=""),"",MAX(D347:L347))</f>
        <v>1929.9099999999999</v>
      </c>
      <c r="N345" s="66">
        <f>IF(L346="","",MIN(D347:L347))</f>
        <v>1694.8400000000001</v>
      </c>
      <c r="O345" s="66">
        <f>IF((L347=""),"",AVERAGE(D347:L347))</f>
        <v>1846.3966666666665</v>
      </c>
      <c r="P345" s="66">
        <f>IF((L346=""),"",((M345-N345)/(M345+N345))*100)</f>
        <v>6.4851369059935093</v>
      </c>
      <c r="Q345" s="66">
        <v>23</v>
      </c>
      <c r="R345" s="122" t="str">
        <f>IF(L346="","",IF(P346&lt;20,(IF(O345&gt;1730,IF(O345&lt;1970,"Pass","Fail"),"Fail"))))</f>
        <v>Pass</v>
      </c>
      <c r="S345" s="66">
        <v>1159</v>
      </c>
      <c r="T345" s="66"/>
      <c r="U345" s="130"/>
      <c r="V345" s="220">
        <v>1600</v>
      </c>
      <c r="W345" s="220">
        <v>2000</v>
      </c>
      <c r="X345" s="224">
        <v>1730</v>
      </c>
      <c r="Y345" s="224">
        <v>1970</v>
      </c>
      <c r="Z345" s="224">
        <v>6.2</v>
      </c>
    </row>
    <row r="346" spans="1:26" ht="15.75">
      <c r="A346"/>
      <c r="B346" s="139"/>
      <c r="C346" s="68" t="s">
        <v>87</v>
      </c>
      <c r="D346" s="54">
        <v>27535.89</v>
      </c>
      <c r="E346" s="54">
        <v>27335.29</v>
      </c>
      <c r="F346" s="54">
        <v>27398.85</v>
      </c>
      <c r="G346" s="54">
        <v>27295.97</v>
      </c>
      <c r="H346" s="54">
        <v>27501.13</v>
      </c>
      <c r="I346" s="54">
        <v>27388.91</v>
      </c>
      <c r="J346" s="54">
        <v>27332.5</v>
      </c>
      <c r="K346" s="54">
        <v>27269.72</v>
      </c>
      <c r="L346" s="54">
        <v>27535.37</v>
      </c>
      <c r="M346" s="72"/>
      <c r="N346" s="72"/>
      <c r="O346" s="72"/>
      <c r="P346" s="72"/>
      <c r="Q346" s="72"/>
      <c r="R346" s="124"/>
      <c r="S346" s="72"/>
      <c r="T346" s="72"/>
      <c r="U346" s="131"/>
      <c r="V346" s="221"/>
      <c r="W346" s="221"/>
    </row>
    <row r="347" spans="1:26" ht="38.25">
      <c r="A347"/>
      <c r="B347" s="141"/>
      <c r="C347" s="68" t="s">
        <v>121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7"/>
      <c r="N347" s="127"/>
      <c r="O347" s="127"/>
      <c r="P347" s="127"/>
      <c r="Q347" s="127"/>
      <c r="R347" s="128"/>
      <c r="S347" s="127"/>
      <c r="T347" s="127"/>
      <c r="U347" s="132"/>
      <c r="V347" s="222"/>
      <c r="W347" s="222"/>
    </row>
    <row r="348" spans="1:26">
      <c r="A348" s="120">
        <v>42997</v>
      </c>
      <c r="B348" s="121" t="s">
        <v>122</v>
      </c>
      <c r="C348" s="68" t="s">
        <v>86</v>
      </c>
      <c r="D348" s="54">
        <v>29399.67</v>
      </c>
      <c r="E348" s="54">
        <v>29285.68</v>
      </c>
      <c r="F348" s="54">
        <v>29222.76</v>
      </c>
      <c r="G348" s="54">
        <v>29139.96</v>
      </c>
      <c r="H348" s="54">
        <v>29355.94</v>
      </c>
      <c r="I348" s="54">
        <v>29368.76</v>
      </c>
      <c r="J348" s="54">
        <v>29213.119999999999</v>
      </c>
      <c r="K348" s="54">
        <v>29210.47</v>
      </c>
      <c r="L348" s="54">
        <v>29374.77</v>
      </c>
      <c r="M348" s="66">
        <f>IF((L349=""),"",MAX(D350:L350))</f>
        <v>2020.4599999999991</v>
      </c>
      <c r="N348" s="66">
        <f>IF(L349="","",MIN(D350:L350))</f>
        <v>1811.119999999999</v>
      </c>
      <c r="O348" s="66">
        <f>IF((L350=""),"",AVERAGE(D350:L350))</f>
        <v>1918.2733333333319</v>
      </c>
      <c r="P348" s="66">
        <f>IF((L349=""),"",((M348-N348)/(M348+N348))*100)</f>
        <v>5.463542455070761</v>
      </c>
      <c r="Q348" s="66">
        <v>23</v>
      </c>
      <c r="R348" s="122" t="str">
        <f>IF(L349="","",IF(P349&lt;20,(IF(O348&gt;1730,IF(O348&lt;1970,"Pass","Fail"),"Fail"))))</f>
        <v>Pass</v>
      </c>
      <c r="S348" s="66">
        <v>1428</v>
      </c>
      <c r="T348" s="66"/>
      <c r="U348" s="130"/>
      <c r="V348" s="220">
        <v>1600</v>
      </c>
      <c r="W348" s="220">
        <v>2000</v>
      </c>
      <c r="X348" s="224">
        <v>1730</v>
      </c>
      <c r="Y348" s="224">
        <v>1970</v>
      </c>
      <c r="Z348" s="224">
        <v>6.2</v>
      </c>
    </row>
    <row r="349" spans="1:26" ht="15.75">
      <c r="A349"/>
      <c r="B349" s="139"/>
      <c r="C349" s="68" t="s">
        <v>87</v>
      </c>
      <c r="D349" s="54">
        <v>27503.22</v>
      </c>
      <c r="E349" s="54">
        <v>27337.9</v>
      </c>
      <c r="F349" s="54">
        <v>27313.83</v>
      </c>
      <c r="G349" s="54">
        <v>27279.25</v>
      </c>
      <c r="H349" s="54">
        <v>27335.48</v>
      </c>
      <c r="I349" s="54">
        <v>27392</v>
      </c>
      <c r="J349" s="54">
        <v>27402</v>
      </c>
      <c r="K349" s="54">
        <v>27285.7</v>
      </c>
      <c r="L349" s="54">
        <v>27457.29</v>
      </c>
      <c r="M349" s="72"/>
      <c r="N349" s="72"/>
      <c r="O349" s="72"/>
      <c r="P349" s="72"/>
      <c r="Q349" s="72"/>
      <c r="R349" s="124"/>
      <c r="S349" s="72"/>
      <c r="T349" s="72"/>
      <c r="U349" s="131"/>
      <c r="V349" s="221"/>
      <c r="W349" s="221"/>
    </row>
    <row r="350" spans="1:26" ht="38.25">
      <c r="A350"/>
      <c r="B350" s="141"/>
      <c r="C350" s="68" t="s">
        <v>121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7"/>
      <c r="N350" s="127"/>
      <c r="O350" s="127"/>
      <c r="P350" s="127"/>
      <c r="Q350" s="127"/>
      <c r="R350" s="128"/>
      <c r="S350" s="127"/>
      <c r="T350" s="127"/>
      <c r="U350" s="132"/>
      <c r="V350" s="222"/>
      <c r="W350" s="222"/>
    </row>
    <row r="351" spans="1:26">
      <c r="A351" s="120">
        <v>43000</v>
      </c>
      <c r="B351" s="121" t="s">
        <v>122</v>
      </c>
      <c r="C351" s="68" t="s">
        <v>86</v>
      </c>
      <c r="D351" s="54">
        <v>29221.98</v>
      </c>
      <c r="E351" s="54">
        <v>29061.83</v>
      </c>
      <c r="F351" s="54">
        <v>29048.51</v>
      </c>
      <c r="G351" s="54">
        <v>29071.9</v>
      </c>
      <c r="H351" s="54">
        <v>29316.28</v>
      </c>
      <c r="I351" s="54">
        <v>29260.43</v>
      </c>
      <c r="J351" s="54">
        <v>29063.46</v>
      </c>
      <c r="K351" s="54">
        <v>29078.78</v>
      </c>
      <c r="L351" s="54">
        <v>29330.45</v>
      </c>
      <c r="M351" s="66">
        <f>IF((L352=""),"",MAX(D353:L353))</f>
        <v>1963.2700000000004</v>
      </c>
      <c r="N351" s="66">
        <f>IF(L352="","",MIN(D353:L353))</f>
        <v>1811.4199999999983</v>
      </c>
      <c r="O351" s="66">
        <f>IF((L353=""),"",AVERAGE(D353:L353))</f>
        <v>1880.9144444444444</v>
      </c>
      <c r="P351" s="66">
        <f>IF((L352=""),"",((M351-N351)/(M351+N351))*100)</f>
        <v>4.0228469092826753</v>
      </c>
      <c r="Q351" s="66">
        <v>23</v>
      </c>
      <c r="R351" s="122" t="str">
        <f>IF(L352="","",IF(P352&lt;20,(IF(O351&gt;1730,IF(O351&lt;1970,"Pass","Fail"),"Fail"))))</f>
        <v>Pass</v>
      </c>
      <c r="S351" s="66">
        <v>1428</v>
      </c>
      <c r="T351" s="66"/>
      <c r="U351" s="130"/>
      <c r="V351" s="220">
        <v>1600</v>
      </c>
      <c r="W351" s="220">
        <v>2000</v>
      </c>
      <c r="X351" s="224">
        <v>1730</v>
      </c>
      <c r="Y351" s="224">
        <v>1970</v>
      </c>
      <c r="Z351" s="224">
        <v>6.2</v>
      </c>
    </row>
    <row r="352" spans="1:26" ht="15.75">
      <c r="A352"/>
      <c r="B352" s="139"/>
      <c r="C352" s="68" t="s">
        <v>87</v>
      </c>
      <c r="D352" s="54">
        <v>27359.08</v>
      </c>
      <c r="E352" s="54">
        <v>27237.23</v>
      </c>
      <c r="F352" s="54">
        <v>27237.09</v>
      </c>
      <c r="G352" s="54">
        <v>27189.7</v>
      </c>
      <c r="H352" s="54">
        <v>27353.01</v>
      </c>
      <c r="I352" s="54">
        <v>27302.29</v>
      </c>
      <c r="J352" s="54">
        <v>27196.36</v>
      </c>
      <c r="K352" s="54">
        <v>27217.96</v>
      </c>
      <c r="L352" s="54">
        <v>27432.67</v>
      </c>
      <c r="M352" s="72"/>
      <c r="N352" s="72"/>
      <c r="O352" s="72"/>
      <c r="P352" s="72"/>
      <c r="Q352" s="72"/>
      <c r="R352" s="124"/>
      <c r="S352" s="72"/>
      <c r="T352" s="72"/>
      <c r="U352" s="131"/>
      <c r="V352" s="221"/>
      <c r="W352" s="221"/>
    </row>
    <row r="353" spans="1:26" ht="38.25">
      <c r="A353"/>
      <c r="B353" s="141"/>
      <c r="C353" s="68" t="s">
        <v>121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7"/>
      <c r="N353" s="127"/>
      <c r="O353" s="127"/>
      <c r="P353" s="127"/>
      <c r="Q353" s="127"/>
      <c r="R353" s="128"/>
      <c r="S353" s="127"/>
      <c r="T353" s="127"/>
      <c r="U353" s="132"/>
      <c r="V353" s="222"/>
      <c r="W353" s="222"/>
    </row>
    <row r="354" spans="1:26">
      <c r="A354" s="120">
        <v>43003</v>
      </c>
      <c r="B354" s="121" t="s">
        <v>122</v>
      </c>
      <c r="C354" s="68" t="s">
        <v>86</v>
      </c>
      <c r="D354" s="54">
        <v>29439.25</v>
      </c>
      <c r="E354" s="54">
        <v>29268.52</v>
      </c>
      <c r="F354" s="54">
        <v>29271.84</v>
      </c>
      <c r="G354" s="54">
        <v>29245.919999999998</v>
      </c>
      <c r="H354" s="54">
        <v>29516.44</v>
      </c>
      <c r="I354" s="54">
        <v>29459.05</v>
      </c>
      <c r="J354" s="54">
        <v>29255.48</v>
      </c>
      <c r="K354" s="54">
        <v>29314.74</v>
      </c>
      <c r="L354" s="54">
        <v>29494.99</v>
      </c>
      <c r="M354" s="66">
        <f>IF((L355=""),"",MAX(D356:L356))</f>
        <v>1998.6899999999987</v>
      </c>
      <c r="N354" s="66">
        <f>IF(L355="","",MIN(D356:L356))</f>
        <v>1827.1800000000003</v>
      </c>
      <c r="O354" s="66">
        <f>IF((L356=""),"",AVERAGE(D356:L356))</f>
        <v>1897.5611111111111</v>
      </c>
      <c r="P354" s="66">
        <f>IF((L355=""),"",((M354-N354)/(M354+N354))*100)</f>
        <v>4.4829019281888423</v>
      </c>
      <c r="Q354" s="66">
        <v>23</v>
      </c>
      <c r="R354" s="122" t="str">
        <f>IF(L355="","",IF(P355&lt;20,(IF(O354&gt;1730,IF(O354&lt;1970,"Pass","Fail"),"Fail"))))</f>
        <v>Pass</v>
      </c>
      <c r="S354" s="66">
        <v>1159</v>
      </c>
      <c r="T354" s="66"/>
      <c r="U354" s="130"/>
      <c r="V354" s="220">
        <v>1600</v>
      </c>
      <c r="W354" s="220">
        <v>2000</v>
      </c>
      <c r="X354" s="224">
        <v>1730</v>
      </c>
      <c r="Y354" s="224">
        <v>1970</v>
      </c>
      <c r="Z354" s="224">
        <v>6.2</v>
      </c>
    </row>
    <row r="355" spans="1:26" ht="15.75">
      <c r="A355"/>
      <c r="B355" s="139"/>
      <c r="C355" s="68" t="s">
        <v>87</v>
      </c>
      <c r="D355" s="54">
        <v>27612.07</v>
      </c>
      <c r="E355" s="54">
        <v>27421.439999999999</v>
      </c>
      <c r="F355" s="54">
        <v>27391.87</v>
      </c>
      <c r="G355" s="54">
        <v>27367.06</v>
      </c>
      <c r="H355" s="54">
        <v>27541.86</v>
      </c>
      <c r="I355" s="54">
        <v>27460.36</v>
      </c>
      <c r="J355" s="54">
        <v>27391.61</v>
      </c>
      <c r="K355" s="54">
        <v>27391.03</v>
      </c>
      <c r="L355" s="54">
        <v>27610.880000000001</v>
      </c>
      <c r="M355" s="72"/>
      <c r="N355" s="72"/>
      <c r="O355" s="72"/>
      <c r="P355" s="72"/>
      <c r="Q355" s="72"/>
      <c r="R355" s="124"/>
      <c r="S355" s="72"/>
      <c r="T355" s="72"/>
      <c r="U355" s="131"/>
      <c r="V355" s="221"/>
      <c r="W355" s="221"/>
    </row>
    <row r="356" spans="1:26" ht="38.25">
      <c r="A356"/>
      <c r="B356" s="141"/>
      <c r="C356" s="68" t="s">
        <v>121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7"/>
      <c r="N356" s="127"/>
      <c r="O356" s="127"/>
      <c r="P356" s="127"/>
      <c r="Q356" s="127"/>
      <c r="R356" s="128"/>
      <c r="S356" s="127"/>
      <c r="T356" s="127"/>
      <c r="U356" s="132"/>
      <c r="V356" s="222"/>
      <c r="W356" s="222"/>
    </row>
    <row r="357" spans="1:26">
      <c r="A357" s="120">
        <v>43007</v>
      </c>
      <c r="B357" s="121" t="s">
        <v>122</v>
      </c>
      <c r="C357" s="68" t="s">
        <v>86</v>
      </c>
      <c r="D357" s="54">
        <v>29510.29</v>
      </c>
      <c r="E357" s="54">
        <v>29342.92</v>
      </c>
      <c r="F357" s="54">
        <v>29438</v>
      </c>
      <c r="G357" s="54">
        <v>29340.27</v>
      </c>
      <c r="H357" s="54">
        <v>29578.9</v>
      </c>
      <c r="I357" s="54">
        <v>29488.48</v>
      </c>
      <c r="J357" s="54">
        <v>29343.91</v>
      </c>
      <c r="K357" s="54">
        <v>29358.6</v>
      </c>
      <c r="L357" s="54">
        <v>29577.8</v>
      </c>
      <c r="M357" s="66">
        <f>IF((L358=""),"",MAX(D359:L359))</f>
        <v>1938.3000000000029</v>
      </c>
      <c r="N357" s="66">
        <f>IF(L358="","",MIN(D359:L359))</f>
        <v>1773.4000000000015</v>
      </c>
      <c r="O357" s="66">
        <f>IF((L359=""),"",AVERAGE(D359:L359))</f>
        <v>1846.4433333333336</v>
      </c>
      <c r="P357" s="66">
        <f>IF((L358=""),"",((M357-N357)/(M357+N357))*100)</f>
        <v>4.4427081930113221</v>
      </c>
      <c r="Q357" s="66">
        <v>23</v>
      </c>
      <c r="R357" s="122" t="str">
        <f>IF(L358="","",IF(P358&lt;20,(IF(O357&gt;1730,IF(O357&lt;1970,"Pass","Fail"),"Fail"))))</f>
        <v>Pass</v>
      </c>
      <c r="S357" s="66">
        <v>1428</v>
      </c>
      <c r="T357" s="66"/>
      <c r="U357" s="130"/>
      <c r="V357" s="220">
        <v>1600</v>
      </c>
      <c r="W357" s="220">
        <v>2000</v>
      </c>
      <c r="X357" s="224">
        <v>1730</v>
      </c>
      <c r="Y357" s="224">
        <v>1970</v>
      </c>
      <c r="Z357" s="224">
        <v>6.2</v>
      </c>
    </row>
    <row r="358" spans="1:26" ht="15.75">
      <c r="A358"/>
      <c r="B358" s="139"/>
      <c r="C358" s="68" t="s">
        <v>87</v>
      </c>
      <c r="D358" s="54">
        <v>27686.28</v>
      </c>
      <c r="E358" s="54">
        <v>27562.25</v>
      </c>
      <c r="F358" s="54">
        <v>27664.6</v>
      </c>
      <c r="G358" s="54">
        <v>27457.4</v>
      </c>
      <c r="H358" s="54">
        <v>27640.6</v>
      </c>
      <c r="I358" s="54">
        <v>27597.360000000001</v>
      </c>
      <c r="J358" s="54">
        <v>27500.38</v>
      </c>
      <c r="K358" s="54">
        <v>27500.89</v>
      </c>
      <c r="L358" s="54">
        <v>27751.42</v>
      </c>
      <c r="M358" s="72"/>
      <c r="N358" s="72"/>
      <c r="O358" s="72"/>
      <c r="P358" s="72"/>
      <c r="Q358" s="72"/>
      <c r="R358" s="124"/>
      <c r="S358" s="72"/>
      <c r="T358" s="72"/>
      <c r="U358" s="131"/>
      <c r="V358" s="221"/>
      <c r="W358" s="221"/>
    </row>
    <row r="359" spans="1:26" ht="38.25">
      <c r="A359"/>
      <c r="B359" s="141"/>
      <c r="C359" s="68" t="s">
        <v>121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7"/>
      <c r="N359" s="127"/>
      <c r="O359" s="127"/>
      <c r="P359" s="127"/>
      <c r="Q359" s="127"/>
      <c r="R359" s="128"/>
      <c r="S359" s="127"/>
      <c r="T359" s="127"/>
      <c r="U359" s="132"/>
      <c r="V359" s="222"/>
      <c r="W359" s="222"/>
    </row>
    <row r="360" spans="1:26">
      <c r="A360" s="120">
        <v>43011</v>
      </c>
      <c r="B360" s="121" t="s">
        <v>122</v>
      </c>
      <c r="C360" s="68" t="s">
        <v>86</v>
      </c>
      <c r="D360" s="54">
        <v>29420.799999999999</v>
      </c>
      <c r="E360" s="54">
        <v>29238.39</v>
      </c>
      <c r="F360" s="54">
        <v>29254.67</v>
      </c>
      <c r="G360" s="54">
        <v>29248.9</v>
      </c>
      <c r="H360" s="54">
        <v>29446.71</v>
      </c>
      <c r="I360" s="54">
        <v>29446.51</v>
      </c>
      <c r="J360" s="54">
        <v>29249.91</v>
      </c>
      <c r="K360" s="54">
        <v>29249.85</v>
      </c>
      <c r="L360" s="54">
        <v>29471.85</v>
      </c>
      <c r="M360" s="66">
        <f>IF((L361=""),"",MAX(D362:L362))</f>
        <v>1955.5599999999977</v>
      </c>
      <c r="N360" s="66">
        <f>IF(L361="","",MIN(D362:L362))</f>
        <v>1803.5</v>
      </c>
      <c r="O360" s="66">
        <f>IF((L362=""),"",AVERAGE(D362:L362))</f>
        <v>1870.8111111111107</v>
      </c>
      <c r="P360" s="66">
        <f>IF((L361=""),"",((M360-N360)/(M360+N360))*100)</f>
        <v>4.0451602262267103</v>
      </c>
      <c r="Q360" s="66">
        <v>23</v>
      </c>
      <c r="R360" s="122" t="str">
        <f>IF(L361="","",IF(P361&lt;20,(IF(O360&gt;1730,IF(O360&lt;1970,"Pass","Fail"),"Fail"))))</f>
        <v>Pass</v>
      </c>
      <c r="S360" s="66">
        <v>1159</v>
      </c>
      <c r="T360" s="66"/>
      <c r="U360" s="130"/>
      <c r="V360" s="220">
        <v>1600</v>
      </c>
      <c r="W360" s="220">
        <v>2000</v>
      </c>
      <c r="X360" s="224">
        <v>1730</v>
      </c>
      <c r="Y360" s="224">
        <v>1970</v>
      </c>
      <c r="Z360" s="224">
        <v>6.2</v>
      </c>
    </row>
    <row r="361" spans="1:26" ht="15.75">
      <c r="A361"/>
      <c r="B361" s="139"/>
      <c r="C361" s="68" t="s">
        <v>87</v>
      </c>
      <c r="D361" s="54">
        <v>27566.639999999999</v>
      </c>
      <c r="E361" s="54">
        <v>27427.63</v>
      </c>
      <c r="F361" s="54">
        <v>27451.17</v>
      </c>
      <c r="G361" s="54">
        <v>27365.03</v>
      </c>
      <c r="H361" s="54">
        <v>27491.15</v>
      </c>
      <c r="I361" s="54">
        <v>27500.13</v>
      </c>
      <c r="J361" s="54">
        <v>27389.53</v>
      </c>
      <c r="K361" s="54">
        <v>27396.05</v>
      </c>
      <c r="L361" s="54">
        <v>27602.959999999999</v>
      </c>
      <c r="M361" s="72"/>
      <c r="N361" s="72"/>
      <c r="O361" s="72"/>
      <c r="P361" s="72"/>
      <c r="Q361" s="72"/>
      <c r="R361" s="124"/>
      <c r="S361" s="72"/>
      <c r="T361" s="72"/>
      <c r="U361" s="131"/>
      <c r="V361" s="221"/>
      <c r="W361" s="221"/>
    </row>
    <row r="362" spans="1:26" ht="38.25">
      <c r="A362"/>
      <c r="B362" s="141"/>
      <c r="C362" s="68" t="s">
        <v>121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7"/>
      <c r="N362" s="127"/>
      <c r="O362" s="127"/>
      <c r="P362" s="127"/>
      <c r="Q362" s="127"/>
      <c r="R362" s="128"/>
      <c r="S362" s="127"/>
      <c r="T362" s="127"/>
      <c r="U362" s="132"/>
      <c r="V362" s="222"/>
      <c r="W362" s="222"/>
    </row>
    <row r="363" spans="1:26">
      <c r="A363" s="120">
        <v>43017</v>
      </c>
      <c r="B363" s="121" t="s">
        <v>122</v>
      </c>
      <c r="C363" s="68" t="s">
        <v>86</v>
      </c>
      <c r="D363" s="54">
        <v>29360.06</v>
      </c>
      <c r="E363" s="54">
        <v>29206.5</v>
      </c>
      <c r="F363" s="54">
        <v>29254.959999999999</v>
      </c>
      <c r="G363" s="54">
        <v>29204.77</v>
      </c>
      <c r="H363" s="54">
        <v>29443.119999999999</v>
      </c>
      <c r="I363" s="54">
        <v>29356.52</v>
      </c>
      <c r="J363" s="54">
        <v>29196.53</v>
      </c>
      <c r="K363" s="54">
        <v>29200.17</v>
      </c>
      <c r="L363" s="54">
        <v>29409.56</v>
      </c>
      <c r="M363" s="66">
        <f>IF((L364=""),"",MAX(D365:L365))</f>
        <v>1978.1299999999974</v>
      </c>
      <c r="N363" s="66">
        <f>IF(L364="","",MIN(D365:L365))</f>
        <v>1813.5999999999985</v>
      </c>
      <c r="O363" s="66">
        <f>IF((L365=""),"",AVERAGE(D365:L365))</f>
        <v>1882.7822222222214</v>
      </c>
      <c r="P363" s="66">
        <f>IF((L364=""),"",((M363-N363)/(M363+N363))*100)</f>
        <v>4.3391802686372456</v>
      </c>
      <c r="Q363" s="66">
        <v>23</v>
      </c>
      <c r="R363" s="122" t="str">
        <f>IF(L364="","",IF(P364&lt;20,(IF(O363&gt;1730,IF(O363&lt;1970,"Pass","Fail"),"Fail"))))</f>
        <v>Pass</v>
      </c>
      <c r="S363" s="66">
        <v>1428</v>
      </c>
      <c r="T363" s="66"/>
      <c r="U363" s="130"/>
      <c r="V363" s="220">
        <v>1600</v>
      </c>
      <c r="W363" s="220">
        <v>2000</v>
      </c>
      <c r="X363" s="224">
        <v>1730</v>
      </c>
      <c r="Y363" s="224">
        <v>1970</v>
      </c>
      <c r="Z363" s="224">
        <v>6.2</v>
      </c>
    </row>
    <row r="364" spans="1:26" ht="15.75">
      <c r="A364"/>
      <c r="B364" s="139"/>
      <c r="C364" s="68" t="s">
        <v>87</v>
      </c>
      <c r="D364" s="54">
        <v>27490.59</v>
      </c>
      <c r="E364" s="54">
        <v>27374.28</v>
      </c>
      <c r="F364" s="54">
        <v>27441.360000000001</v>
      </c>
      <c r="G364" s="54">
        <v>27310.560000000001</v>
      </c>
      <c r="H364" s="54">
        <v>27464.99</v>
      </c>
      <c r="I364" s="54">
        <v>27401.200000000001</v>
      </c>
      <c r="J364" s="54">
        <v>27322.560000000001</v>
      </c>
      <c r="K364" s="54">
        <v>27344.57</v>
      </c>
      <c r="L364" s="54">
        <v>27537.040000000001</v>
      </c>
      <c r="M364" s="72"/>
      <c r="N364" s="72"/>
      <c r="O364" s="72"/>
      <c r="P364" s="72"/>
      <c r="Q364" s="72"/>
      <c r="R364" s="124"/>
      <c r="S364" s="72"/>
      <c r="T364" s="72"/>
      <c r="U364" s="131"/>
      <c r="V364" s="221"/>
      <c r="W364" s="221"/>
    </row>
    <row r="365" spans="1:26" ht="38.25">
      <c r="A365"/>
      <c r="B365" s="141"/>
      <c r="C365" s="68" t="s">
        <v>121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7"/>
      <c r="N365" s="127"/>
      <c r="O365" s="127"/>
      <c r="P365" s="127"/>
      <c r="Q365" s="127"/>
      <c r="R365" s="128"/>
      <c r="S365" s="127"/>
      <c r="T365" s="127"/>
      <c r="U365" s="132"/>
      <c r="V365" s="222"/>
      <c r="W365" s="222"/>
    </row>
    <row r="366" spans="1:26">
      <c r="A366" s="120">
        <v>43020</v>
      </c>
      <c r="B366" s="121" t="s">
        <v>122</v>
      </c>
      <c r="C366" s="68" t="s">
        <v>86</v>
      </c>
      <c r="D366" s="54">
        <v>29369.24</v>
      </c>
      <c r="E366" s="54">
        <v>29211.87</v>
      </c>
      <c r="F366" s="54">
        <v>27017.51</v>
      </c>
      <c r="G366" s="54">
        <v>29195.39</v>
      </c>
      <c r="H366" s="54">
        <v>29347.78</v>
      </c>
      <c r="I366" s="54">
        <v>29347.06</v>
      </c>
      <c r="J366" s="54">
        <v>29233.919999999998</v>
      </c>
      <c r="K366" s="54">
        <v>29172.1</v>
      </c>
      <c r="L366" s="54">
        <v>29423.02</v>
      </c>
      <c r="M366" s="66">
        <f>IF((L367=""),"",MAX(D368:L368))</f>
        <v>4123.2700000000004</v>
      </c>
      <c r="N366" s="66">
        <f>IF(L367="","",MIN(D368:L368))</f>
        <v>-352.7400000000016</v>
      </c>
      <c r="O366" s="66">
        <f>IF((L368=""),"",AVERAGE(D368:L368))</f>
        <v>1902.1344444444439</v>
      </c>
      <c r="P366" s="66">
        <f>IF((L367=""),"",((M366-N366)/(M366+N366))*100)</f>
        <v>118.71036697758679</v>
      </c>
      <c r="Q366" s="66">
        <v>23</v>
      </c>
      <c r="R366" s="122" t="str">
        <f>IF(L367="","",IF(P367&lt;20,(IF(O366&gt;1730,IF(O366&lt;1970,"Pass","Fail"),"Fail"))))</f>
        <v>Pass</v>
      </c>
      <c r="S366" s="66">
        <v>1428</v>
      </c>
      <c r="T366" s="66"/>
      <c r="U366" s="130"/>
      <c r="V366" s="220">
        <v>1600</v>
      </c>
      <c r="W366" s="220">
        <v>2000</v>
      </c>
      <c r="X366" s="224">
        <v>1730</v>
      </c>
      <c r="Y366" s="224">
        <v>1970</v>
      </c>
      <c r="Z366" s="224">
        <v>6.2</v>
      </c>
    </row>
    <row r="367" spans="1:26" ht="15.75">
      <c r="A367"/>
      <c r="B367" s="139"/>
      <c r="C367" s="68" t="s">
        <v>87</v>
      </c>
      <c r="D367" s="54">
        <v>27525.65</v>
      </c>
      <c r="E367" s="54">
        <v>25088.6</v>
      </c>
      <c r="F367" s="54">
        <v>27370.25</v>
      </c>
      <c r="G367" s="54">
        <v>27273.16</v>
      </c>
      <c r="H367" s="54">
        <v>27378.639999999999</v>
      </c>
      <c r="I367" s="54">
        <v>27336.07</v>
      </c>
      <c r="J367" s="54">
        <v>27287.63</v>
      </c>
      <c r="K367" s="54">
        <v>27327.34</v>
      </c>
      <c r="L367" s="54">
        <v>27611.34</v>
      </c>
      <c r="M367" s="72"/>
      <c r="N367" s="72"/>
      <c r="O367" s="72"/>
      <c r="P367" s="72"/>
      <c r="Q367" s="72"/>
      <c r="R367" s="124"/>
      <c r="S367" s="72"/>
      <c r="T367" s="72"/>
      <c r="U367" s="131"/>
      <c r="V367" s="221"/>
      <c r="W367" s="221"/>
    </row>
    <row r="368" spans="1:26" ht="38.25">
      <c r="A368"/>
      <c r="B368" s="141"/>
      <c r="C368" s="68" t="s">
        <v>121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7"/>
      <c r="N368" s="127"/>
      <c r="O368" s="127"/>
      <c r="P368" s="127"/>
      <c r="Q368" s="127"/>
      <c r="R368" s="128"/>
      <c r="S368" s="127"/>
      <c r="T368" s="127"/>
      <c r="U368" s="132"/>
      <c r="V368" s="222"/>
      <c r="W368" s="222"/>
    </row>
    <row r="369" spans="1:26">
      <c r="A369" s="120">
        <v>43024</v>
      </c>
      <c r="B369" s="121" t="s">
        <v>122</v>
      </c>
      <c r="C369" s="68" t="s">
        <v>86</v>
      </c>
      <c r="D369" s="54">
        <v>29263.21</v>
      </c>
      <c r="E369" s="54">
        <v>29083.599999999999</v>
      </c>
      <c r="F369" s="54">
        <v>29130.79</v>
      </c>
      <c r="G369" s="54">
        <v>29164.59</v>
      </c>
      <c r="H369" s="54">
        <v>29355.13</v>
      </c>
      <c r="I369" s="54">
        <v>29284.78</v>
      </c>
      <c r="J369" s="54">
        <v>29114.52</v>
      </c>
      <c r="K369" s="54">
        <v>29110.62</v>
      </c>
      <c r="L369" s="54">
        <v>29381.06</v>
      </c>
      <c r="M369" s="66">
        <f>IF((L370=""),"",MAX(D371:L371))</f>
        <v>2018.8400000000001</v>
      </c>
      <c r="N369" s="66">
        <f>IF(L370="","",MIN(D371:L371))</f>
        <v>1704.5600000000013</v>
      </c>
      <c r="O369" s="66">
        <f>IF((L371=""),"",AVERAGE(D371:L371))</f>
        <v>1877.8711111111115</v>
      </c>
      <c r="P369" s="66">
        <f>IF((L370=""),"",((M369-N369)/(M369+N369))*100)</f>
        <v>8.4406725036256827</v>
      </c>
      <c r="Q369" s="66">
        <v>23</v>
      </c>
      <c r="R369" s="122" t="str">
        <f>IF(L370="","",IF(P370&lt;20,(IF(O369&gt;1730,IF(O369&lt;1970,"Pass","Fail"),"Fail"))))</f>
        <v>Pass</v>
      </c>
      <c r="S369" s="66"/>
      <c r="T369" s="66"/>
      <c r="U369" s="130"/>
      <c r="V369" s="220">
        <v>1600</v>
      </c>
      <c r="W369" s="220">
        <v>2000</v>
      </c>
      <c r="X369" s="224">
        <v>1730</v>
      </c>
      <c r="Y369" s="224">
        <v>1970</v>
      </c>
      <c r="Z369" s="224">
        <v>6.2</v>
      </c>
    </row>
    <row r="370" spans="1:26" ht="15.75">
      <c r="A370"/>
      <c r="B370" s="139"/>
      <c r="C370" s="68" t="s">
        <v>87</v>
      </c>
      <c r="D370" s="54">
        <v>27405.91</v>
      </c>
      <c r="E370" s="54">
        <v>27284.639999999999</v>
      </c>
      <c r="F370" s="54">
        <v>27426.23</v>
      </c>
      <c r="G370" s="54">
        <v>27224.05</v>
      </c>
      <c r="H370" s="54">
        <v>27388.7</v>
      </c>
      <c r="I370" s="54">
        <v>27265.94</v>
      </c>
      <c r="J370" s="54">
        <v>27223.42</v>
      </c>
      <c r="K370" s="54">
        <v>27251.78</v>
      </c>
      <c r="L370" s="54">
        <v>27516.79</v>
      </c>
      <c r="M370" s="72"/>
      <c r="N370" s="72"/>
      <c r="O370" s="72"/>
      <c r="P370" s="72"/>
      <c r="Q370" s="72"/>
      <c r="R370" s="124"/>
      <c r="S370" s="72">
        <v>1335</v>
      </c>
      <c r="T370" s="72"/>
      <c r="U370" s="131"/>
      <c r="V370" s="221"/>
      <c r="W370" s="221"/>
    </row>
    <row r="371" spans="1:26" ht="38.25">
      <c r="A371"/>
      <c r="B371" s="141"/>
      <c r="C371" s="68" t="s">
        <v>121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7"/>
      <c r="N371" s="127"/>
      <c r="O371" s="127"/>
      <c r="P371" s="127"/>
      <c r="Q371" s="127"/>
      <c r="R371" s="128"/>
      <c r="S371" s="127"/>
      <c r="T371" s="127"/>
      <c r="U371" s="132"/>
      <c r="V371" s="222"/>
      <c r="W371" s="222"/>
    </row>
    <row r="372" spans="1:26">
      <c r="A372" s="120">
        <v>43028</v>
      </c>
      <c r="B372" s="121" t="s">
        <v>122</v>
      </c>
      <c r="C372" s="68" t="s">
        <v>86</v>
      </c>
      <c r="D372" s="54">
        <v>29326.04</v>
      </c>
      <c r="E372" s="54">
        <v>29157.1</v>
      </c>
      <c r="F372" s="54">
        <v>29167.62</v>
      </c>
      <c r="G372" s="54">
        <v>29149.55</v>
      </c>
      <c r="H372" s="54">
        <v>29381.71</v>
      </c>
      <c r="I372" s="54">
        <v>29340.73</v>
      </c>
      <c r="J372" s="54">
        <v>29144.06</v>
      </c>
      <c r="K372" s="54">
        <v>29145.26</v>
      </c>
      <c r="L372" s="54">
        <v>29393.47</v>
      </c>
      <c r="M372" s="66">
        <f>IF((L373=""),"",MAX(D374:L374))</f>
        <v>2014.8199999999997</v>
      </c>
      <c r="N372" s="66">
        <f>IF(L373="","",MIN(D374:L374))</f>
        <v>1791.4799999999996</v>
      </c>
      <c r="O372" s="66">
        <f>IF((L374=""),"",AVERAGE(D374:L374))</f>
        <v>1901.1122222222216</v>
      </c>
      <c r="P372" s="66">
        <f>IF((L373=""),"",((M372-N372)/(M372+N372))*100)</f>
        <v>5.8676404907653152</v>
      </c>
      <c r="Q372" s="66">
        <v>23</v>
      </c>
      <c r="R372" s="122" t="str">
        <f>IF(L373="","",IF(P373&lt;20,(IF(O372&gt;1730,IF(O372&lt;1970,"Pass","Fail"),"Fail"))))</f>
        <v>Pass</v>
      </c>
      <c r="S372" s="66">
        <v>1335</v>
      </c>
      <c r="T372" s="66"/>
      <c r="U372" s="130"/>
      <c r="V372" s="220">
        <v>1600</v>
      </c>
      <c r="W372" s="220">
        <v>2000</v>
      </c>
      <c r="X372" s="224">
        <v>1730</v>
      </c>
      <c r="Y372" s="224">
        <v>1970</v>
      </c>
      <c r="Z372" s="224">
        <v>6.2</v>
      </c>
    </row>
    <row r="373" spans="1:26" ht="15.75">
      <c r="A373"/>
      <c r="B373" s="139"/>
      <c r="C373" s="68" t="s">
        <v>87</v>
      </c>
      <c r="D373" s="54">
        <v>27465.06</v>
      </c>
      <c r="E373" s="54">
        <v>27307.63</v>
      </c>
      <c r="F373" s="54">
        <v>27376.14</v>
      </c>
      <c r="G373" s="54">
        <v>27225.4</v>
      </c>
      <c r="H373" s="54">
        <v>27366.89</v>
      </c>
      <c r="I373" s="54">
        <v>27336.93</v>
      </c>
      <c r="J373" s="54">
        <v>27236.68</v>
      </c>
      <c r="K373" s="54">
        <v>27256.38</v>
      </c>
      <c r="L373" s="54">
        <v>27524.42</v>
      </c>
      <c r="M373" s="72"/>
      <c r="N373" s="72"/>
      <c r="O373" s="72"/>
      <c r="P373" s="72"/>
      <c r="Q373" s="72"/>
      <c r="R373" s="124"/>
      <c r="S373" s="72"/>
      <c r="T373" s="72"/>
      <c r="U373" s="131"/>
      <c r="V373" s="221"/>
      <c r="W373" s="221"/>
    </row>
    <row r="374" spans="1:26" ht="38.25">
      <c r="A374"/>
      <c r="B374" s="141"/>
      <c r="C374" s="68" t="s">
        <v>121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7"/>
      <c r="N374" s="127"/>
      <c r="O374" s="127"/>
      <c r="P374" s="127"/>
      <c r="Q374" s="127"/>
      <c r="R374" s="128"/>
      <c r="S374" s="127"/>
      <c r="T374" s="127"/>
      <c r="U374" s="132"/>
      <c r="V374" s="222"/>
      <c r="W374" s="222"/>
    </row>
    <row r="375" spans="1:26">
      <c r="A375" s="120">
        <v>43032</v>
      </c>
      <c r="B375" s="121" t="s">
        <v>122</v>
      </c>
      <c r="C375" s="68" t="s">
        <v>86</v>
      </c>
      <c r="D375" s="54">
        <v>29361.35</v>
      </c>
      <c r="E375" s="54">
        <v>29156.57</v>
      </c>
      <c r="F375" s="54">
        <v>29184.41</v>
      </c>
      <c r="G375" s="54">
        <v>29178.07</v>
      </c>
      <c r="H375" s="54">
        <v>29413.42</v>
      </c>
      <c r="I375" s="54">
        <v>29289.16</v>
      </c>
      <c r="J375" s="54">
        <v>29143.59</v>
      </c>
      <c r="K375" s="54">
        <v>29180.44</v>
      </c>
      <c r="L375" s="54">
        <v>29416.65</v>
      </c>
      <c r="M375" s="66">
        <f>IF((L376=""),"",MAX(D377:L377))</f>
        <v>1920.3899999999994</v>
      </c>
      <c r="N375" s="66">
        <f>IF(L376="","",MIN(D377:L377))</f>
        <v>1841.9200000000019</v>
      </c>
      <c r="O375" s="66">
        <f>IF((L377=""),"",AVERAGE(D377:L377))</f>
        <v>1884.6955555555551</v>
      </c>
      <c r="P375" s="66">
        <f>IF((L376=""),"",((M375-N375)/(M375+N375))*100)</f>
        <v>2.0856867190634878</v>
      </c>
      <c r="Q375" s="66">
        <v>23</v>
      </c>
      <c r="R375" s="122" t="str">
        <f>IF(L376="","",IF(P376&lt;20,(IF(O375&gt;1730,IF(O375&lt;1970,"Pass","Fail"),"Fail"))))</f>
        <v>Pass</v>
      </c>
      <c r="S375" s="66">
        <v>1159</v>
      </c>
      <c r="T375" s="66"/>
      <c r="U375" s="130"/>
      <c r="V375" s="220">
        <v>1600</v>
      </c>
      <c r="W375" s="220">
        <v>2000</v>
      </c>
      <c r="X375" s="224">
        <v>1730</v>
      </c>
      <c r="Y375" s="224">
        <v>1970</v>
      </c>
      <c r="Z375" s="224">
        <v>6.2</v>
      </c>
    </row>
    <row r="376" spans="1:26" ht="15.75">
      <c r="A376"/>
      <c r="B376" s="139"/>
      <c r="C376" s="68" t="s">
        <v>87</v>
      </c>
      <c r="D376" s="54">
        <v>27441.43</v>
      </c>
      <c r="E376" s="54">
        <v>27310.77</v>
      </c>
      <c r="F376" s="54">
        <v>27336.86</v>
      </c>
      <c r="G376" s="54">
        <v>27264.86</v>
      </c>
      <c r="H376" s="54">
        <v>27517.86</v>
      </c>
      <c r="I376" s="54">
        <v>27391.47</v>
      </c>
      <c r="J376" s="54">
        <v>27263.37</v>
      </c>
      <c r="K376" s="54">
        <v>27260.05</v>
      </c>
      <c r="L376" s="54">
        <v>27574.73</v>
      </c>
      <c r="M376" s="72"/>
      <c r="N376" s="72"/>
      <c r="O376" s="72"/>
      <c r="P376" s="72"/>
      <c r="Q376" s="72"/>
      <c r="R376" s="124"/>
      <c r="S376" s="72"/>
      <c r="T376" s="72"/>
      <c r="U376" s="131"/>
      <c r="V376" s="221"/>
      <c r="W376" s="221"/>
    </row>
    <row r="377" spans="1:26" ht="38.25">
      <c r="A377"/>
      <c r="B377" s="141"/>
      <c r="C377" s="68" t="s">
        <v>121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7"/>
      <c r="N377" s="127"/>
      <c r="O377" s="127"/>
      <c r="P377" s="127"/>
      <c r="Q377" s="127"/>
      <c r="R377" s="128"/>
      <c r="S377" s="127"/>
      <c r="T377" s="127"/>
      <c r="U377" s="132"/>
      <c r="V377" s="222"/>
      <c r="W377" s="222"/>
    </row>
    <row r="378" spans="1:26">
      <c r="A378" s="120">
        <v>43035</v>
      </c>
      <c r="B378" s="121" t="s">
        <v>122</v>
      </c>
      <c r="C378" s="68" t="s">
        <v>86</v>
      </c>
      <c r="D378" s="54">
        <v>29243.22</v>
      </c>
      <c r="E378" s="54">
        <v>29070.95</v>
      </c>
      <c r="F378" s="54">
        <v>29079.84</v>
      </c>
      <c r="G378" s="54">
        <v>29070.32</v>
      </c>
      <c r="H378" s="54">
        <v>29308.35</v>
      </c>
      <c r="I378" s="54">
        <v>29249.72</v>
      </c>
      <c r="J378" s="54">
        <v>29077.95</v>
      </c>
      <c r="K378" s="54">
        <v>29056.11</v>
      </c>
      <c r="L378" s="54">
        <v>29301.83</v>
      </c>
      <c r="M378" s="66">
        <f>IF((L379=""),"",MAX(D380:L380))</f>
        <v>2002.0400000000009</v>
      </c>
      <c r="N378" s="66">
        <f>IF(L379="","",MIN(D380:L380))</f>
        <v>1798.130000000001</v>
      </c>
      <c r="O378" s="66">
        <f>IF((L380=""),"",AVERAGE(D380:L380))</f>
        <v>1932.1144444444444</v>
      </c>
      <c r="P378" s="66">
        <f>IF((L379=""),"",((M378-N378)/(M378+N378))*100)</f>
        <v>5.3658125820686902</v>
      </c>
      <c r="Q378" s="66">
        <v>23</v>
      </c>
      <c r="R378" s="122" t="str">
        <f>IF(L379="","",IF(P379&lt;20,(IF(O378&gt;1730,IF(O378&lt;1970,"Pass","Fail"),"Fail"))))</f>
        <v>Pass</v>
      </c>
      <c r="S378" s="66">
        <v>102</v>
      </c>
      <c r="T378" s="66"/>
      <c r="U378" s="130"/>
      <c r="V378" s="220">
        <v>1600</v>
      </c>
      <c r="W378" s="220">
        <v>2000</v>
      </c>
      <c r="X378" s="224">
        <v>1730</v>
      </c>
      <c r="Y378" s="224">
        <v>1970</v>
      </c>
      <c r="Z378" s="224">
        <v>6.2</v>
      </c>
    </row>
    <row r="379" spans="1:26" ht="15.75">
      <c r="A379"/>
      <c r="B379" s="139"/>
      <c r="C379" s="68" t="s">
        <v>87</v>
      </c>
      <c r="D379" s="54">
        <v>27278.58</v>
      </c>
      <c r="E379" s="54">
        <v>27138.36</v>
      </c>
      <c r="F379" s="54">
        <v>27281.71</v>
      </c>
      <c r="G379" s="54">
        <v>27103.65</v>
      </c>
      <c r="H379" s="54">
        <v>27382.47</v>
      </c>
      <c r="I379" s="54">
        <v>27247.68</v>
      </c>
      <c r="J379" s="54">
        <v>27118.84</v>
      </c>
      <c r="K379" s="54">
        <v>27101.98</v>
      </c>
      <c r="L379" s="54">
        <v>27415.99</v>
      </c>
      <c r="M379" s="72"/>
      <c r="N379" s="72"/>
      <c r="O379" s="72"/>
      <c r="P379" s="72"/>
      <c r="Q379" s="72"/>
      <c r="R379" s="124"/>
      <c r="S379" s="72"/>
      <c r="T379" s="72"/>
      <c r="U379" s="131"/>
      <c r="V379" s="221"/>
      <c r="W379" s="221"/>
    </row>
    <row r="380" spans="1:26" ht="38.25">
      <c r="A380"/>
      <c r="B380" s="141"/>
      <c r="C380" s="68" t="s">
        <v>121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7"/>
      <c r="N380" s="127"/>
      <c r="O380" s="127"/>
      <c r="P380" s="127"/>
      <c r="Q380" s="127"/>
      <c r="R380" s="128"/>
      <c r="S380" s="127"/>
      <c r="T380" s="127"/>
      <c r="U380" s="132"/>
      <c r="V380" s="222"/>
      <c r="W380" s="222"/>
    </row>
    <row r="381" spans="1:26">
      <c r="A381" s="193">
        <v>43038</v>
      </c>
      <c r="B381" s="121" t="s">
        <v>122</v>
      </c>
      <c r="C381" s="68" t="s">
        <v>86</v>
      </c>
      <c r="D381" s="54">
        <v>29408.28</v>
      </c>
      <c r="E381" s="54">
        <v>29231.07</v>
      </c>
      <c r="F381" s="54">
        <v>29156.69</v>
      </c>
      <c r="G381" s="54">
        <v>29182.080000000002</v>
      </c>
      <c r="H381" s="54">
        <v>29437.56</v>
      </c>
      <c r="I381" s="54">
        <v>29344.87</v>
      </c>
      <c r="J381" s="54">
        <v>29166.86</v>
      </c>
      <c r="K381" s="54">
        <v>29227.439999999999</v>
      </c>
      <c r="L381" s="54">
        <v>29460.77</v>
      </c>
      <c r="M381" s="66">
        <f>IF((L382=""),"",MAX(D383:L383))</f>
        <v>1867.7300000000032</v>
      </c>
      <c r="N381" s="66">
        <f>IF(L382="","",MIN(D383:L383))</f>
        <v>1627.8499999999985</v>
      </c>
      <c r="O381" s="66">
        <f>IF((L383=""),"",AVERAGE(D383:L383))</f>
        <v>1823.0955555555552</v>
      </c>
      <c r="P381" s="66">
        <f>IF((L382=""),"",((M381-N381)/(M381+N381))*100)</f>
        <v>6.8623804919356601</v>
      </c>
      <c r="Q381" s="66">
        <v>23</v>
      </c>
      <c r="R381" s="122" t="str">
        <f>IF(L382="","",IF(P382&lt;20,(IF(O381&gt;1730,IF(O381&lt;1970,"Pass","Fail"),"Fail"))))</f>
        <v>Pass</v>
      </c>
      <c r="S381" s="66">
        <v>102</v>
      </c>
      <c r="T381" s="130" t="s">
        <v>124</v>
      </c>
      <c r="V381" s="220">
        <v>1600</v>
      </c>
      <c r="W381" s="220">
        <v>2000</v>
      </c>
      <c r="X381" s="224">
        <v>1730</v>
      </c>
      <c r="Y381" s="224">
        <v>1970</v>
      </c>
      <c r="Z381" s="224">
        <v>6.2</v>
      </c>
    </row>
    <row r="382" spans="1:26" ht="15.75">
      <c r="A382"/>
      <c r="B382" s="139"/>
      <c r="C382" s="68" t="s">
        <v>87</v>
      </c>
      <c r="D382" s="54">
        <v>27578.98</v>
      </c>
      <c r="E382" s="54">
        <v>27416.14</v>
      </c>
      <c r="F382" s="54">
        <v>27528.84</v>
      </c>
      <c r="G382" s="54">
        <v>27314.35</v>
      </c>
      <c r="H382" s="54">
        <v>27572.11</v>
      </c>
      <c r="I382" s="54">
        <v>27498.77</v>
      </c>
      <c r="J382" s="54">
        <v>27306.720000000001</v>
      </c>
      <c r="K382" s="54">
        <v>27360.31</v>
      </c>
      <c r="L382" s="54">
        <v>27631.54</v>
      </c>
      <c r="M382" s="72"/>
      <c r="N382" s="72"/>
      <c r="O382" s="72"/>
      <c r="P382" s="72"/>
      <c r="Q382" s="72"/>
      <c r="R382" s="124"/>
      <c r="S382" s="72"/>
      <c r="T382" s="72"/>
      <c r="U382" s="131"/>
      <c r="V382" s="221"/>
      <c r="W382" s="221"/>
    </row>
    <row r="383" spans="1:26" ht="38.25">
      <c r="A383"/>
      <c r="B383" s="141"/>
      <c r="C383" s="68" t="s">
        <v>121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7"/>
      <c r="N383" s="127"/>
      <c r="O383" s="127"/>
      <c r="P383" s="127"/>
      <c r="Q383" s="127"/>
      <c r="R383" s="128"/>
      <c r="S383" s="127"/>
      <c r="T383" s="127"/>
      <c r="U383" s="132"/>
      <c r="V383" s="222"/>
      <c r="W383" s="222"/>
    </row>
    <row r="384" spans="1:26">
      <c r="A384" s="193">
        <v>43041</v>
      </c>
      <c r="B384" s="121" t="s">
        <v>122</v>
      </c>
      <c r="C384" s="68" t="s">
        <v>86</v>
      </c>
      <c r="D384" s="54">
        <v>29387.86</v>
      </c>
      <c r="E384" s="54">
        <v>29180.92</v>
      </c>
      <c r="F384" s="54">
        <v>29188.38</v>
      </c>
      <c r="G384" s="54">
        <v>29177.41</v>
      </c>
      <c r="H384" s="54">
        <v>29417.24</v>
      </c>
      <c r="I384" s="54">
        <v>29333.88</v>
      </c>
      <c r="J384" s="54">
        <v>29170.49</v>
      </c>
      <c r="K384" s="54">
        <v>29169.66</v>
      </c>
      <c r="L384" s="54">
        <v>29416.69</v>
      </c>
      <c r="M384" s="66">
        <f>IF((L385=""),"",MAX(D386:L386))</f>
        <v>1965.9700000000012</v>
      </c>
      <c r="N384" s="66">
        <f>IF(L385="","",MIN(D386:L386))</f>
        <v>1825.1599999999999</v>
      </c>
      <c r="O384" s="66">
        <f>IF((L386=""),"",AVERAGE(D386:L386))</f>
        <v>1881.6877777777784</v>
      </c>
      <c r="P384" s="66">
        <f>IF((L385=""),"",((M384-N384)/(M384+N384))*100)</f>
        <v>3.7141960312624804</v>
      </c>
      <c r="Q384" s="66">
        <v>23</v>
      </c>
      <c r="R384" s="122" t="str">
        <f>IF(L385="","",IF(P385&lt;20,(IF(O384&gt;1730,IF(O384&lt;1970,"Pass","Fail"),"Fail"))))</f>
        <v>Pass</v>
      </c>
      <c r="S384" s="66">
        <v>1428</v>
      </c>
      <c r="T384" s="66"/>
      <c r="U384" s="130"/>
      <c r="V384" s="220">
        <v>1600</v>
      </c>
      <c r="W384" s="220">
        <v>2000</v>
      </c>
      <c r="X384" s="224">
        <v>1730</v>
      </c>
      <c r="Y384" s="224">
        <v>1970</v>
      </c>
      <c r="Z384" s="224">
        <v>6.2</v>
      </c>
    </row>
    <row r="385" spans="1:26" ht="15.75">
      <c r="A385"/>
      <c r="B385" s="139"/>
      <c r="C385" s="68" t="s">
        <v>87</v>
      </c>
      <c r="D385" s="54">
        <v>27507.32</v>
      </c>
      <c r="E385" s="54">
        <v>27320.03</v>
      </c>
      <c r="F385" s="54">
        <v>27346.959999999999</v>
      </c>
      <c r="G385" s="54">
        <v>27285.759999999998</v>
      </c>
      <c r="H385" s="54">
        <v>27513.96</v>
      </c>
      <c r="I385" s="54">
        <v>27367.91</v>
      </c>
      <c r="J385" s="54">
        <v>27282.79</v>
      </c>
      <c r="K385" s="54">
        <v>27291.08</v>
      </c>
      <c r="L385" s="54">
        <v>27591.53</v>
      </c>
      <c r="M385" s="72"/>
      <c r="N385" s="72"/>
      <c r="O385" s="72"/>
      <c r="P385" s="72"/>
      <c r="Q385" s="72"/>
      <c r="R385" s="124"/>
      <c r="S385" s="72"/>
      <c r="T385" s="72"/>
      <c r="U385" s="131"/>
      <c r="V385" s="221"/>
      <c r="W385" s="221"/>
    </row>
    <row r="386" spans="1:26" ht="38.25">
      <c r="A386"/>
      <c r="B386" s="141"/>
      <c r="C386" s="68" t="s">
        <v>121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7"/>
      <c r="N386" s="127"/>
      <c r="O386" s="127"/>
      <c r="P386" s="127"/>
      <c r="Q386" s="127"/>
      <c r="R386" s="128"/>
      <c r="S386" s="127"/>
      <c r="T386" s="127"/>
      <c r="U386" s="132"/>
      <c r="V386" s="222"/>
      <c r="W386" s="222"/>
    </row>
    <row r="387" spans="1:26">
      <c r="A387" s="193">
        <v>43045</v>
      </c>
      <c r="B387" s="121" t="s">
        <v>122</v>
      </c>
      <c r="C387" s="68" t="s">
        <v>86</v>
      </c>
      <c r="D387" s="54">
        <v>29419.599999999999</v>
      </c>
      <c r="E387" s="54">
        <v>29230.39</v>
      </c>
      <c r="F387" s="54">
        <v>29232.85</v>
      </c>
      <c r="G387" s="54">
        <v>29241.52</v>
      </c>
      <c r="H387" s="54">
        <v>29457.78</v>
      </c>
      <c r="I387" s="54">
        <v>29420.6</v>
      </c>
      <c r="J387" s="54">
        <v>29215.89</v>
      </c>
      <c r="K387" s="54">
        <v>29228</v>
      </c>
      <c r="L387" s="54">
        <v>29443.47</v>
      </c>
      <c r="M387" s="66">
        <f>IF((L388=""),"",MAX(D389:L389))</f>
        <v>1950.4300000000003</v>
      </c>
      <c r="N387" s="66">
        <f>IF(L388="","",MIN(D389:L389))</f>
        <v>1825.1200000000026</v>
      </c>
      <c r="O387" s="66">
        <f>IF((L389=""),"",AVERAGE(D389:L389))</f>
        <v>1881.9388888888889</v>
      </c>
      <c r="P387" s="66">
        <f>IF((L388=""),"",((M387-N387)/(M387+N387))*100)</f>
        <v>3.318986637708349</v>
      </c>
      <c r="Q387" s="66">
        <v>23</v>
      </c>
      <c r="R387" s="122" t="str">
        <f>IF(L388="","",IF(P388&lt;20,(IF(O387&gt;1730,IF(O387&lt;1970,"Pass","Fail"),"Fail"))))</f>
        <v>Pass</v>
      </c>
      <c r="S387" s="66">
        <v>102</v>
      </c>
      <c r="T387" s="66"/>
      <c r="U387" s="130"/>
      <c r="V387" s="220">
        <v>1600</v>
      </c>
      <c r="W387" s="220">
        <v>2000</v>
      </c>
      <c r="X387" s="224">
        <v>1730</v>
      </c>
      <c r="Y387" s="224">
        <v>1970</v>
      </c>
      <c r="Z387" s="224">
        <v>6.2</v>
      </c>
    </row>
    <row r="388" spans="1:26" ht="15.75">
      <c r="A388"/>
      <c r="B388" s="139"/>
      <c r="C388" s="68" t="s">
        <v>87</v>
      </c>
      <c r="D388" s="54">
        <v>27515.64</v>
      </c>
      <c r="E388" s="54">
        <v>27361.14</v>
      </c>
      <c r="F388" s="54">
        <v>27397.33</v>
      </c>
      <c r="G388" s="54">
        <v>27349.55</v>
      </c>
      <c r="H388" s="54">
        <v>27548.05</v>
      </c>
      <c r="I388" s="54">
        <v>27470.17</v>
      </c>
      <c r="J388" s="54">
        <v>27338.62</v>
      </c>
      <c r="K388" s="54">
        <v>27353.8</v>
      </c>
      <c r="L388" s="54">
        <v>27618.35</v>
      </c>
      <c r="M388" s="72"/>
      <c r="N388" s="72"/>
      <c r="O388" s="72"/>
      <c r="P388" s="72"/>
      <c r="Q388" s="72"/>
      <c r="R388" s="124"/>
      <c r="S388" s="72"/>
      <c r="T388" s="72"/>
      <c r="U388" s="131"/>
      <c r="V388" s="221"/>
      <c r="W388" s="221"/>
    </row>
    <row r="389" spans="1:26" ht="38.25">
      <c r="A389"/>
      <c r="B389" s="141"/>
      <c r="C389" s="68" t="s">
        <v>121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7"/>
      <c r="N389" s="127"/>
      <c r="O389" s="127"/>
      <c r="P389" s="127"/>
      <c r="Q389" s="127"/>
      <c r="R389" s="128"/>
      <c r="S389" s="127"/>
      <c r="T389" s="127"/>
      <c r="U389" s="132"/>
      <c r="V389" s="222"/>
      <c r="W389" s="222"/>
    </row>
    <row r="390" spans="1:26">
      <c r="A390" s="193">
        <v>43048</v>
      </c>
      <c r="B390" s="121" t="s">
        <v>122</v>
      </c>
      <c r="C390" s="68" t="s">
        <v>86</v>
      </c>
      <c r="D390" s="54">
        <v>29355.55</v>
      </c>
      <c r="E390" s="54">
        <v>29164.12</v>
      </c>
      <c r="F390" s="54">
        <v>29162.01</v>
      </c>
      <c r="G390" s="54">
        <v>29195.03</v>
      </c>
      <c r="H390" s="54">
        <v>29439.45</v>
      </c>
      <c r="I390" s="54">
        <v>29354.31</v>
      </c>
      <c r="J390" s="54">
        <v>29199.24</v>
      </c>
      <c r="K390" s="54">
        <v>29162.23</v>
      </c>
      <c r="L390" s="54">
        <v>29413.29</v>
      </c>
      <c r="M390" s="66">
        <f>IF((L391=""),"",MAX(D392:L392))</f>
        <v>1871.8199999999997</v>
      </c>
      <c r="N390" s="66">
        <f>IF(L391="","",MIN(D392:L392))</f>
        <v>1720.4000000000015</v>
      </c>
      <c r="O390" s="66">
        <f>IF((L392=""),"",AVERAGE(D392:L392))</f>
        <v>1805.2222222222226</v>
      </c>
      <c r="P390" s="66">
        <f>IF((L391=""),"",((M390-N390)/(M390+N390))*100)</f>
        <v>4.2152206713396785</v>
      </c>
      <c r="Q390" s="66">
        <v>23</v>
      </c>
      <c r="R390" s="122" t="str">
        <f>IF(L391="","",IF(P391&lt;20,(IF(O390&gt;1730,IF(O390&lt;1970,"Pass","Fail"),"Fail"))))</f>
        <v>Pass</v>
      </c>
      <c r="S390" s="66">
        <v>1159</v>
      </c>
      <c r="T390" s="66"/>
      <c r="U390" s="130"/>
      <c r="V390" s="220">
        <v>1600</v>
      </c>
      <c r="W390" s="220">
        <v>2000</v>
      </c>
      <c r="X390" s="224">
        <v>1730</v>
      </c>
      <c r="Y390" s="224">
        <v>1970</v>
      </c>
      <c r="Z390" s="224">
        <v>6.2</v>
      </c>
    </row>
    <row r="391" spans="1:26" ht="15.75">
      <c r="A391"/>
      <c r="B391" s="139"/>
      <c r="C391" s="68" t="s">
        <v>87</v>
      </c>
      <c r="D391" s="54">
        <v>27483.73</v>
      </c>
      <c r="E391" s="54">
        <v>27364.46</v>
      </c>
      <c r="F391" s="54">
        <v>27425.22</v>
      </c>
      <c r="G391" s="54">
        <v>27368.17</v>
      </c>
      <c r="H391" s="54">
        <v>27603.52</v>
      </c>
      <c r="I391" s="54">
        <v>27498.92</v>
      </c>
      <c r="J391" s="54">
        <v>27372.77</v>
      </c>
      <c r="K391" s="54">
        <v>27388.55</v>
      </c>
      <c r="L391" s="54">
        <v>27692.89</v>
      </c>
      <c r="M391" s="72"/>
      <c r="N391" s="72"/>
      <c r="O391" s="72"/>
      <c r="P391" s="72"/>
      <c r="Q391" s="72"/>
      <c r="R391" s="124"/>
      <c r="S391" s="72"/>
      <c r="T391" s="72"/>
      <c r="U391" s="131"/>
      <c r="V391" s="221"/>
      <c r="W391" s="221"/>
    </row>
    <row r="392" spans="1:26" ht="38.25">
      <c r="A392"/>
      <c r="B392" s="141"/>
      <c r="C392" s="68" t="s">
        <v>121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7"/>
      <c r="N392" s="127"/>
      <c r="O392" s="127"/>
      <c r="P392" s="127"/>
      <c r="Q392" s="127"/>
      <c r="R392" s="128"/>
      <c r="S392" s="127"/>
      <c r="T392" s="127"/>
      <c r="U392" s="132"/>
      <c r="V392" s="222"/>
      <c r="W392" s="222"/>
    </row>
    <row r="393" spans="1:26">
      <c r="A393" s="193">
        <v>43052</v>
      </c>
      <c r="B393" s="121" t="s">
        <v>122</v>
      </c>
      <c r="C393" s="68" t="s">
        <v>86</v>
      </c>
      <c r="D393" s="54">
        <v>29355.55</v>
      </c>
      <c r="E393" s="54">
        <v>29164.12</v>
      </c>
      <c r="F393" s="54">
        <v>29162.01</v>
      </c>
      <c r="G393" s="54">
        <v>29195.03</v>
      </c>
      <c r="H393" s="54">
        <v>29439.45</v>
      </c>
      <c r="I393" s="54">
        <v>29354.31</v>
      </c>
      <c r="J393" s="54">
        <v>29199.24</v>
      </c>
      <c r="K393" s="54">
        <v>29162.23</v>
      </c>
      <c r="L393" s="54">
        <v>29413.29</v>
      </c>
      <c r="M393" s="66">
        <f>IF((L394=""),"",MAX(D395:L395))</f>
        <v>1906.3900000000031</v>
      </c>
      <c r="N393" s="66">
        <f>IF(L394="","",MIN(D395:L395))</f>
        <v>1644.7299999999996</v>
      </c>
      <c r="O393" s="66">
        <f>IF((L395=""),"",AVERAGE(D395:L395))</f>
        <v>1840.0955555555552</v>
      </c>
      <c r="P393" s="66">
        <f>IF((L394=""),"",((M393-N393)/(M393+N393))*100)</f>
        <v>7.3683795534930745</v>
      </c>
      <c r="Q393" s="66">
        <v>23</v>
      </c>
      <c r="R393" s="122" t="str">
        <f>IF(L394="","",IF(P394&lt;20,(IF(O393&gt;1730,IF(O393&lt;1970,"Pass","Fail"),"Fail"))))</f>
        <v>Pass</v>
      </c>
      <c r="S393" s="66">
        <v>1335</v>
      </c>
      <c r="T393" s="66"/>
      <c r="U393" s="130"/>
      <c r="V393" s="220">
        <v>1600</v>
      </c>
      <c r="W393" s="220">
        <v>2000</v>
      </c>
      <c r="X393" s="224">
        <v>1730</v>
      </c>
      <c r="Y393" s="224">
        <v>1970</v>
      </c>
      <c r="Z393" s="224">
        <v>6.2</v>
      </c>
    </row>
    <row r="394" spans="1:26" ht="15.75">
      <c r="A394"/>
      <c r="B394" s="139"/>
      <c r="C394" s="68" t="s">
        <v>87</v>
      </c>
      <c r="D394" s="54">
        <v>27481.72</v>
      </c>
      <c r="E394" s="54">
        <v>27359.86</v>
      </c>
      <c r="F394" s="54">
        <v>27517.279999999999</v>
      </c>
      <c r="G394" s="54">
        <v>27305.58</v>
      </c>
      <c r="H394" s="54">
        <v>27541.79</v>
      </c>
      <c r="I394" s="54">
        <v>27447.919999999998</v>
      </c>
      <c r="J394" s="54">
        <v>27319.97</v>
      </c>
      <c r="K394" s="54">
        <v>27315.74</v>
      </c>
      <c r="L394" s="54">
        <v>27594.51</v>
      </c>
      <c r="M394" s="72"/>
      <c r="N394" s="72"/>
      <c r="O394" s="72"/>
      <c r="P394" s="72"/>
      <c r="Q394" s="72"/>
      <c r="R394" s="124"/>
      <c r="S394" s="72"/>
      <c r="T394" s="72"/>
      <c r="U394" s="131"/>
      <c r="V394" s="221"/>
      <c r="W394" s="221"/>
    </row>
    <row r="395" spans="1:26" ht="38.25">
      <c r="A395"/>
      <c r="B395" s="141"/>
      <c r="C395" s="68" t="s">
        <v>121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7"/>
      <c r="N395" s="127"/>
      <c r="O395" s="127"/>
      <c r="P395" s="127"/>
      <c r="Q395" s="127"/>
      <c r="R395" s="128"/>
      <c r="S395" s="127"/>
      <c r="T395" s="127"/>
      <c r="U395" s="132"/>
      <c r="V395" s="222"/>
      <c r="W395" s="222"/>
    </row>
    <row r="396" spans="1:26">
      <c r="A396" s="193">
        <v>43055</v>
      </c>
      <c r="B396" s="121" t="s">
        <v>122</v>
      </c>
      <c r="C396" s="68" t="s">
        <v>86</v>
      </c>
      <c r="D396" s="54">
        <v>29284.03</v>
      </c>
      <c r="E396" s="54">
        <v>29094.63</v>
      </c>
      <c r="F396" s="54">
        <v>29107.5</v>
      </c>
      <c r="G396" s="54">
        <v>29107.43</v>
      </c>
      <c r="H396" s="54">
        <v>29350.43</v>
      </c>
      <c r="I396" s="54">
        <v>29269.87</v>
      </c>
      <c r="J396" s="54">
        <v>29093.37</v>
      </c>
      <c r="K396" s="54">
        <v>29099.4</v>
      </c>
      <c r="L396" s="54">
        <v>29338.03</v>
      </c>
      <c r="M396" s="66">
        <f>IF((L397=""),"",MAX(D398:L398))</f>
        <v>1886.75</v>
      </c>
      <c r="N396" s="66">
        <f>IF(L397="","",MIN(D398:L398))</f>
        <v>1766.1800000000003</v>
      </c>
      <c r="O396" s="66">
        <f>IF((L398=""),"",AVERAGE(D398:L398))</f>
        <v>1810.4822222222222</v>
      </c>
      <c r="P396" s="66">
        <f>IF((L397=""),"",((M396-N396)/(M396+N396))*100)</f>
        <v>3.3006381178943944</v>
      </c>
      <c r="Q396" s="66">
        <v>23</v>
      </c>
      <c r="R396" s="122" t="str">
        <f>IF(L397="","",IF(P397&lt;20,(IF(O396&gt;1730,IF(O396&lt;1970,"Pass","Fail"),"Fail"))))</f>
        <v>Pass</v>
      </c>
      <c r="S396" s="145">
        <v>121</v>
      </c>
      <c r="T396" s="145"/>
      <c r="U396" s="130"/>
      <c r="V396" s="220">
        <v>1600</v>
      </c>
      <c r="W396" s="220">
        <v>2000</v>
      </c>
      <c r="X396" s="224">
        <v>1730</v>
      </c>
      <c r="Y396" s="224">
        <v>1970</v>
      </c>
      <c r="Z396" s="224">
        <v>6.2</v>
      </c>
    </row>
    <row r="397" spans="1:26" ht="15.75">
      <c r="A397"/>
      <c r="B397" s="139"/>
      <c r="C397" s="68" t="s">
        <v>87</v>
      </c>
      <c r="D397" s="54">
        <v>27434.52</v>
      </c>
      <c r="E397" s="54">
        <v>27295.8</v>
      </c>
      <c r="F397" s="54">
        <v>27341.32</v>
      </c>
      <c r="G397" s="54">
        <v>27306.16</v>
      </c>
      <c r="H397" s="54">
        <v>27539.32</v>
      </c>
      <c r="I397" s="54">
        <v>27383.119999999999</v>
      </c>
      <c r="J397" s="54">
        <v>27281.43</v>
      </c>
      <c r="K397" s="54">
        <v>27297.88</v>
      </c>
      <c r="L397" s="54">
        <v>27570.799999999999</v>
      </c>
      <c r="M397" s="72"/>
      <c r="N397" s="72"/>
      <c r="O397" s="72"/>
      <c r="P397" s="72"/>
      <c r="Q397" s="72"/>
      <c r="R397" s="124"/>
      <c r="S397" s="72"/>
      <c r="T397" s="72"/>
      <c r="U397" s="131"/>
      <c r="V397" s="221"/>
      <c r="W397" s="221"/>
    </row>
    <row r="398" spans="1:26" ht="38.25">
      <c r="A398"/>
      <c r="B398" s="141"/>
      <c r="C398" s="68" t="s">
        <v>121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7"/>
      <c r="N398" s="127"/>
      <c r="O398" s="127"/>
      <c r="P398" s="127"/>
      <c r="Q398" s="127"/>
      <c r="R398" s="128"/>
      <c r="S398" s="127"/>
      <c r="T398" s="127"/>
      <c r="U398" s="132"/>
      <c r="V398" s="222"/>
      <c r="W398" s="222"/>
    </row>
    <row r="399" spans="1:26">
      <c r="A399" s="193">
        <v>43060</v>
      </c>
      <c r="B399" s="121" t="s">
        <v>122</v>
      </c>
      <c r="C399" s="68" t="s">
        <v>86</v>
      </c>
      <c r="D399" s="54">
        <v>29420.7</v>
      </c>
      <c r="E399" s="54">
        <v>29219.51</v>
      </c>
      <c r="F399" s="54">
        <v>29282.45</v>
      </c>
      <c r="G399" s="54">
        <v>29209.91</v>
      </c>
      <c r="H399" s="54">
        <v>29406.46</v>
      </c>
      <c r="I399" s="54">
        <v>29411.040000000001</v>
      </c>
      <c r="J399" s="54">
        <v>29213.79</v>
      </c>
      <c r="K399" s="54">
        <v>29218.43</v>
      </c>
      <c r="L399" s="54">
        <v>29426.39</v>
      </c>
      <c r="M399" s="66">
        <f>IF((L400=""),"",MAX(D401:L401))</f>
        <v>1900.1100000000006</v>
      </c>
      <c r="N399" s="66">
        <f>IF(L400="","",MIN(D401:L401))</f>
        <v>1795.5800000000017</v>
      </c>
      <c r="O399" s="66">
        <f>IF((L401=""),"",AVERAGE(D401:L401))</f>
        <v>1850.8600000000001</v>
      </c>
      <c r="P399" s="66">
        <f>IF((L400=""),"",((M399-N399)/(M399+N399))*100)</f>
        <v>2.8284298737177296</v>
      </c>
      <c r="Q399" s="66">
        <v>23</v>
      </c>
      <c r="R399" s="122" t="str">
        <f>IF(L400="","",IF(P400&lt;20,(IF(O399&gt;1730,IF(O399&lt;1970,"Pass","Fail"),"Fail"))))</f>
        <v>Pass</v>
      </c>
      <c r="S399" s="145">
        <v>121</v>
      </c>
      <c r="T399" s="145"/>
      <c r="U399" s="130"/>
      <c r="V399" s="220">
        <v>1600</v>
      </c>
      <c r="W399" s="220">
        <v>2000</v>
      </c>
      <c r="X399" s="224">
        <v>1730</v>
      </c>
      <c r="Y399" s="224">
        <v>1970</v>
      </c>
      <c r="Z399" s="224">
        <v>6.2</v>
      </c>
    </row>
    <row r="400" spans="1:26" ht="15.75">
      <c r="A400"/>
      <c r="B400" s="139"/>
      <c r="C400" s="68" t="s">
        <v>87</v>
      </c>
      <c r="D400" s="54">
        <v>27556.58</v>
      </c>
      <c r="E400" s="54">
        <v>27381.29</v>
      </c>
      <c r="F400" s="54">
        <v>27486.87</v>
      </c>
      <c r="G400" s="54">
        <v>27348.59</v>
      </c>
      <c r="H400" s="54">
        <v>27550.41</v>
      </c>
      <c r="I400" s="54">
        <v>27510.93</v>
      </c>
      <c r="J400" s="54">
        <v>27365.46</v>
      </c>
      <c r="K400" s="54">
        <v>27352.799999999999</v>
      </c>
      <c r="L400" s="54">
        <v>27598.01</v>
      </c>
      <c r="M400" s="72"/>
      <c r="N400" s="72"/>
      <c r="O400" s="72"/>
      <c r="P400" s="72"/>
      <c r="Q400" s="72"/>
      <c r="R400" s="124"/>
      <c r="S400" s="72"/>
      <c r="T400" s="72"/>
      <c r="U400" s="131"/>
      <c r="V400" s="221"/>
      <c r="W400" s="221"/>
    </row>
    <row r="401" spans="1:26" ht="38.25">
      <c r="A401"/>
      <c r="B401" s="141"/>
      <c r="C401" s="68" t="s">
        <v>121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7"/>
      <c r="N401" s="127"/>
      <c r="O401" s="127"/>
      <c r="P401" s="127"/>
      <c r="Q401" s="127"/>
      <c r="R401" s="128"/>
      <c r="S401" s="127"/>
      <c r="T401" s="127"/>
      <c r="U401" s="132"/>
      <c r="V401" s="222"/>
      <c r="W401" s="222"/>
    </row>
    <row r="402" spans="1:26">
      <c r="A402" s="193">
        <v>43063</v>
      </c>
      <c r="B402" s="121" t="s">
        <v>122</v>
      </c>
      <c r="C402" s="68" t="s">
        <v>86</v>
      </c>
      <c r="D402" s="54">
        <v>29300.22</v>
      </c>
      <c r="E402" s="54">
        <v>29220.6</v>
      </c>
      <c r="F402" s="54">
        <v>29226.48</v>
      </c>
      <c r="G402" s="54">
        <v>29218.09</v>
      </c>
      <c r="H402" s="54">
        <v>29380.38</v>
      </c>
      <c r="I402" s="54">
        <v>29336.73</v>
      </c>
      <c r="J402" s="54">
        <v>29217.21</v>
      </c>
      <c r="K402" s="54">
        <v>29197.01</v>
      </c>
      <c r="L402" s="54">
        <v>29496.68</v>
      </c>
      <c r="M402" s="66">
        <f>IF((L403=""),"",MAX(D404:L404))</f>
        <v>1929.7799999999988</v>
      </c>
      <c r="N402" s="66">
        <f>IF(L403="","",MIN(D404:L404))</f>
        <v>1804.5400000000009</v>
      </c>
      <c r="O402" s="66">
        <f>IF((L404=""),"",AVERAGE(D404:L404))</f>
        <v>1879.4255555555549</v>
      </c>
      <c r="P402" s="66">
        <f>IF((L403=""),"",((M402-N402)/(M402+N402))*100)</f>
        <v>3.3537565072087547</v>
      </c>
      <c r="Q402" s="66">
        <v>23</v>
      </c>
      <c r="R402" s="122" t="str">
        <f>IF(L403="","",IF(P403&lt;20,(IF(O402&gt;1730,IF(O402&lt;1970,"Pass","Fail"),"Fail"))))</f>
        <v>Pass</v>
      </c>
      <c r="S402" s="145" t="s">
        <v>125</v>
      </c>
      <c r="T402" s="145"/>
      <c r="U402" s="130"/>
      <c r="V402" s="220">
        <v>1600</v>
      </c>
      <c r="W402" s="220">
        <v>2000</v>
      </c>
      <c r="X402" s="224">
        <v>1730</v>
      </c>
      <c r="Y402" s="224">
        <v>1970</v>
      </c>
      <c r="Z402" s="224">
        <v>6.2</v>
      </c>
    </row>
    <row r="403" spans="1:26" ht="15.75">
      <c r="A403"/>
      <c r="B403" s="139"/>
      <c r="C403" s="68" t="s">
        <v>87</v>
      </c>
      <c r="D403" s="54">
        <v>27463.13</v>
      </c>
      <c r="E403" s="54">
        <v>27299.75</v>
      </c>
      <c r="F403" s="54">
        <v>27421.94</v>
      </c>
      <c r="G403" s="54">
        <v>27288.31</v>
      </c>
      <c r="H403" s="54">
        <v>27460.16</v>
      </c>
      <c r="I403" s="54">
        <v>27417.13</v>
      </c>
      <c r="J403" s="54">
        <v>27343.02</v>
      </c>
      <c r="K403" s="54">
        <v>27359.49</v>
      </c>
      <c r="L403" s="54">
        <v>27625.64</v>
      </c>
      <c r="M403" s="72"/>
      <c r="N403" s="72"/>
      <c r="O403" s="72"/>
      <c r="P403" s="72"/>
      <c r="Q403" s="72"/>
      <c r="R403" s="124"/>
      <c r="S403" s="72"/>
      <c r="T403" s="72"/>
      <c r="U403" s="131"/>
      <c r="V403" s="221"/>
      <c r="W403" s="221"/>
    </row>
    <row r="404" spans="1:26" ht="38.25">
      <c r="A404"/>
      <c r="B404" s="141"/>
      <c r="C404" s="68" t="s">
        <v>121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7"/>
      <c r="N404" s="127"/>
      <c r="O404" s="127"/>
      <c r="P404" s="127"/>
      <c r="Q404" s="127"/>
      <c r="R404" s="128"/>
      <c r="S404" s="127"/>
      <c r="T404" s="127"/>
      <c r="U404" s="132"/>
      <c r="V404" s="222"/>
      <c r="W404" s="222"/>
    </row>
    <row r="405" spans="1:26">
      <c r="A405" s="193">
        <v>43069</v>
      </c>
      <c r="B405" s="121" t="s">
        <v>122</v>
      </c>
      <c r="C405" s="68" t="s">
        <v>86</v>
      </c>
      <c r="D405" s="54">
        <v>29408.83</v>
      </c>
      <c r="E405" s="54">
        <v>29192.41</v>
      </c>
      <c r="F405" s="54">
        <v>29195.07</v>
      </c>
      <c r="G405" s="54">
        <v>29214.880000000001</v>
      </c>
      <c r="H405" s="54">
        <v>29494.55</v>
      </c>
      <c r="I405" s="54">
        <v>29362.62</v>
      </c>
      <c r="J405" s="54">
        <v>29211.77</v>
      </c>
      <c r="K405" s="54">
        <v>29203.53</v>
      </c>
      <c r="L405" s="54">
        <v>29441.46</v>
      </c>
      <c r="M405" s="66">
        <f>IF((L406=""),"",MAX(D407:L407))</f>
        <v>1936.0200000000004</v>
      </c>
      <c r="N405" s="66">
        <f>IF(L406="","",MIN(D407:L407))</f>
        <v>1765.9399999999987</v>
      </c>
      <c r="O405" s="66">
        <f>IF((L407=""),"",AVERAGE(D407:L407))</f>
        <v>1868.1944444444443</v>
      </c>
      <c r="P405" s="66">
        <f>IF((L406=""),"",((M405-N405)/(M405+N405))*100)</f>
        <v>4.5943230072718722</v>
      </c>
      <c r="Q405" s="66">
        <v>23</v>
      </c>
      <c r="R405" s="122" t="str">
        <f>IF(L406="","",IF(P406&lt;20,(IF(O405&gt;1730,IF(O405&lt;1970,"Pass","Fail"),"Fail"))))</f>
        <v>Pass</v>
      </c>
      <c r="S405" s="145">
        <v>1159</v>
      </c>
      <c r="T405" s="145"/>
      <c r="U405" s="130"/>
      <c r="V405" s="220">
        <v>1600</v>
      </c>
      <c r="W405" s="220">
        <v>2000</v>
      </c>
      <c r="X405" s="224">
        <v>1730</v>
      </c>
      <c r="Y405" s="224">
        <v>1970</v>
      </c>
      <c r="Z405" s="224">
        <v>6.2</v>
      </c>
    </row>
    <row r="406" spans="1:26" ht="15.75">
      <c r="A406"/>
      <c r="B406" s="139"/>
      <c r="C406" s="68" t="s">
        <v>87</v>
      </c>
      <c r="D406" s="54">
        <v>27490.05</v>
      </c>
      <c r="E406" s="54">
        <v>27360.21</v>
      </c>
      <c r="F406" s="54">
        <v>27429.13</v>
      </c>
      <c r="G406" s="54">
        <v>27336.86</v>
      </c>
      <c r="H406" s="54">
        <v>27583.98</v>
      </c>
      <c r="I406" s="54">
        <v>27426.6</v>
      </c>
      <c r="J406" s="54">
        <v>27311.33</v>
      </c>
      <c r="K406" s="54">
        <v>27323.09</v>
      </c>
      <c r="L406" s="54">
        <v>27650.12</v>
      </c>
      <c r="M406" s="72"/>
      <c r="N406" s="72"/>
      <c r="O406" s="72"/>
      <c r="P406" s="72"/>
      <c r="Q406" s="72"/>
      <c r="R406" s="124"/>
      <c r="S406" s="72"/>
      <c r="T406" s="72"/>
      <c r="U406" s="131"/>
      <c r="V406" s="221"/>
      <c r="W406" s="221"/>
      <c r="X406" s="224" t="s">
        <v>126</v>
      </c>
    </row>
    <row r="407" spans="1:26" ht="38.25">
      <c r="A407"/>
      <c r="B407" s="141"/>
      <c r="C407" s="68" t="s">
        <v>121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7"/>
      <c r="N407" s="127"/>
      <c r="O407" s="127"/>
      <c r="P407" s="127"/>
      <c r="Q407" s="127"/>
      <c r="R407" s="128"/>
      <c r="S407" s="127"/>
      <c r="T407" s="127"/>
      <c r="U407" s="132"/>
      <c r="V407" s="222"/>
      <c r="W407" s="222"/>
    </row>
    <row r="408" spans="1:26">
      <c r="A408" s="193">
        <v>43073</v>
      </c>
      <c r="B408" s="121" t="s">
        <v>122</v>
      </c>
      <c r="C408" s="68" t="s">
        <v>86</v>
      </c>
      <c r="D408" s="54">
        <v>29350.59</v>
      </c>
      <c r="E408" s="54">
        <v>29172.01</v>
      </c>
      <c r="F408" s="54">
        <v>29177.54</v>
      </c>
      <c r="G408" s="54">
        <v>29192.97</v>
      </c>
      <c r="H408" s="54">
        <v>29413.29</v>
      </c>
      <c r="I408" s="54">
        <v>29368.78</v>
      </c>
      <c r="J408" s="54">
        <v>29168.21</v>
      </c>
      <c r="K408" s="54">
        <v>29170.639999999999</v>
      </c>
      <c r="L408" s="54">
        <v>29408.55</v>
      </c>
      <c r="M408" s="66">
        <f>IF((L409=""),"",MAX(D410:L410))</f>
        <v>1950.1399999999994</v>
      </c>
      <c r="N408" s="66">
        <f>IF(L409="","",MIN(D410:L410))</f>
        <v>1748.6399999999994</v>
      </c>
      <c r="O408" s="66">
        <f>IF((L410=""),"",AVERAGE(D410:L410))</f>
        <v>1869.9077777777775</v>
      </c>
      <c r="P408" s="66">
        <f>IF((L409=""),"",((M408-N408)/(M408+N408))*100)</f>
        <v>5.4477422285185941</v>
      </c>
      <c r="Q408" s="66">
        <v>23</v>
      </c>
      <c r="R408" s="122" t="str">
        <f>IF(L409="","",IF(P409&lt;20,(IF(O408&gt;1730,IF(O408&lt;1970,"Pass","Fail"),"Fail"))))</f>
        <v>Pass</v>
      </c>
      <c r="S408" s="145">
        <v>1428</v>
      </c>
      <c r="T408" s="145"/>
      <c r="U408" s="130"/>
      <c r="V408" s="220">
        <v>1600</v>
      </c>
      <c r="W408" s="220">
        <v>2000</v>
      </c>
      <c r="X408" s="224">
        <v>1730</v>
      </c>
      <c r="Y408" s="224">
        <v>1970</v>
      </c>
      <c r="Z408" s="224">
        <v>6.2</v>
      </c>
    </row>
    <row r="409" spans="1:26" ht="15.75">
      <c r="A409"/>
      <c r="B409" s="139"/>
      <c r="C409" s="68" t="s">
        <v>87</v>
      </c>
      <c r="D409" s="54">
        <v>27499.82</v>
      </c>
      <c r="E409" s="54">
        <v>27302.79</v>
      </c>
      <c r="F409" s="54">
        <v>27428.9</v>
      </c>
      <c r="G409" s="54">
        <v>27259.03</v>
      </c>
      <c r="H409" s="54">
        <v>27503.55</v>
      </c>
      <c r="I409" s="54">
        <v>27418.639999999999</v>
      </c>
      <c r="J409" s="54">
        <v>27309.18</v>
      </c>
      <c r="K409" s="54">
        <v>27274.9</v>
      </c>
      <c r="L409" s="54">
        <v>27596.6</v>
      </c>
      <c r="M409" s="72"/>
      <c r="N409" s="72"/>
      <c r="O409" s="72"/>
      <c r="P409" s="72"/>
      <c r="Q409" s="72"/>
      <c r="R409" s="124"/>
      <c r="S409" s="72"/>
      <c r="T409" s="72"/>
      <c r="U409" s="131"/>
      <c r="V409" s="221"/>
      <c r="W409" s="221"/>
    </row>
    <row r="410" spans="1:26" ht="38.25">
      <c r="A410"/>
      <c r="B410" s="141"/>
      <c r="C410" s="68" t="s">
        <v>121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7"/>
      <c r="N410" s="127"/>
      <c r="O410" s="127"/>
      <c r="P410" s="127"/>
      <c r="Q410" s="127"/>
      <c r="R410" s="128"/>
      <c r="S410" s="127"/>
      <c r="T410" s="127"/>
      <c r="U410" s="132"/>
      <c r="V410" s="222"/>
      <c r="W410" s="222"/>
    </row>
    <row r="411" spans="1:26">
      <c r="A411" s="193">
        <v>43077</v>
      </c>
      <c r="B411" s="121" t="s">
        <v>122</v>
      </c>
      <c r="C411" s="68" t="s">
        <v>86</v>
      </c>
      <c r="D411" s="54">
        <v>29446.51</v>
      </c>
      <c r="E411" s="54">
        <v>29239.200000000001</v>
      </c>
      <c r="F411" s="54">
        <v>29295.33</v>
      </c>
      <c r="G411" s="54">
        <v>29193.29</v>
      </c>
      <c r="H411" s="54">
        <v>29429.81</v>
      </c>
      <c r="I411" s="54">
        <v>29322.45</v>
      </c>
      <c r="J411" s="54">
        <v>29219.19</v>
      </c>
      <c r="K411" s="54">
        <v>29224.46</v>
      </c>
      <c r="L411" s="54">
        <v>29489.69</v>
      </c>
      <c r="M411" s="66">
        <f>IF((L412=""),"",MAX(D413:L413))</f>
        <v>1884.4799999999996</v>
      </c>
      <c r="N411" s="66">
        <f>IF(L412="","",MIN(D413:L413))</f>
        <v>1696.25</v>
      </c>
      <c r="O411" s="66">
        <f>IF((L413=""),"",AVERAGE(D413:L413))</f>
        <v>1838.0266666666664</v>
      </c>
      <c r="P411" s="66">
        <f>IF((L412=""),"",((M411-N411)/(M411+N411))*100)</f>
        <v>5.256749322065601</v>
      </c>
      <c r="Q411" s="66">
        <v>23</v>
      </c>
      <c r="R411" s="122" t="str">
        <f>IF(L412="","",IF(P412&lt;20,(IF(O411&gt;1730,IF(O411&lt;1970,"Pass","Fail"),"Fail"))))</f>
        <v>Pass</v>
      </c>
      <c r="S411" s="145">
        <v>102</v>
      </c>
      <c r="T411" s="145"/>
      <c r="U411" s="130"/>
      <c r="V411" s="220">
        <v>1600</v>
      </c>
      <c r="W411" s="220">
        <v>2000</v>
      </c>
      <c r="X411" s="224">
        <v>1730</v>
      </c>
      <c r="Y411" s="224">
        <v>1970</v>
      </c>
      <c r="Z411" s="224">
        <v>6.2</v>
      </c>
    </row>
    <row r="412" spans="1:26" ht="15.75">
      <c r="A412"/>
      <c r="B412" s="139"/>
      <c r="C412" s="68" t="s">
        <v>87</v>
      </c>
      <c r="D412" s="54">
        <v>27564.05</v>
      </c>
      <c r="E412" s="54">
        <v>27407.38</v>
      </c>
      <c r="F412" s="54">
        <v>27599.08</v>
      </c>
      <c r="G412" s="54">
        <v>27357.18</v>
      </c>
      <c r="H412" s="54">
        <v>27563.18</v>
      </c>
      <c r="I412" s="54">
        <v>27445.06</v>
      </c>
      <c r="J412" s="54">
        <v>27334.71</v>
      </c>
      <c r="K412" s="54">
        <v>27377.94</v>
      </c>
      <c r="L412" s="54">
        <v>27669.11</v>
      </c>
      <c r="M412" s="72"/>
      <c r="N412" s="72"/>
      <c r="O412" s="72"/>
      <c r="P412" s="72"/>
      <c r="Q412" s="72"/>
      <c r="R412" s="124"/>
      <c r="S412" s="72"/>
      <c r="T412" s="72"/>
      <c r="U412" s="131"/>
      <c r="V412" s="221"/>
      <c r="W412" s="221"/>
    </row>
    <row r="413" spans="1:26" ht="38.25">
      <c r="A413"/>
      <c r="B413" s="141"/>
      <c r="C413" s="68" t="s">
        <v>121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7"/>
      <c r="N413" s="127"/>
      <c r="O413" s="127"/>
      <c r="P413" s="127"/>
      <c r="Q413" s="127"/>
      <c r="R413" s="128"/>
      <c r="S413" s="127"/>
      <c r="T413" s="127"/>
      <c r="U413" s="132"/>
      <c r="V413" s="222"/>
      <c r="W413" s="222"/>
    </row>
    <row r="414" spans="1:26">
      <c r="A414" s="193">
        <v>43080</v>
      </c>
      <c r="B414" s="121" t="s">
        <v>122</v>
      </c>
      <c r="C414" s="68" t="s">
        <v>86</v>
      </c>
      <c r="D414" s="54">
        <v>29352.63</v>
      </c>
      <c r="E414" s="54">
        <v>29158.58</v>
      </c>
      <c r="F414" s="54">
        <v>29199.07</v>
      </c>
      <c r="G414" s="54">
        <v>29198.15</v>
      </c>
      <c r="H414" s="54">
        <v>29450.61</v>
      </c>
      <c r="I414" s="54">
        <v>29320.03</v>
      </c>
      <c r="J414" s="54">
        <v>29163.79</v>
      </c>
      <c r="K414" s="54">
        <v>29177.11</v>
      </c>
      <c r="L414" s="54">
        <v>29424.54</v>
      </c>
      <c r="M414" s="66">
        <f>IF((L415=""),"",MAX(D416:L416))</f>
        <v>1914.239999999998</v>
      </c>
      <c r="N414" s="66">
        <f>IF(L415="","",MIN(D416:L416))</f>
        <v>1759.9900000000016</v>
      </c>
      <c r="O414" s="66">
        <f>IF((L416=""),"",AVERAGE(D416:L416))</f>
        <v>1839.2600000000004</v>
      </c>
      <c r="P414" s="66">
        <f>IF((L415=""),"",((M414-N414)/(M414+N414))*100)</f>
        <v>4.1981585257318237</v>
      </c>
      <c r="Q414" s="66">
        <v>23</v>
      </c>
      <c r="R414" s="122" t="str">
        <f>IF(L415="","",IF(P415&lt;20,(IF(O414&gt;1730,IF(O414&lt;1970,"Pass","Fail"),"Fail"))))</f>
        <v>Pass</v>
      </c>
      <c r="S414" s="145">
        <v>1335</v>
      </c>
      <c r="T414" s="145"/>
      <c r="U414" s="130"/>
      <c r="V414" s="220">
        <v>1600</v>
      </c>
      <c r="W414" s="220">
        <v>2000</v>
      </c>
      <c r="X414" s="224">
        <v>1730</v>
      </c>
      <c r="Y414" s="224">
        <v>1970</v>
      </c>
      <c r="Z414" s="224">
        <v>6.2</v>
      </c>
    </row>
    <row r="415" spans="1:26" ht="15.75">
      <c r="A415"/>
      <c r="B415" s="139"/>
      <c r="C415" s="68" t="s">
        <v>87</v>
      </c>
      <c r="D415" s="54">
        <v>27487.56</v>
      </c>
      <c r="E415" s="54">
        <v>27325.61</v>
      </c>
      <c r="F415" s="54">
        <v>27399.82</v>
      </c>
      <c r="G415" s="54">
        <v>27352.05</v>
      </c>
      <c r="H415" s="54">
        <v>27593.24</v>
      </c>
      <c r="I415" s="54">
        <v>27405.79</v>
      </c>
      <c r="J415" s="54">
        <v>27320.03</v>
      </c>
      <c r="K415" s="54">
        <v>27342.52</v>
      </c>
      <c r="L415" s="54">
        <v>27664.55</v>
      </c>
      <c r="M415" s="72"/>
      <c r="N415" s="72"/>
      <c r="O415" s="72"/>
      <c r="P415" s="72"/>
      <c r="Q415" s="72"/>
      <c r="R415" s="124"/>
      <c r="S415" s="72"/>
      <c r="T415" s="72"/>
      <c r="U415" s="131"/>
      <c r="V415" s="221"/>
      <c r="W415" s="221"/>
    </row>
    <row r="416" spans="1:26" ht="38.25">
      <c r="A416"/>
      <c r="B416" s="141"/>
      <c r="C416" s="68" t="s">
        <v>121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7"/>
      <c r="N416" s="127"/>
      <c r="O416" s="127"/>
      <c r="P416" s="127"/>
      <c r="Q416" s="127"/>
      <c r="R416" s="128"/>
      <c r="S416" s="127"/>
      <c r="T416" s="127"/>
      <c r="U416" s="132"/>
      <c r="V416" s="222"/>
      <c r="W416" s="222"/>
    </row>
    <row r="417" spans="1:26">
      <c r="A417" s="193">
        <v>43084</v>
      </c>
      <c r="B417" s="121" t="s">
        <v>122</v>
      </c>
      <c r="C417" s="68" t="s">
        <v>86</v>
      </c>
      <c r="D417" s="54">
        <v>29325.279999999999</v>
      </c>
      <c r="E417" s="54">
        <v>29181.78</v>
      </c>
      <c r="F417" s="54">
        <v>29211.51</v>
      </c>
      <c r="G417" s="54">
        <v>29202.89</v>
      </c>
      <c r="H417" s="54">
        <v>29353.08</v>
      </c>
      <c r="I417" s="54">
        <v>29314.880000000001</v>
      </c>
      <c r="J417" s="54">
        <v>29156.47</v>
      </c>
      <c r="K417" s="54">
        <v>29147.45</v>
      </c>
      <c r="L417" s="54">
        <v>29399.64</v>
      </c>
      <c r="M417" s="66">
        <f>IF((L418=""),"",MAX(D419:L419))</f>
        <v>1928.3400000000001</v>
      </c>
      <c r="N417" s="66">
        <f>IF(L418="","",MIN(D419:L419))</f>
        <v>1742.7699999999968</v>
      </c>
      <c r="O417" s="66">
        <f>IF((L419=""),"",AVERAGE(D419:L419))</f>
        <v>1861.5433333333328</v>
      </c>
      <c r="P417" s="66">
        <f>IF((L418=""),"",((M417-N417)/(M417+N417))*100)</f>
        <v>5.0548744112816975</v>
      </c>
      <c r="Q417" s="66">
        <v>23</v>
      </c>
      <c r="R417" s="122" t="str">
        <f>IF(L418="","",IF(P418&lt;20,(IF(O417&gt;1730,IF(O417&lt;1970,"Pass","Fail"),"Fail"))))</f>
        <v>Pass</v>
      </c>
      <c r="S417" s="145">
        <v>1335</v>
      </c>
      <c r="T417" s="145"/>
      <c r="U417" s="130"/>
      <c r="V417" s="220">
        <v>1600</v>
      </c>
      <c r="W417" s="220">
        <v>2000</v>
      </c>
      <c r="X417" s="224">
        <v>1730</v>
      </c>
      <c r="Y417" s="224">
        <v>1970</v>
      </c>
      <c r="Z417" s="224">
        <v>6.2</v>
      </c>
    </row>
    <row r="418" spans="1:26" ht="15.75">
      <c r="A418"/>
      <c r="B418" s="139"/>
      <c r="C418" s="68" t="s">
        <v>87</v>
      </c>
      <c r="D418" s="54">
        <v>27448.560000000001</v>
      </c>
      <c r="E418" s="54">
        <v>27294.9</v>
      </c>
      <c r="F418" s="54">
        <v>27468.74</v>
      </c>
      <c r="G418" s="54">
        <v>27303.34</v>
      </c>
      <c r="H418" s="54">
        <v>27490.61</v>
      </c>
      <c r="I418" s="54">
        <v>27386.54</v>
      </c>
      <c r="J418" s="54">
        <v>27281.53</v>
      </c>
      <c r="K418" s="54">
        <v>27307.52</v>
      </c>
      <c r="L418" s="54">
        <v>27557.35</v>
      </c>
      <c r="M418" s="72"/>
      <c r="N418" s="72"/>
      <c r="O418" s="72"/>
      <c r="P418" s="72"/>
      <c r="Q418" s="72"/>
      <c r="R418" s="124"/>
      <c r="S418" s="72"/>
      <c r="T418" s="72"/>
      <c r="U418" s="131"/>
      <c r="V418" s="221"/>
      <c r="W418" s="221"/>
    </row>
    <row r="419" spans="1:26" ht="38.25">
      <c r="A419"/>
      <c r="B419" s="141"/>
      <c r="C419" s="68" t="s">
        <v>121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7"/>
      <c r="N419" s="127"/>
      <c r="O419" s="127"/>
      <c r="P419" s="127"/>
      <c r="Q419" s="127"/>
      <c r="R419" s="128"/>
      <c r="S419" s="127"/>
      <c r="T419" s="127"/>
      <c r="U419" s="132"/>
      <c r="V419" s="222"/>
      <c r="W419" s="222"/>
    </row>
    <row r="420" spans="1:26">
      <c r="A420" s="193">
        <v>43088</v>
      </c>
      <c r="B420" s="121" t="s">
        <v>122</v>
      </c>
      <c r="C420" s="68" t="s">
        <v>86</v>
      </c>
      <c r="D420" s="54">
        <v>29336.28</v>
      </c>
      <c r="E420" s="54">
        <v>29143.64</v>
      </c>
      <c r="F420" s="54">
        <v>29130.01</v>
      </c>
      <c r="G420" s="54">
        <v>29106.75</v>
      </c>
      <c r="H420" s="54">
        <v>29331.66</v>
      </c>
      <c r="I420" s="54">
        <v>29297.08</v>
      </c>
      <c r="J420" s="54">
        <v>29086.19</v>
      </c>
      <c r="K420" s="54">
        <v>29126.49</v>
      </c>
      <c r="L420" s="54">
        <v>29374.959999999999</v>
      </c>
      <c r="M420" s="66">
        <f>IF((L421=""),"",MAX(D422:L422))</f>
        <v>1880.2000000000007</v>
      </c>
      <c r="N420" s="66">
        <f>IF(L421="","",MIN(D422:L422))</f>
        <v>1750.5499999999993</v>
      </c>
      <c r="O420" s="66">
        <f>IF((L422=""),"",AVERAGE(D422:L422))</f>
        <v>1809.2255555555555</v>
      </c>
      <c r="P420" s="66">
        <f>IF((L421=""),"",((M420-N420)/(M420+N420))*100)</f>
        <v>3.5708875576671884</v>
      </c>
      <c r="Q420" s="66">
        <v>23</v>
      </c>
      <c r="R420" s="122" t="str">
        <f>IF(L421="","",IF(P421&lt;20,(IF(O420&gt;1730,IF(O420&lt;1970,"Pass","Fail"),"Fail"))))</f>
        <v>Pass</v>
      </c>
      <c r="S420" s="145">
        <v>1335</v>
      </c>
      <c r="T420" s="145"/>
      <c r="U420" s="130"/>
      <c r="V420" s="220">
        <v>1600</v>
      </c>
      <c r="W420" s="220">
        <v>2000</v>
      </c>
      <c r="X420" s="224">
        <v>1730</v>
      </c>
      <c r="Y420" s="224">
        <v>1970</v>
      </c>
      <c r="Z420" s="224">
        <v>6.2</v>
      </c>
    </row>
    <row r="421" spans="1:26" ht="15.75">
      <c r="A421"/>
      <c r="B421" s="139"/>
      <c r="C421" s="68" t="s">
        <v>87</v>
      </c>
      <c r="D421" s="54">
        <v>27471.99</v>
      </c>
      <c r="E421" s="54">
        <v>27324.46</v>
      </c>
      <c r="F421" s="54">
        <v>27364.36</v>
      </c>
      <c r="G421" s="54">
        <v>27327.62</v>
      </c>
      <c r="H421" s="54">
        <v>27530.37</v>
      </c>
      <c r="I421" s="54">
        <v>27416.880000000001</v>
      </c>
      <c r="J421" s="54">
        <v>27335.64</v>
      </c>
      <c r="K421" s="54">
        <v>27304.25</v>
      </c>
      <c r="L421" s="54">
        <v>27574.46</v>
      </c>
      <c r="M421" s="72"/>
      <c r="N421" s="72"/>
      <c r="O421" s="72"/>
      <c r="P421" s="72"/>
      <c r="Q421" s="72"/>
      <c r="R421" s="124"/>
      <c r="S421" s="72"/>
      <c r="T421" s="72"/>
      <c r="U421" s="131"/>
      <c r="V421" s="221"/>
      <c r="W421" s="221"/>
    </row>
    <row r="422" spans="1:26" ht="38.25">
      <c r="A422"/>
      <c r="B422" s="141"/>
      <c r="C422" s="68" t="s">
        <v>121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7"/>
      <c r="N422" s="127"/>
      <c r="O422" s="127"/>
      <c r="P422" s="127"/>
      <c r="Q422" s="127"/>
      <c r="R422" s="128"/>
      <c r="S422" s="127"/>
      <c r="T422" s="127"/>
      <c r="U422" s="132"/>
      <c r="V422" s="222"/>
      <c r="W422" s="222"/>
    </row>
    <row r="423" spans="1:26">
      <c r="A423" s="193">
        <v>43091</v>
      </c>
      <c r="B423" s="121" t="s">
        <v>122</v>
      </c>
      <c r="C423" s="68" t="s">
        <v>86</v>
      </c>
      <c r="D423" s="54">
        <v>29392.89</v>
      </c>
      <c r="E423" s="54">
        <v>29207.58</v>
      </c>
      <c r="F423" s="54">
        <v>29252.23</v>
      </c>
      <c r="G423" s="54">
        <v>29227.439999999999</v>
      </c>
      <c r="H423" s="54">
        <v>29437.29</v>
      </c>
      <c r="I423" s="54">
        <v>29368.69</v>
      </c>
      <c r="J423" s="54">
        <v>29208.28</v>
      </c>
      <c r="K423" s="54">
        <v>29216.63</v>
      </c>
      <c r="L423" s="54">
        <v>29399.54</v>
      </c>
      <c r="M423" s="66">
        <f>IF((L424=""),"",MAX(D425:L425))</f>
        <v>1929.1099999999969</v>
      </c>
      <c r="N423" s="66">
        <f>IF(L424="","",MIN(D425:L425))</f>
        <v>1739.5299999999988</v>
      </c>
      <c r="O423" s="66">
        <f>IF((L425=""),"",AVERAGE(D425:L425))</f>
        <v>1842.4777777777772</v>
      </c>
      <c r="P423" s="66">
        <f>IF((L424=""),"",((M423-N423)/(M423+N423))*100)</f>
        <v>5.1675825373980091</v>
      </c>
      <c r="Q423" s="66">
        <v>23</v>
      </c>
      <c r="R423" s="122" t="str">
        <f>IF(L424="","",IF(P424&lt;20,(IF(O423&gt;1730,IF(O423&lt;1970,"Pass","Fail"),"Fail"))))</f>
        <v>Pass</v>
      </c>
      <c r="S423" s="145"/>
      <c r="T423" s="145"/>
      <c r="U423" s="130"/>
      <c r="V423" s="220">
        <v>1600</v>
      </c>
      <c r="W423" s="220">
        <v>2000</v>
      </c>
      <c r="X423" s="224">
        <v>1730</v>
      </c>
      <c r="Y423" s="224">
        <v>1970</v>
      </c>
      <c r="Z423" s="224">
        <v>6.2</v>
      </c>
    </row>
    <row r="424" spans="1:26" ht="15.75">
      <c r="A424"/>
      <c r="B424" s="139"/>
      <c r="C424" s="68" t="s">
        <v>87</v>
      </c>
      <c r="D424" s="54">
        <v>27533.7</v>
      </c>
      <c r="E424" s="54">
        <v>27373.48</v>
      </c>
      <c r="F424" s="54">
        <v>27512.7</v>
      </c>
      <c r="G424" s="54">
        <v>27368.04</v>
      </c>
      <c r="H424" s="54">
        <v>27555.65</v>
      </c>
      <c r="I424" s="54">
        <v>27439.58</v>
      </c>
      <c r="J424" s="54">
        <v>27347.35</v>
      </c>
      <c r="K424" s="54">
        <v>27367.84</v>
      </c>
      <c r="L424" s="54">
        <v>27629.93</v>
      </c>
      <c r="M424" s="72"/>
      <c r="N424" s="72"/>
      <c r="O424" s="72"/>
      <c r="P424" s="72"/>
      <c r="Q424" s="72"/>
      <c r="R424" s="124"/>
      <c r="S424" s="72"/>
      <c r="T424" s="72"/>
      <c r="U424" s="131"/>
      <c r="V424" s="221"/>
      <c r="W424" s="221"/>
    </row>
    <row r="425" spans="1:26" ht="38.25">
      <c r="A425"/>
      <c r="B425" s="141"/>
      <c r="C425" s="68" t="s">
        <v>121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7"/>
      <c r="N425" s="127"/>
      <c r="O425" s="127"/>
      <c r="P425" s="127"/>
      <c r="Q425" s="127"/>
      <c r="R425" s="128"/>
      <c r="S425" s="127"/>
      <c r="T425" s="127"/>
      <c r="U425" s="132"/>
      <c r="V425" s="222"/>
      <c r="W425" s="222"/>
    </row>
    <row r="426" spans="1:26">
      <c r="A426" s="193">
        <v>43095</v>
      </c>
      <c r="B426" s="121" t="s">
        <v>122</v>
      </c>
      <c r="C426" s="68" t="s">
        <v>86</v>
      </c>
      <c r="D426" s="54">
        <v>29302.04</v>
      </c>
      <c r="E426" s="54">
        <v>29184.080000000002</v>
      </c>
      <c r="F426" s="54">
        <v>29129.63</v>
      </c>
      <c r="G426" s="54">
        <v>29086.080000000002</v>
      </c>
      <c r="H426" s="54">
        <v>29370.959999999999</v>
      </c>
      <c r="I426" s="54">
        <v>29281.74</v>
      </c>
      <c r="J426" s="54">
        <v>29095.71</v>
      </c>
      <c r="K426" s="54">
        <v>29122.37</v>
      </c>
      <c r="L426" s="54">
        <v>29333.56</v>
      </c>
      <c r="M426" s="66">
        <f>IF((L427=""),"",MAX(D428:L428))</f>
        <v>1886.260000000002</v>
      </c>
      <c r="N426" s="66">
        <f>IF(L427="","",MIN(D428:L428))</f>
        <v>1724.6000000000022</v>
      </c>
      <c r="O426" s="66">
        <f>IF((L428=""),"",AVERAGE(D428:L428))</f>
        <v>1790.6811111111117</v>
      </c>
      <c r="P426" s="66">
        <f>IF((L427=""),"",((M426-N426)/(M426+N426))*100)</f>
        <v>4.4770497886929892</v>
      </c>
      <c r="Q426" s="66">
        <v>23</v>
      </c>
      <c r="R426" s="122" t="str">
        <f>IF(L427="","",IF(P427&lt;20,(IF(O426&gt;1730,IF(O426&lt;1970,"Pass","Fail"),"Fail"))))</f>
        <v>Pass</v>
      </c>
      <c r="S426" s="145"/>
      <c r="T426" s="145"/>
      <c r="U426" s="130"/>
      <c r="V426" s="220">
        <v>1600</v>
      </c>
      <c r="W426" s="220">
        <v>2000</v>
      </c>
      <c r="X426" s="224">
        <v>1730</v>
      </c>
      <c r="Y426" s="224">
        <v>1970</v>
      </c>
      <c r="Z426" s="224">
        <v>6.2</v>
      </c>
    </row>
    <row r="427" spans="1:26" ht="15.75">
      <c r="A427"/>
      <c r="B427" s="139"/>
      <c r="C427" s="68" t="s">
        <v>87</v>
      </c>
      <c r="D427" s="54">
        <v>27506.240000000002</v>
      </c>
      <c r="E427" s="54">
        <v>27305.39</v>
      </c>
      <c r="F427" s="54">
        <v>27367.33</v>
      </c>
      <c r="G427" s="54">
        <v>27361.48</v>
      </c>
      <c r="H427" s="54">
        <v>27587.97</v>
      </c>
      <c r="I427" s="54">
        <v>27395.48</v>
      </c>
      <c r="J427" s="54">
        <v>27337.46</v>
      </c>
      <c r="K427" s="54">
        <v>27335.19</v>
      </c>
      <c r="L427" s="54">
        <v>27593.5</v>
      </c>
      <c r="M427" s="72"/>
      <c r="N427" s="72"/>
      <c r="O427" s="72"/>
      <c r="P427" s="72"/>
      <c r="Q427" s="72"/>
      <c r="R427" s="124"/>
      <c r="S427" s="72"/>
      <c r="T427" s="72"/>
      <c r="U427" s="131"/>
      <c r="V427" s="221"/>
      <c r="W427" s="221"/>
    </row>
    <row r="428" spans="1:26" ht="38.25">
      <c r="A428"/>
      <c r="B428" s="141"/>
      <c r="C428" s="68" t="s">
        <v>121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7"/>
      <c r="N428" s="127"/>
      <c r="O428" s="127"/>
      <c r="P428" s="127"/>
      <c r="Q428" s="127"/>
      <c r="R428" s="128"/>
      <c r="S428" s="127"/>
      <c r="T428" s="127"/>
      <c r="U428" s="132"/>
      <c r="V428" s="222"/>
      <c r="W428" s="222"/>
    </row>
    <row r="429" spans="1:26">
      <c r="A429" s="193">
        <v>43098</v>
      </c>
      <c r="B429" s="121" t="s">
        <v>122</v>
      </c>
      <c r="C429" s="68" t="s">
        <v>86</v>
      </c>
      <c r="D429" s="54">
        <v>28797.63</v>
      </c>
      <c r="E429" s="54">
        <v>29845.43</v>
      </c>
      <c r="F429" s="54">
        <v>29091.5</v>
      </c>
      <c r="G429" s="54">
        <v>29056.21</v>
      </c>
      <c r="H429" s="54">
        <v>29255.64</v>
      </c>
      <c r="I429" s="54">
        <v>29224.16</v>
      </c>
      <c r="J429" s="54">
        <v>29064.799999999999</v>
      </c>
      <c r="K429" s="54">
        <v>29087.96</v>
      </c>
      <c r="L429" s="54">
        <v>29349.040000000001</v>
      </c>
      <c r="M429" s="66">
        <f>IF((L430=""),"",MAX(D431:L431))</f>
        <v>1894.8600000000006</v>
      </c>
      <c r="N429" s="66">
        <f>IF(L430="","",MIN(D431:L431))</f>
        <v>1462.7400000000016</v>
      </c>
      <c r="O429" s="66">
        <f>IF((L431=""),"",AVERAGE(D431:L431))</f>
        <v>1791.8444444444451</v>
      </c>
      <c r="P429" s="66">
        <f>IF((L430=""),"",((M429-N429)/(M429+N429))*100)</f>
        <v>12.869907076483164</v>
      </c>
      <c r="Q429" s="66">
        <v>23</v>
      </c>
      <c r="R429" s="122" t="str">
        <f>IF(L430="","",IF(P430&lt;20,(IF(O429&gt;1730,IF(O429&lt;1970,"Pass","Fail"),"Fail"))))</f>
        <v>Pass</v>
      </c>
      <c r="S429" s="145"/>
      <c r="T429" s="145"/>
      <c r="U429" s="130"/>
      <c r="V429" s="220">
        <v>1600</v>
      </c>
      <c r="W429" s="220">
        <v>2000</v>
      </c>
      <c r="X429" s="224">
        <v>1730</v>
      </c>
      <c r="Y429" s="224">
        <v>1970</v>
      </c>
      <c r="Z429" s="224">
        <v>6.2</v>
      </c>
    </row>
    <row r="430" spans="1:26" ht="15.75">
      <c r="A430"/>
      <c r="B430" s="139"/>
      <c r="C430" s="68" t="s">
        <v>87</v>
      </c>
      <c r="D430" s="54">
        <v>27334.89</v>
      </c>
      <c r="E430" s="54">
        <v>28202.89</v>
      </c>
      <c r="F430" s="54">
        <v>27311.119999999999</v>
      </c>
      <c r="G430" s="54">
        <v>27219.23</v>
      </c>
      <c r="H430" s="54">
        <v>27398.26</v>
      </c>
      <c r="I430" s="54">
        <v>27335.97</v>
      </c>
      <c r="J430" s="54">
        <v>27169.94</v>
      </c>
      <c r="K430" s="54">
        <v>27203.67</v>
      </c>
      <c r="L430" s="54">
        <v>27469.8</v>
      </c>
      <c r="M430" s="72"/>
      <c r="N430" s="72"/>
      <c r="O430" s="72"/>
      <c r="P430" s="72"/>
      <c r="Q430" s="72"/>
      <c r="R430" s="124"/>
      <c r="S430" s="72"/>
      <c r="T430" s="72"/>
      <c r="U430" s="131"/>
      <c r="V430" s="221"/>
      <c r="W430" s="221"/>
    </row>
    <row r="431" spans="1:26" ht="38.25">
      <c r="A431"/>
      <c r="B431" s="141"/>
      <c r="C431" s="68" t="s">
        <v>121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7"/>
      <c r="N431" s="127"/>
      <c r="O431" s="127"/>
      <c r="P431" s="127"/>
      <c r="Q431" s="127"/>
      <c r="R431" s="128"/>
      <c r="S431" s="127"/>
      <c r="T431" s="127"/>
      <c r="U431" s="132"/>
      <c r="V431" s="222"/>
      <c r="W431" s="222"/>
    </row>
    <row r="432" spans="1:26">
      <c r="A432" s="193">
        <v>43101</v>
      </c>
      <c r="B432" s="121" t="s">
        <v>122</v>
      </c>
      <c r="C432" s="68" t="s">
        <v>86</v>
      </c>
      <c r="D432" s="54">
        <v>29228.74</v>
      </c>
      <c r="E432" s="54">
        <v>29032.19</v>
      </c>
      <c r="F432" s="54">
        <v>29123.7</v>
      </c>
      <c r="G432" s="54">
        <v>29067.86</v>
      </c>
      <c r="H432" s="54">
        <v>29251.32</v>
      </c>
      <c r="I432" s="54">
        <v>29200.400000000001</v>
      </c>
      <c r="J432" s="54">
        <v>29006.16</v>
      </c>
      <c r="K432" s="54">
        <v>29073.99</v>
      </c>
      <c r="L432" s="54">
        <v>29259.27</v>
      </c>
      <c r="M432" s="66">
        <f>IF((L433=""),"",MAX(D434:L434))</f>
        <v>1926.130000000001</v>
      </c>
      <c r="N432" s="66">
        <f>IF(L433="","",MIN(D434:L434))</f>
        <v>1739.3400000000001</v>
      </c>
      <c r="O432" s="66">
        <f>IF((L434=""),"",AVERAGE(D434:L434))</f>
        <v>1825.0644444444447</v>
      </c>
      <c r="P432" s="66">
        <f>IF((L433=""),"",((M432-N432)/(M432+N432))*100)</f>
        <v>5.0959358554292029</v>
      </c>
      <c r="Q432" s="66">
        <v>23</v>
      </c>
      <c r="R432" s="122" t="str">
        <f>IF(L433="","",IF(P433&lt;20,(IF(O432&gt;1730,IF(O432&lt;1970,"Pass","Fail"),"Fail"))))</f>
        <v>Pass</v>
      </c>
      <c r="S432" s="145">
        <v>1428</v>
      </c>
      <c r="T432" s="145"/>
      <c r="U432" s="130"/>
      <c r="V432" s="220">
        <v>1600</v>
      </c>
      <c r="W432" s="220">
        <v>2000</v>
      </c>
      <c r="X432" s="224">
        <v>1730</v>
      </c>
      <c r="Y432" s="224">
        <v>1970</v>
      </c>
      <c r="Z432" s="224">
        <v>6.2</v>
      </c>
    </row>
    <row r="433" spans="1:26" ht="15.75">
      <c r="A433"/>
      <c r="B433" s="139"/>
      <c r="C433" s="68" t="s">
        <v>87</v>
      </c>
      <c r="D433" s="54">
        <v>27414.17</v>
      </c>
      <c r="E433" s="54">
        <v>27221.43</v>
      </c>
      <c r="F433" s="54">
        <v>27316.13</v>
      </c>
      <c r="G433" s="54">
        <v>27237.89</v>
      </c>
      <c r="H433" s="54">
        <v>27424.74</v>
      </c>
      <c r="I433" s="54">
        <v>27274.27</v>
      </c>
      <c r="J433" s="54">
        <v>27213.93</v>
      </c>
      <c r="K433" s="54">
        <v>27195.56</v>
      </c>
      <c r="L433" s="54">
        <v>27519.93</v>
      </c>
      <c r="M433" s="72"/>
      <c r="N433" s="72"/>
      <c r="O433" s="72"/>
      <c r="P433" s="72"/>
      <c r="Q433" s="72"/>
      <c r="R433" s="124"/>
      <c r="S433" s="72"/>
      <c r="T433" s="72"/>
      <c r="U433" s="131"/>
      <c r="V433" s="221"/>
      <c r="W433" s="221"/>
    </row>
    <row r="434" spans="1:26" ht="38.25">
      <c r="A434"/>
      <c r="B434" s="141"/>
      <c r="C434" s="68" t="s">
        <v>121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7"/>
      <c r="N434" s="127"/>
      <c r="O434" s="127"/>
      <c r="P434" s="127"/>
      <c r="Q434" s="127"/>
      <c r="R434" s="128"/>
      <c r="S434" s="127"/>
      <c r="T434" s="127"/>
      <c r="U434" s="132"/>
      <c r="V434" s="222"/>
      <c r="W434" s="222"/>
    </row>
    <row r="435" spans="1:26">
      <c r="A435" s="193">
        <v>43104</v>
      </c>
      <c r="B435" s="121" t="s">
        <v>122</v>
      </c>
      <c r="C435" s="68" t="s">
        <v>86</v>
      </c>
      <c r="D435" s="54">
        <v>29399.13</v>
      </c>
      <c r="E435" s="54">
        <v>29236.27</v>
      </c>
      <c r="F435" s="54">
        <v>29226.22</v>
      </c>
      <c r="G435" s="54">
        <v>29198.43</v>
      </c>
      <c r="H435" s="54">
        <v>29441.71</v>
      </c>
      <c r="I435" s="54">
        <v>29394.93</v>
      </c>
      <c r="J435" s="54">
        <v>29191.37</v>
      </c>
      <c r="K435" s="54">
        <v>29205.19</v>
      </c>
      <c r="L435" s="54">
        <v>29472.81</v>
      </c>
      <c r="M435" s="66">
        <f>IF((L436=""),"",MAX(D437:L437))</f>
        <v>1911.5299999999988</v>
      </c>
      <c r="N435" s="66">
        <f>IF(L436="","",MIN(D437:L437))</f>
        <v>1815.7700000000004</v>
      </c>
      <c r="O435" s="66">
        <f>IF((L437=""),"",AVERAGE(D437:L437))</f>
        <v>1856.8655555555551</v>
      </c>
      <c r="P435" s="66">
        <f>IF((L436=""),"",((M435-N435)/(M435+N435))*100)</f>
        <v>2.5691519330345938</v>
      </c>
      <c r="Q435" s="66">
        <v>23</v>
      </c>
      <c r="R435" s="122" t="str">
        <f>IF(L436="","",IF(P436&lt;20,(IF(O435&gt;1730,IF(O435&lt;1970,"Pass","Fail"),"Fail"))))</f>
        <v>Pass</v>
      </c>
      <c r="S435" s="145">
        <v>1335</v>
      </c>
      <c r="T435" s="145"/>
      <c r="U435" s="130"/>
      <c r="V435" s="220">
        <v>1600</v>
      </c>
      <c r="W435" s="220">
        <v>2000</v>
      </c>
      <c r="X435" s="224">
        <v>1730</v>
      </c>
      <c r="Y435" s="224">
        <v>1970</v>
      </c>
      <c r="Z435" s="224">
        <v>6.2</v>
      </c>
    </row>
    <row r="436" spans="1:26" ht="15.75">
      <c r="A436"/>
      <c r="B436" s="139"/>
      <c r="C436" s="68" t="s">
        <v>87</v>
      </c>
      <c r="D436" s="54">
        <v>27520.47</v>
      </c>
      <c r="E436" s="54">
        <v>27364.59</v>
      </c>
      <c r="F436" s="54">
        <v>27407.66</v>
      </c>
      <c r="G436" s="54">
        <v>27360.23</v>
      </c>
      <c r="H436" s="54">
        <v>27543.72</v>
      </c>
      <c r="I436" s="54">
        <v>27483.4</v>
      </c>
      <c r="J436" s="54">
        <v>27357.31</v>
      </c>
      <c r="K436" s="54">
        <v>27389.42</v>
      </c>
      <c r="L436" s="54">
        <v>27627.47</v>
      </c>
      <c r="M436" s="72"/>
      <c r="N436" s="72"/>
      <c r="O436" s="72"/>
      <c r="P436" s="72"/>
      <c r="Q436" s="72"/>
      <c r="R436" s="124"/>
      <c r="S436" s="72"/>
      <c r="T436" s="72"/>
      <c r="U436" s="131"/>
      <c r="V436" s="221"/>
      <c r="W436" s="221"/>
    </row>
    <row r="437" spans="1:26" ht="38.25">
      <c r="A437"/>
      <c r="B437" s="141"/>
      <c r="C437" s="68" t="s">
        <v>121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7"/>
      <c r="N437" s="127"/>
      <c r="O437" s="127"/>
      <c r="P437" s="127"/>
      <c r="Q437" s="127"/>
      <c r="R437" s="128"/>
      <c r="S437" s="127"/>
      <c r="T437" s="127"/>
      <c r="U437" s="132"/>
      <c r="V437" s="222"/>
      <c r="W437" s="222"/>
    </row>
    <row r="438" spans="1:26">
      <c r="A438" s="193">
        <v>43108</v>
      </c>
      <c r="B438" s="121" t="s">
        <v>122</v>
      </c>
      <c r="C438" s="68" t="s">
        <v>86</v>
      </c>
      <c r="D438" s="54">
        <v>29336.97</v>
      </c>
      <c r="E438" s="54">
        <v>29158.73</v>
      </c>
      <c r="F438" s="54">
        <v>29151.24</v>
      </c>
      <c r="G438" s="54">
        <v>29147.82</v>
      </c>
      <c r="H438" s="54">
        <v>29352.97</v>
      </c>
      <c r="I438" s="54">
        <v>29335.33</v>
      </c>
      <c r="J438" s="54">
        <v>29139.93</v>
      </c>
      <c r="K438" s="54">
        <v>29157.41</v>
      </c>
      <c r="L438" s="54">
        <v>29448.03</v>
      </c>
      <c r="M438" s="66">
        <f>IF((L439=""),"",MAX(D440:L440))</f>
        <v>1905.3900000000031</v>
      </c>
      <c r="N438" s="66">
        <f>IF(L439="","",MIN(D440:L440))</f>
        <v>1523.630000000001</v>
      </c>
      <c r="O438" s="66">
        <f>IF((L440=""),"",AVERAGE(D440:L440))</f>
        <v>1813.7022222222226</v>
      </c>
      <c r="P438" s="66">
        <f>IF((L439=""),"",((M438-N438)/(M438+N438))*100)</f>
        <v>11.133210071682335</v>
      </c>
      <c r="Q438" s="66">
        <v>23</v>
      </c>
      <c r="R438" s="122" t="str">
        <f>IF(L439="","",IF(P439&lt;20,(IF(O438&gt;1730,IF(O438&lt;1970,"Pass","Fail"),"Fail"))))</f>
        <v>Pass</v>
      </c>
      <c r="S438" s="145">
        <v>1335</v>
      </c>
      <c r="T438" s="145"/>
      <c r="U438" s="130"/>
      <c r="V438" s="220">
        <v>1600</v>
      </c>
      <c r="W438" s="220">
        <v>2000</v>
      </c>
      <c r="X438" s="224">
        <v>1730</v>
      </c>
      <c r="Y438" s="224">
        <v>1970</v>
      </c>
      <c r="Z438" s="224">
        <v>6.2</v>
      </c>
    </row>
    <row r="439" spans="1:26" ht="15.75">
      <c r="A439"/>
      <c r="B439" s="139"/>
      <c r="C439" s="68" t="s">
        <v>87</v>
      </c>
      <c r="D439" s="54">
        <v>27467.86</v>
      </c>
      <c r="E439" s="54">
        <v>27340.12</v>
      </c>
      <c r="F439" s="54">
        <v>27627.61</v>
      </c>
      <c r="G439" s="54">
        <v>27289.97</v>
      </c>
      <c r="H439" s="54">
        <v>27523.49</v>
      </c>
      <c r="I439" s="54">
        <v>27429.94</v>
      </c>
      <c r="J439" s="54">
        <v>27274.959999999999</v>
      </c>
      <c r="K439" s="54">
        <v>27301.78</v>
      </c>
      <c r="L439" s="54">
        <v>27649.38</v>
      </c>
      <c r="M439" s="72"/>
      <c r="N439" s="72"/>
      <c r="O439" s="72"/>
      <c r="P439" s="72"/>
      <c r="Q439" s="72"/>
      <c r="R439" s="124"/>
      <c r="S439" s="72"/>
      <c r="T439" s="72"/>
      <c r="U439" s="131"/>
      <c r="V439" s="221"/>
      <c r="W439" s="221"/>
    </row>
    <row r="440" spans="1:26" ht="38.25">
      <c r="A440"/>
      <c r="B440" s="141"/>
      <c r="C440" s="68" t="s">
        <v>121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7"/>
      <c r="N440" s="127"/>
      <c r="O440" s="127"/>
      <c r="P440" s="127"/>
      <c r="Q440" s="127"/>
      <c r="R440" s="128"/>
      <c r="S440" s="127"/>
      <c r="T440" s="127"/>
      <c r="U440" s="132"/>
      <c r="V440" s="222"/>
      <c r="W440" s="222"/>
    </row>
    <row r="441" spans="1:26">
      <c r="A441" s="193">
        <v>43111</v>
      </c>
      <c r="B441" s="121" t="s">
        <v>122</v>
      </c>
      <c r="C441" s="68" t="s">
        <v>86</v>
      </c>
      <c r="D441" s="54">
        <v>29312.12</v>
      </c>
      <c r="E441" s="54">
        <v>29138.65</v>
      </c>
      <c r="F441" s="54">
        <v>29193.88</v>
      </c>
      <c r="G441" s="54">
        <v>29150.06</v>
      </c>
      <c r="H441" s="54">
        <v>29384.39</v>
      </c>
      <c r="I441" s="54">
        <v>29338.16</v>
      </c>
      <c r="J441" s="54">
        <v>29133.38</v>
      </c>
      <c r="K441" s="54">
        <v>29134.26</v>
      </c>
      <c r="L441" s="54">
        <v>29361.66</v>
      </c>
      <c r="M441" s="66">
        <f>IF((L442=""),"",MAX(D443:L443))</f>
        <v>1926.8600000000006</v>
      </c>
      <c r="N441" s="66">
        <f>IF(L442="","",MIN(D443:L443))</f>
        <v>1779.2400000000016</v>
      </c>
      <c r="O441" s="66">
        <f>IF((L443=""),"",AVERAGE(D443:L443))</f>
        <v>1849.0911111111116</v>
      </c>
      <c r="P441" s="66">
        <f>IF((L442=""),"",((M441-N441)/(M441+N441))*100)</f>
        <v>3.9831628936078056</v>
      </c>
      <c r="Q441" s="66">
        <v>23</v>
      </c>
      <c r="R441" s="122" t="str">
        <f>IF(L442="","",IF(P442&lt;20,(IF(O441&gt;1730,IF(O441&lt;1970,"Pass","Fail"),"Fail"))))</f>
        <v>Pass</v>
      </c>
      <c r="S441" s="145">
        <v>1159</v>
      </c>
      <c r="T441" s="145"/>
      <c r="U441" s="130"/>
      <c r="V441" s="220">
        <v>1600</v>
      </c>
      <c r="W441" s="220">
        <v>2000</v>
      </c>
      <c r="X441" s="224">
        <v>1730</v>
      </c>
      <c r="Y441" s="224">
        <v>1970</v>
      </c>
      <c r="Z441" s="224">
        <v>6.2</v>
      </c>
    </row>
    <row r="442" spans="1:26" ht="15.75">
      <c r="A442"/>
      <c r="B442" s="139"/>
      <c r="C442" s="68" t="s">
        <v>87</v>
      </c>
      <c r="D442" s="54">
        <v>27433.96</v>
      </c>
      <c r="E442" s="54">
        <v>27298.55</v>
      </c>
      <c r="F442" s="54">
        <v>27414.639999999999</v>
      </c>
      <c r="G442" s="54">
        <v>27286.61</v>
      </c>
      <c r="H442" s="54">
        <v>27517.119999999999</v>
      </c>
      <c r="I442" s="54">
        <v>27411.3</v>
      </c>
      <c r="J442" s="54">
        <v>27272.43</v>
      </c>
      <c r="K442" s="54">
        <v>27290.22</v>
      </c>
      <c r="L442" s="54">
        <v>27579.91</v>
      </c>
      <c r="M442" s="72"/>
      <c r="N442" s="72"/>
      <c r="O442" s="72"/>
      <c r="P442" s="72"/>
      <c r="Q442" s="72"/>
      <c r="R442" s="124"/>
      <c r="S442" s="72"/>
      <c r="T442" s="72"/>
      <c r="U442" s="131"/>
      <c r="V442" s="221"/>
      <c r="W442" s="221"/>
    </row>
    <row r="443" spans="1:26" ht="38.25">
      <c r="A443"/>
      <c r="B443" s="141"/>
      <c r="C443" s="68" t="s">
        <v>121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7"/>
      <c r="N443" s="127"/>
      <c r="O443" s="127"/>
      <c r="P443" s="127"/>
      <c r="Q443" s="127"/>
      <c r="R443" s="128"/>
      <c r="S443" s="127"/>
      <c r="T443" s="127"/>
      <c r="U443" s="132"/>
      <c r="V443" s="222"/>
      <c r="W443" s="222"/>
    </row>
    <row r="444" spans="1:26">
      <c r="A444" s="193">
        <v>43118</v>
      </c>
      <c r="B444" s="121" t="s">
        <v>122</v>
      </c>
      <c r="C444" s="68" t="s">
        <v>86</v>
      </c>
      <c r="D444" s="54">
        <v>29272.67</v>
      </c>
      <c r="E444" s="54">
        <v>29100.99</v>
      </c>
      <c r="F444" s="54">
        <v>29149.57</v>
      </c>
      <c r="G444" s="54">
        <v>29131.37</v>
      </c>
      <c r="H444" s="54">
        <v>29317.94</v>
      </c>
      <c r="I444" s="54">
        <v>29267.78</v>
      </c>
      <c r="J444" s="54">
        <v>29073.46</v>
      </c>
      <c r="K444" s="54">
        <v>29145.05</v>
      </c>
      <c r="L444" s="54">
        <v>29330.19</v>
      </c>
      <c r="M444" s="66">
        <f>IF((L445=""),"",MAX(D446:L446))</f>
        <v>1948.9699999999975</v>
      </c>
      <c r="N444" s="66">
        <f>IF(L445="","",MIN(D446:L446))</f>
        <v>1758.7200000000012</v>
      </c>
      <c r="O444" s="66">
        <f>IF((L446=""),"",AVERAGE(D446:L446))</f>
        <v>1877.0644444444433</v>
      </c>
      <c r="P444" s="66">
        <f>IF((L445=""),"",((M444-N444)/(M444+N444))*100)</f>
        <v>5.1312272600998581</v>
      </c>
      <c r="Q444" s="66">
        <v>23</v>
      </c>
      <c r="R444" s="122" t="str">
        <f>IF(L445="","",IF(P445&lt;20,(IF(O444&gt;1730,IF(O444&lt;1970,"Pass","Fail"),"Fail"))))</f>
        <v>Pass</v>
      </c>
      <c r="S444" s="145">
        <v>121</v>
      </c>
      <c r="T444" s="145"/>
      <c r="U444" s="130"/>
      <c r="V444" s="220">
        <v>1600</v>
      </c>
      <c r="W444" s="220">
        <v>2000</v>
      </c>
      <c r="X444" s="224">
        <v>1730</v>
      </c>
      <c r="Y444" s="224">
        <v>1970</v>
      </c>
      <c r="Z444" s="224">
        <v>6.2</v>
      </c>
    </row>
    <row r="445" spans="1:26" ht="15.75">
      <c r="A445"/>
      <c r="B445" s="139"/>
      <c r="C445" s="68" t="s">
        <v>87</v>
      </c>
      <c r="D445" s="54">
        <v>27344.46</v>
      </c>
      <c r="E445" s="54">
        <v>27190.13</v>
      </c>
      <c r="F445" s="54">
        <v>27390.85</v>
      </c>
      <c r="G445" s="54">
        <v>27220.76</v>
      </c>
      <c r="H445" s="54">
        <v>27458.639999999999</v>
      </c>
      <c r="I445" s="54">
        <v>27323.72</v>
      </c>
      <c r="J445" s="54">
        <v>27264.47</v>
      </c>
      <c r="K445" s="54">
        <v>27196.080000000002</v>
      </c>
      <c r="L445" s="54">
        <v>27506.33</v>
      </c>
      <c r="M445" s="72"/>
      <c r="N445" s="72"/>
      <c r="O445" s="72"/>
      <c r="P445" s="72"/>
      <c r="Q445" s="72"/>
      <c r="R445" s="124"/>
      <c r="S445" s="72"/>
      <c r="T445" s="72"/>
      <c r="U445" s="131"/>
      <c r="V445" s="221"/>
      <c r="W445" s="221"/>
    </row>
    <row r="446" spans="1:26" ht="38.25">
      <c r="A446"/>
      <c r="B446" s="141"/>
      <c r="C446" s="68" t="s">
        <v>121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7"/>
      <c r="N446" s="127"/>
      <c r="O446" s="127"/>
      <c r="P446" s="127"/>
      <c r="Q446" s="127"/>
      <c r="R446" s="128"/>
      <c r="S446" s="127"/>
      <c r="T446" s="127"/>
      <c r="U446" s="132"/>
      <c r="V446" s="222"/>
      <c r="W446" s="222"/>
    </row>
    <row r="447" spans="1:26">
      <c r="A447" s="193">
        <v>43122</v>
      </c>
      <c r="B447" s="121" t="s">
        <v>122</v>
      </c>
      <c r="C447" s="68" t="s">
        <v>86</v>
      </c>
      <c r="D447" s="54">
        <v>29209.31</v>
      </c>
      <c r="E447" s="54">
        <v>29053.29</v>
      </c>
      <c r="F447" s="54">
        <v>29084.13</v>
      </c>
      <c r="G447" s="54">
        <v>29044.93</v>
      </c>
      <c r="H447" s="54">
        <v>29265.98</v>
      </c>
      <c r="I447" s="54">
        <v>29270.68</v>
      </c>
      <c r="J447" s="54">
        <v>29043.9</v>
      </c>
      <c r="K447" s="54">
        <v>29026.51</v>
      </c>
      <c r="L447" s="54">
        <v>29234.82</v>
      </c>
      <c r="M447" s="66">
        <f>IF((L448=""),"",MAX(D449:L449))</f>
        <v>1958.9799999999996</v>
      </c>
      <c r="N447" s="66">
        <f>IF(L448="","",MIN(D449:L449))</f>
        <v>1729.0400000000009</v>
      </c>
      <c r="O447" s="66">
        <f>IF((L449=""),"",AVERAGE(D449:L449))</f>
        <v>1832.24888888889</v>
      </c>
      <c r="P447" s="66">
        <f>IF((L448=""),"",((M447-N447)/(M447+N447))*100)</f>
        <v>6.234781807040056</v>
      </c>
      <c r="Q447" s="66">
        <v>23</v>
      </c>
      <c r="R447" s="122" t="str">
        <f>IF(L448="","",IF(P448&lt;20,(IF(O447&gt;1730,IF(O447&lt;1970,"Pass","Fail"),"Fail"))))</f>
        <v>Pass</v>
      </c>
      <c r="S447" s="145">
        <v>1428</v>
      </c>
      <c r="T447" s="145"/>
      <c r="U447" s="130"/>
      <c r="V447" s="220">
        <v>1600</v>
      </c>
      <c r="W447" s="220">
        <v>2000</v>
      </c>
      <c r="X447" s="224">
        <v>1730</v>
      </c>
      <c r="Y447" s="224">
        <v>1970</v>
      </c>
      <c r="Z447" s="224">
        <v>6.2</v>
      </c>
    </row>
    <row r="448" spans="1:26" ht="15.75">
      <c r="A448"/>
      <c r="B448" s="139"/>
      <c r="C448" s="68" t="s">
        <v>87</v>
      </c>
      <c r="D448" s="54">
        <v>27367.84</v>
      </c>
      <c r="E448" s="54">
        <v>27223.3</v>
      </c>
      <c r="F448" s="54">
        <v>27260.39</v>
      </c>
      <c r="G448" s="54">
        <v>27203.759999999998</v>
      </c>
      <c r="H448" s="54">
        <v>27446.43</v>
      </c>
      <c r="I448" s="54">
        <v>27311.7</v>
      </c>
      <c r="J448" s="54">
        <v>27220.19</v>
      </c>
      <c r="K448" s="54">
        <v>27203.919999999998</v>
      </c>
      <c r="L448" s="54">
        <v>27505.78</v>
      </c>
      <c r="M448" s="72"/>
      <c r="N448" s="72"/>
      <c r="O448" s="72"/>
      <c r="P448" s="72"/>
      <c r="Q448" s="72"/>
      <c r="R448" s="124"/>
      <c r="S448" s="72"/>
      <c r="T448" s="72"/>
      <c r="U448" s="131"/>
      <c r="V448" s="221"/>
      <c r="W448" s="221"/>
    </row>
    <row r="449" spans="1:26" ht="38.25">
      <c r="A449"/>
      <c r="B449" s="141"/>
      <c r="C449" s="68" t="s">
        <v>121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7"/>
      <c r="N449" s="127"/>
      <c r="O449" s="127"/>
      <c r="P449" s="127"/>
      <c r="Q449" s="127"/>
      <c r="R449" s="128"/>
      <c r="S449" s="127"/>
      <c r="T449" s="127"/>
      <c r="U449" s="132"/>
      <c r="V449" s="222"/>
      <c r="W449" s="222"/>
    </row>
    <row r="450" spans="1:26">
      <c r="A450" s="193">
        <v>43125</v>
      </c>
      <c r="B450" s="121" t="s">
        <v>122</v>
      </c>
      <c r="C450" s="68" t="s">
        <v>86</v>
      </c>
      <c r="D450" s="54">
        <v>29220.36</v>
      </c>
      <c r="E450" s="54">
        <v>29081.29</v>
      </c>
      <c r="F450" s="54">
        <v>29127.49</v>
      </c>
      <c r="G450" s="54">
        <v>29069.25</v>
      </c>
      <c r="H450" s="54">
        <v>29254.959999999999</v>
      </c>
      <c r="I450" s="54">
        <v>29241.79</v>
      </c>
      <c r="J450" s="54">
        <v>29070.93</v>
      </c>
      <c r="K450" s="54">
        <v>29086.37</v>
      </c>
      <c r="L450" s="54">
        <v>29295.19</v>
      </c>
      <c r="M450" s="66">
        <f>IF((L451=""),"",MAX(D452:L452))</f>
        <v>1916.2999999999993</v>
      </c>
      <c r="N450" s="66">
        <f>IF(L451="","",MIN(D452:L452))</f>
        <v>1690.5900000000001</v>
      </c>
      <c r="O450" s="66">
        <f>IF((L452=""),"",AVERAGE(D452:L452))</f>
        <v>1819.9066666666668</v>
      </c>
      <c r="P450" s="66">
        <f>IF((L451=""),"",((M450-N450)/(M450+N450))*100)</f>
        <v>6.2577455924632899</v>
      </c>
      <c r="Q450" s="66">
        <v>23</v>
      </c>
      <c r="R450" s="122" t="str">
        <f>IF(L451="","",IF(P451&lt;20,(IF(O450&gt;1730,IF(O450&lt;1970,"Pass","Fail"),"Fail"))))</f>
        <v>Pass</v>
      </c>
      <c r="S450" s="145"/>
      <c r="T450" s="145"/>
      <c r="U450" s="130"/>
      <c r="V450" s="220">
        <v>1600</v>
      </c>
      <c r="W450" s="220">
        <v>2000</v>
      </c>
      <c r="X450" s="224">
        <v>1730</v>
      </c>
      <c r="Y450" s="224">
        <v>1970</v>
      </c>
      <c r="Z450" s="224">
        <v>6.2</v>
      </c>
    </row>
    <row r="451" spans="1:26" ht="15.75">
      <c r="A451"/>
      <c r="B451" s="139"/>
      <c r="C451" s="68" t="s">
        <v>87</v>
      </c>
      <c r="D451" s="54">
        <v>27389.09</v>
      </c>
      <c r="E451" s="54">
        <v>27277.46</v>
      </c>
      <c r="F451" s="54">
        <v>27436.9</v>
      </c>
      <c r="G451" s="54">
        <v>27218.46</v>
      </c>
      <c r="H451" s="54">
        <v>27426.29</v>
      </c>
      <c r="I451" s="54">
        <v>27325.49</v>
      </c>
      <c r="J451" s="54">
        <v>27219.439999999999</v>
      </c>
      <c r="K451" s="54">
        <v>27244.52</v>
      </c>
      <c r="L451" s="54">
        <v>27530.82</v>
      </c>
      <c r="M451" s="72"/>
      <c r="N451" s="72"/>
      <c r="O451" s="72"/>
      <c r="P451" s="72"/>
      <c r="Q451" s="72"/>
      <c r="R451" s="124"/>
      <c r="S451" s="72"/>
      <c r="T451" s="72"/>
      <c r="U451" s="131"/>
      <c r="V451" s="221"/>
      <c r="W451" s="221"/>
    </row>
    <row r="452" spans="1:26" ht="38.25">
      <c r="A452"/>
      <c r="B452" s="141"/>
      <c r="C452" s="68" t="s">
        <v>121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7"/>
      <c r="N452" s="127"/>
      <c r="O452" s="127"/>
      <c r="P452" s="127"/>
      <c r="Q452" s="127"/>
      <c r="R452" s="128"/>
      <c r="S452" s="127"/>
      <c r="T452" s="127"/>
      <c r="U452" s="132"/>
      <c r="V452" s="222"/>
      <c r="W452" s="222"/>
    </row>
    <row r="453" spans="1:26">
      <c r="A453" s="193">
        <v>43131</v>
      </c>
      <c r="B453" s="121" t="s">
        <v>122</v>
      </c>
      <c r="C453" s="68" t="s">
        <v>86</v>
      </c>
      <c r="D453" s="54">
        <v>27425.47</v>
      </c>
      <c r="E453" s="54">
        <v>27302.86</v>
      </c>
      <c r="F453" s="54">
        <v>27477.22</v>
      </c>
      <c r="G453" s="54">
        <v>27252.52</v>
      </c>
      <c r="H453" s="54">
        <v>27453.84</v>
      </c>
      <c r="I453" s="54">
        <v>27351.57</v>
      </c>
      <c r="J453" s="54">
        <v>27248.77</v>
      </c>
      <c r="K453" s="54">
        <v>27268.23</v>
      </c>
      <c r="L453" s="54">
        <v>27545.68</v>
      </c>
      <c r="M453" s="66">
        <f>IF((L454=""),"",MAX(D455:L455))</f>
        <v>1842.0600000000013</v>
      </c>
      <c r="N453" s="66">
        <f>IF(L454="","",MIN(D455:L455))</f>
        <v>1657.9700000000012</v>
      </c>
      <c r="O453" s="66">
        <f>IF((L455=""),"",AVERAGE(D455:L455))</f>
        <v>1783.7666666666676</v>
      </c>
      <c r="P453" s="66">
        <f>IF((L454=""),"",((M453-N453)/(M453+N453))*100)</f>
        <v>5.2596692028354051</v>
      </c>
      <c r="Q453" s="66">
        <v>23</v>
      </c>
      <c r="R453" s="122" t="str">
        <f>IF(L454="","",IF(P454&lt;20,(IF(O453&gt;1730,IF(O453&lt;1970,"Pass","Fail"),"Fail"))))</f>
        <v>Pass</v>
      </c>
      <c r="S453" s="145">
        <v>1335</v>
      </c>
      <c r="T453" s="145"/>
      <c r="U453" s="130"/>
      <c r="V453" s="220">
        <v>1600</v>
      </c>
      <c r="W453" s="220">
        <v>2000</v>
      </c>
      <c r="X453" s="224">
        <v>1730</v>
      </c>
      <c r="Y453" s="224">
        <v>1970</v>
      </c>
      <c r="Z453" s="224">
        <v>6.2</v>
      </c>
    </row>
    <row r="454" spans="1:26" ht="15.75">
      <c r="A454"/>
      <c r="B454" s="139"/>
      <c r="C454" s="68" t="s">
        <v>87</v>
      </c>
      <c r="D454" s="54">
        <v>25608.27</v>
      </c>
      <c r="E454" s="54">
        <v>25516.81</v>
      </c>
      <c r="F454" s="54">
        <v>25819.25</v>
      </c>
      <c r="G454" s="54">
        <v>25444.959999999999</v>
      </c>
      <c r="H454" s="54">
        <v>25645.42</v>
      </c>
      <c r="I454" s="54">
        <v>25509.51</v>
      </c>
      <c r="J454" s="54">
        <v>25442.57</v>
      </c>
      <c r="K454" s="54">
        <v>25466.01</v>
      </c>
      <c r="L454" s="54">
        <v>25819.46</v>
      </c>
      <c r="M454" s="72"/>
      <c r="N454" s="72"/>
      <c r="O454" s="72"/>
      <c r="P454" s="72"/>
      <c r="Q454" s="72"/>
      <c r="R454" s="124"/>
      <c r="S454" s="72"/>
      <c r="T454" s="72"/>
      <c r="U454" s="131"/>
      <c r="V454" s="221"/>
      <c r="W454" s="221"/>
    </row>
    <row r="455" spans="1:26" ht="38.25">
      <c r="A455"/>
      <c r="B455" s="141"/>
      <c r="C455" s="68" t="s">
        <v>121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7"/>
      <c r="N455" s="127"/>
      <c r="O455" s="127"/>
      <c r="P455" s="127"/>
      <c r="Q455" s="127"/>
      <c r="R455" s="128"/>
      <c r="S455" s="127"/>
      <c r="T455" s="127"/>
      <c r="U455" s="132"/>
      <c r="V455" s="222"/>
      <c r="W455" s="222"/>
    </row>
    <row r="456" spans="1:26">
      <c r="A456" s="193">
        <v>43134</v>
      </c>
      <c r="B456" s="121" t="s">
        <v>122</v>
      </c>
      <c r="C456" s="68" t="s">
        <v>86</v>
      </c>
      <c r="D456" s="54">
        <v>29434.61</v>
      </c>
      <c r="E456" s="54">
        <v>29249.19</v>
      </c>
      <c r="F456" s="54">
        <v>29232.959999999999</v>
      </c>
      <c r="G456" s="54">
        <v>29204.51</v>
      </c>
      <c r="H456" s="54">
        <v>29396.35</v>
      </c>
      <c r="I456" s="54">
        <v>29387.78</v>
      </c>
      <c r="J456" s="54">
        <v>29197.07</v>
      </c>
      <c r="K456" s="54">
        <v>29226.78</v>
      </c>
      <c r="L456" s="54">
        <v>29449.14</v>
      </c>
      <c r="M456" s="66">
        <f>IF((L457=""),"",MAX(D458:L458))</f>
        <v>1863.2599999999984</v>
      </c>
      <c r="N456" s="66">
        <f>IF(L457="","",MIN(D458:L458))</f>
        <v>1748.0400000000009</v>
      </c>
      <c r="O456" s="66">
        <f>IF((L458=""),"",AVERAGE(D458:L458))</f>
        <v>1810.8977777777768</v>
      </c>
      <c r="P456" s="66">
        <f>IF((L457=""),"",((M456-N456)/(M456+N456))*100)</f>
        <v>3.1905408024810331</v>
      </c>
      <c r="Q456" s="66">
        <v>23</v>
      </c>
      <c r="R456" s="122" t="str">
        <f>IF(L457="","",IF(P457&lt;20,(IF(O456&gt;1730,IF(O456&lt;1970,"Pass","Fail"),"Fail"))))</f>
        <v>Pass</v>
      </c>
      <c r="S456" s="145">
        <v>1335</v>
      </c>
      <c r="T456" s="145"/>
      <c r="U456" s="130"/>
      <c r="V456" s="220">
        <v>1600</v>
      </c>
      <c r="W456" s="220">
        <v>2000</v>
      </c>
      <c r="X456" s="224">
        <v>1730</v>
      </c>
      <c r="Y456" s="224">
        <v>1970</v>
      </c>
      <c r="Z456" s="224">
        <v>6.2</v>
      </c>
    </row>
    <row r="457" spans="1:26" ht="15.75">
      <c r="A457"/>
      <c r="B457" s="139"/>
      <c r="C457" s="68" t="s">
        <v>87</v>
      </c>
      <c r="D457" s="54">
        <v>27611.24</v>
      </c>
      <c r="E457" s="54">
        <v>27436.880000000001</v>
      </c>
      <c r="F457" s="54">
        <v>27484.92</v>
      </c>
      <c r="G457" s="54">
        <v>27390.639999999999</v>
      </c>
      <c r="H457" s="54">
        <v>27576.86</v>
      </c>
      <c r="I457" s="54">
        <v>27524.52</v>
      </c>
      <c r="J457" s="54">
        <v>27388.26</v>
      </c>
      <c r="K457" s="54">
        <v>27405.52</v>
      </c>
      <c r="L457" s="54">
        <v>27661.47</v>
      </c>
      <c r="M457" s="72"/>
      <c r="N457" s="72"/>
      <c r="O457" s="72"/>
      <c r="P457" s="72"/>
      <c r="Q457" s="72"/>
      <c r="R457" s="124"/>
      <c r="S457" s="72"/>
      <c r="T457" s="72"/>
      <c r="U457" s="131"/>
      <c r="V457" s="221"/>
      <c r="W457" s="221"/>
    </row>
    <row r="458" spans="1:26" ht="38.25">
      <c r="A458"/>
      <c r="B458" s="141"/>
      <c r="C458" s="68" t="s">
        <v>121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7"/>
      <c r="N458" s="127"/>
      <c r="O458" s="127"/>
      <c r="P458" s="127"/>
      <c r="Q458" s="127"/>
      <c r="R458" s="128"/>
      <c r="S458" s="127"/>
      <c r="T458" s="127"/>
      <c r="U458" s="132"/>
      <c r="V458" s="222"/>
      <c r="W458" s="222"/>
    </row>
    <row r="459" spans="1:26">
      <c r="A459" s="193">
        <v>43137</v>
      </c>
      <c r="B459" s="121" t="s">
        <v>122</v>
      </c>
      <c r="C459" s="68" t="s">
        <v>86</v>
      </c>
      <c r="D459" s="54">
        <v>29320.73</v>
      </c>
      <c r="E459" s="54">
        <v>29934.15</v>
      </c>
      <c r="F459" s="54">
        <v>29210.51</v>
      </c>
      <c r="G459" s="54">
        <v>29167.52</v>
      </c>
      <c r="H459" s="54">
        <v>29439.26</v>
      </c>
      <c r="I459" s="54">
        <v>29316.75</v>
      </c>
      <c r="J459" s="54">
        <v>29205.67</v>
      </c>
      <c r="K459" s="54">
        <v>29159.96</v>
      </c>
      <c r="L459" s="54">
        <v>29399.62</v>
      </c>
      <c r="M459" s="66">
        <f>IF((L460=""),"",MAX(D461:L461))</f>
        <v>2553.8199999999997</v>
      </c>
      <c r="N459" s="66">
        <f>IF(L460="","",MIN(D461:L461))</f>
        <v>1710.6899999999987</v>
      </c>
      <c r="O459" s="66">
        <f>IF((L461=""),"",AVERAGE(D461:L461))</f>
        <v>1907.2511111111105</v>
      </c>
      <c r="P459" s="66">
        <f>IF((L460=""),"",((M459-N459)/(M459+N459))*100)</f>
        <v>19.770852923313612</v>
      </c>
      <c r="Q459" s="66">
        <v>23</v>
      </c>
      <c r="R459" s="122" t="str">
        <f>IF(L460="","",IF(P460&lt;20,(IF(O459&gt;1730,IF(O459&lt;1970,"Pass","Fail"),"Fail"))))</f>
        <v>Pass</v>
      </c>
      <c r="S459" s="145">
        <v>1335</v>
      </c>
      <c r="T459" s="145"/>
      <c r="U459" s="130"/>
      <c r="V459" s="220">
        <v>1600</v>
      </c>
      <c r="W459" s="220">
        <v>2000</v>
      </c>
      <c r="X459" s="224">
        <v>1730</v>
      </c>
      <c r="Y459" s="224">
        <v>1970</v>
      </c>
      <c r="Z459" s="224">
        <v>6.2</v>
      </c>
    </row>
    <row r="460" spans="1:26" ht="15.75">
      <c r="A460"/>
      <c r="B460" s="139"/>
      <c r="C460" s="68" t="s">
        <v>87</v>
      </c>
      <c r="D460" s="54">
        <v>27490.02</v>
      </c>
      <c r="E460" s="54">
        <v>27380.33</v>
      </c>
      <c r="F460" s="54">
        <v>27499.82</v>
      </c>
      <c r="G460" s="54">
        <v>27348.880000000001</v>
      </c>
      <c r="H460" s="54">
        <v>27582.76</v>
      </c>
      <c r="I460" s="54">
        <v>27435.25</v>
      </c>
      <c r="J460" s="54">
        <v>27330.75</v>
      </c>
      <c r="K460" s="54">
        <v>27332.57</v>
      </c>
      <c r="L460" s="54">
        <v>27588.53</v>
      </c>
      <c r="M460" s="72"/>
      <c r="N460" s="72"/>
      <c r="O460" s="72"/>
      <c r="P460" s="72"/>
      <c r="Q460" s="72"/>
      <c r="R460" s="124"/>
      <c r="S460" s="72"/>
      <c r="T460" s="72"/>
      <c r="U460" s="131"/>
      <c r="V460" s="221"/>
      <c r="W460" s="221"/>
    </row>
    <row r="461" spans="1:26" ht="38.25">
      <c r="A461"/>
      <c r="B461" s="141"/>
      <c r="C461" s="68" t="s">
        <v>121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7"/>
      <c r="N461" s="127"/>
      <c r="O461" s="127"/>
      <c r="P461" s="127"/>
      <c r="Q461" s="127"/>
      <c r="R461" s="128"/>
      <c r="S461" s="127"/>
      <c r="T461" s="127"/>
      <c r="U461" s="132"/>
      <c r="V461" s="222"/>
      <c r="W461" s="222"/>
    </row>
    <row r="462" spans="1:26">
      <c r="A462" s="193">
        <v>43140</v>
      </c>
      <c r="B462" s="121" t="s">
        <v>122</v>
      </c>
      <c r="C462" s="68" t="s">
        <v>86</v>
      </c>
      <c r="D462" s="54">
        <v>29165</v>
      </c>
      <c r="E462" s="54">
        <v>29069.31</v>
      </c>
      <c r="F462" s="54">
        <v>29122.75</v>
      </c>
      <c r="G462" s="54">
        <v>29038.799999999999</v>
      </c>
      <c r="H462" s="54">
        <v>29312.84</v>
      </c>
      <c r="I462" s="54">
        <v>29232.77</v>
      </c>
      <c r="J462" s="54">
        <v>29070.7</v>
      </c>
      <c r="K462" s="54">
        <v>29104.21</v>
      </c>
      <c r="L462" s="54">
        <v>29374.19</v>
      </c>
      <c r="M462" s="66">
        <f>IF((L463=""),"",MAX(D464:L464))</f>
        <v>1899.1599999999999</v>
      </c>
      <c r="N462" s="66">
        <f>IF(L463="","",MIN(D464:L464))</f>
        <v>1759.9300000000003</v>
      </c>
      <c r="O462" s="66">
        <f>IF((L464=""),"",AVERAGE(D464:L464))</f>
        <v>1823.4211111111108</v>
      </c>
      <c r="P462" s="66">
        <f>IF((L463=""),"",((M462-N462)/(M462+N462))*100)</f>
        <v>3.8050444236135093</v>
      </c>
      <c r="Q462" s="66">
        <v>23</v>
      </c>
      <c r="R462" s="122" t="str">
        <f>IF(L463="","",IF(P463&lt;20,(IF(O462&gt;1730,IF(O462&lt;1970,"Pass","Fail"),"Fail"))))</f>
        <v>Pass</v>
      </c>
      <c r="S462" s="145"/>
      <c r="T462" s="145"/>
      <c r="U462" s="130"/>
      <c r="V462" s="220">
        <v>1600</v>
      </c>
      <c r="W462" s="220">
        <v>2000</v>
      </c>
      <c r="X462" s="224">
        <v>1730</v>
      </c>
      <c r="Y462" s="224">
        <v>1970</v>
      </c>
      <c r="Z462" s="224">
        <v>6.2</v>
      </c>
    </row>
    <row r="463" spans="1:26" ht="15.75">
      <c r="A463"/>
      <c r="B463" s="139"/>
      <c r="C463" s="68" t="s">
        <v>87</v>
      </c>
      <c r="D463" s="54">
        <v>27405.07</v>
      </c>
      <c r="E463" s="54">
        <v>27279.49</v>
      </c>
      <c r="F463" s="54">
        <v>27289.360000000001</v>
      </c>
      <c r="G463" s="54">
        <v>27252.81</v>
      </c>
      <c r="H463" s="54">
        <v>27441.79</v>
      </c>
      <c r="I463" s="54">
        <v>27333.61</v>
      </c>
      <c r="J463" s="54">
        <v>27236.92</v>
      </c>
      <c r="K463" s="54">
        <v>27249.59</v>
      </c>
      <c r="L463" s="54">
        <v>27591.14</v>
      </c>
      <c r="M463" s="72"/>
      <c r="N463" s="72"/>
      <c r="O463" s="72"/>
      <c r="P463" s="72"/>
      <c r="Q463" s="72"/>
      <c r="R463" s="124"/>
      <c r="S463" s="72"/>
      <c r="T463" s="72"/>
      <c r="U463" s="131"/>
      <c r="V463" s="221"/>
      <c r="W463" s="221"/>
    </row>
    <row r="464" spans="1:26" ht="38.25">
      <c r="A464"/>
      <c r="B464" s="141"/>
      <c r="C464" s="68" t="s">
        <v>121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7"/>
      <c r="N464" s="127"/>
      <c r="O464" s="127"/>
      <c r="P464" s="127"/>
      <c r="Q464" s="127"/>
      <c r="R464" s="128"/>
      <c r="S464" s="127"/>
      <c r="T464" s="127"/>
      <c r="U464" s="132"/>
      <c r="V464" s="222"/>
      <c r="W464" s="222"/>
    </row>
    <row r="465" spans="1:26">
      <c r="A465" s="193">
        <v>43143</v>
      </c>
      <c r="B465" s="121" t="s">
        <v>122</v>
      </c>
      <c r="C465" s="68" t="s">
        <v>86</v>
      </c>
      <c r="D465" s="54">
        <v>29399.85</v>
      </c>
      <c r="E465" s="54">
        <v>29215.47</v>
      </c>
      <c r="F465" s="54">
        <v>29321.89</v>
      </c>
      <c r="G465" s="54">
        <v>29271.040000000001</v>
      </c>
      <c r="H465" s="54">
        <v>29521.43</v>
      </c>
      <c r="I465" s="54">
        <v>29359.63</v>
      </c>
      <c r="J465" s="54">
        <v>29251.08</v>
      </c>
      <c r="K465" s="54">
        <v>29252.68</v>
      </c>
      <c r="L465" s="54">
        <v>29512.04</v>
      </c>
      <c r="M465" s="66">
        <f>IF((L466=""),"",MAX(D467:L467))</f>
        <v>1876.6500000000015</v>
      </c>
      <c r="N465" s="66">
        <f>IF(L466="","",MIN(D467:L467))</f>
        <v>1776.6800000000003</v>
      </c>
      <c r="O465" s="66">
        <f>IF((L467=""),"",AVERAGE(D467:L467))</f>
        <v>1822.0866666666673</v>
      </c>
      <c r="P465" s="66">
        <f>IF((L466=""),"",((M465-N465)/(M465+N465))*100)</f>
        <v>2.7364076062113498</v>
      </c>
      <c r="Q465" s="66">
        <v>23</v>
      </c>
      <c r="R465" s="122" t="str">
        <f>IF(L466="","",IF(P466&lt;20,(IF(O465&gt;1730,IF(O465&lt;1970,"Pass","Fail"),"Fail"))))</f>
        <v>Pass</v>
      </c>
      <c r="S465" s="145"/>
      <c r="T465" s="145"/>
      <c r="U465" s="130"/>
      <c r="V465" s="220">
        <v>1600</v>
      </c>
      <c r="W465" s="220">
        <v>2000</v>
      </c>
      <c r="X465" s="224">
        <v>1730</v>
      </c>
      <c r="Y465" s="224">
        <v>1970</v>
      </c>
      <c r="Z465" s="224">
        <v>6.2</v>
      </c>
    </row>
    <row r="466" spans="1:26" ht="15.75">
      <c r="A466"/>
      <c r="B466" s="139"/>
      <c r="C466" s="68" t="s">
        <v>87</v>
      </c>
      <c r="D466" s="54">
        <v>27561.21</v>
      </c>
      <c r="E466" s="54">
        <v>27438.69</v>
      </c>
      <c r="F466" s="54">
        <v>27513.71</v>
      </c>
      <c r="G466" s="54">
        <v>27456.83</v>
      </c>
      <c r="H466" s="54">
        <v>27644.78</v>
      </c>
      <c r="I466" s="54">
        <v>27496.83</v>
      </c>
      <c r="J466" s="54">
        <v>27400.34</v>
      </c>
      <c r="K466" s="54">
        <v>27476</v>
      </c>
      <c r="L466" s="54">
        <v>27717.94</v>
      </c>
      <c r="M466" s="72"/>
      <c r="N466" s="72"/>
      <c r="O466" s="72"/>
      <c r="P466" s="72"/>
      <c r="Q466" s="72"/>
      <c r="R466" s="124"/>
      <c r="S466" s="72"/>
      <c r="T466" s="72"/>
      <c r="U466" s="131"/>
      <c r="V466" s="221"/>
      <c r="W466" s="221"/>
    </row>
    <row r="467" spans="1:26" ht="38.25">
      <c r="A467"/>
      <c r="B467" s="141"/>
      <c r="C467" s="68" t="s">
        <v>121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7"/>
      <c r="N467" s="127"/>
      <c r="O467" s="127"/>
      <c r="P467" s="127"/>
      <c r="Q467" s="127"/>
      <c r="R467" s="128"/>
      <c r="S467" s="127"/>
      <c r="T467" s="127"/>
      <c r="U467" s="132"/>
      <c r="V467" s="222"/>
      <c r="W467" s="222"/>
    </row>
    <row r="468" spans="1:26">
      <c r="A468" s="193">
        <v>43146</v>
      </c>
      <c r="B468" s="121" t="s">
        <v>122</v>
      </c>
      <c r="C468" s="68" t="s">
        <v>86</v>
      </c>
      <c r="D468" s="54">
        <v>29344.58</v>
      </c>
      <c r="E468" s="54">
        <v>29158.52</v>
      </c>
      <c r="F468" s="54">
        <v>29250.17</v>
      </c>
      <c r="G468" s="54">
        <v>29204.639999999999</v>
      </c>
      <c r="H468" s="54">
        <v>29412.52</v>
      </c>
      <c r="I468" s="54">
        <v>29328.33</v>
      </c>
      <c r="J468" s="54">
        <v>29177.3</v>
      </c>
      <c r="K468" s="54">
        <v>29117.69</v>
      </c>
      <c r="L468" s="54">
        <v>29407.45</v>
      </c>
      <c r="M468" s="66">
        <f>IF((L469=""),"",MAX(D470:L470))</f>
        <v>1883.6200000000026</v>
      </c>
      <c r="N468" s="66">
        <f>IF(L469="","",MIN(D470:L470))</f>
        <v>1771.9599999999991</v>
      </c>
      <c r="O468" s="66">
        <f>IF((L470=""),"",AVERAGE(D470:L470))</f>
        <v>1834.3788888888894</v>
      </c>
      <c r="P468" s="66">
        <f>IF((L469=""),"",((M468-N468)/(M468+N468))*100)</f>
        <v>3.0545084500955646</v>
      </c>
      <c r="Q468" s="66">
        <v>23</v>
      </c>
      <c r="R468" s="122" t="str">
        <f>IF(L469="","",IF(P469&lt;20,(IF(O468&gt;1730,IF(O468&lt;1970,"Pass","Fail"),"Fail"))))</f>
        <v>Pass</v>
      </c>
      <c r="S468" s="145">
        <v>102</v>
      </c>
      <c r="T468" s="145"/>
      <c r="U468" s="130"/>
      <c r="V468" s="220">
        <v>1600</v>
      </c>
      <c r="W468" s="220">
        <v>2000</v>
      </c>
      <c r="X468" s="224">
        <v>1730</v>
      </c>
      <c r="Y468" s="224">
        <v>1970</v>
      </c>
      <c r="Z468" s="224">
        <v>6.2</v>
      </c>
    </row>
    <row r="469" spans="1:26" ht="15.75">
      <c r="A469"/>
      <c r="B469" s="139"/>
      <c r="C469" s="68" t="s">
        <v>87</v>
      </c>
      <c r="D469" s="54">
        <v>27507.040000000001</v>
      </c>
      <c r="E469" s="54">
        <v>27350.05</v>
      </c>
      <c r="F469" s="54">
        <v>27478.21</v>
      </c>
      <c r="G469" s="54">
        <v>27356.42</v>
      </c>
      <c r="H469" s="54">
        <v>27559.63</v>
      </c>
      <c r="I469" s="54">
        <v>27444.71</v>
      </c>
      <c r="J469" s="54">
        <v>27340.82</v>
      </c>
      <c r="K469" s="54">
        <v>27273.29</v>
      </c>
      <c r="L469" s="54">
        <v>27581.62</v>
      </c>
      <c r="M469" s="72"/>
      <c r="N469" s="72"/>
      <c r="O469" s="72"/>
      <c r="P469" s="72"/>
      <c r="Q469" s="72"/>
      <c r="R469" s="124"/>
      <c r="S469" s="72"/>
      <c r="T469" s="72"/>
      <c r="U469" s="131"/>
      <c r="V469" s="221"/>
      <c r="W469" s="221"/>
    </row>
    <row r="470" spans="1:26" ht="38.25">
      <c r="A470"/>
      <c r="B470" s="141"/>
      <c r="C470" s="68" t="s">
        <v>121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7"/>
      <c r="N470" s="127"/>
      <c r="O470" s="127"/>
      <c r="P470" s="127"/>
      <c r="Q470" s="127"/>
      <c r="R470" s="128"/>
      <c r="S470" s="127"/>
      <c r="T470" s="127"/>
      <c r="U470" s="132"/>
      <c r="V470" s="222"/>
      <c r="W470" s="222"/>
    </row>
    <row r="471" spans="1:26">
      <c r="A471" s="193">
        <v>43150</v>
      </c>
      <c r="B471" s="121" t="s">
        <v>122</v>
      </c>
      <c r="C471" s="68" t="s">
        <v>86</v>
      </c>
      <c r="D471" s="54">
        <v>29376.36</v>
      </c>
      <c r="E471" s="54">
        <v>29180.639999999999</v>
      </c>
      <c r="F471" s="54">
        <v>29209.05</v>
      </c>
      <c r="G471" s="54">
        <v>29145.78</v>
      </c>
      <c r="H471" s="54">
        <v>29337.75</v>
      </c>
      <c r="I471" s="54">
        <v>29306.75</v>
      </c>
      <c r="J471" s="54">
        <v>29156.04</v>
      </c>
      <c r="K471" s="54">
        <v>29144.76</v>
      </c>
      <c r="L471" s="54">
        <v>29364.799999999999</v>
      </c>
      <c r="M471" s="66">
        <f>IF((L472=""),"",MAX(D473:L473))</f>
        <v>1913.4399999999987</v>
      </c>
      <c r="N471" s="66">
        <f>IF(L472="","",MIN(D473:L473))</f>
        <v>1817.6499999999978</v>
      </c>
      <c r="O471" s="66">
        <f>IF((L473=""),"",AVERAGE(D473:L473))</f>
        <v>1869.0133333333324</v>
      </c>
      <c r="P471" s="66">
        <f>IF((L472=""),"",((M471-N471)/(M471+N471))*100)</f>
        <v>2.5673462714649329</v>
      </c>
      <c r="Q471" s="66">
        <v>23</v>
      </c>
      <c r="R471" s="122" t="str">
        <f>IF(L472="","",IF(P472&lt;20,(IF(O471&gt;1730,IF(O471&lt;1970,"Pass","Fail"),"Fail"))))</f>
        <v>Pass</v>
      </c>
      <c r="S471" s="145"/>
      <c r="T471" s="145"/>
      <c r="U471" s="130"/>
      <c r="V471" s="220">
        <v>1600</v>
      </c>
      <c r="W471" s="220">
        <v>2000</v>
      </c>
      <c r="X471" s="224">
        <v>1730</v>
      </c>
      <c r="Y471" s="224">
        <v>1970</v>
      </c>
      <c r="Z471" s="224">
        <v>6.2</v>
      </c>
    </row>
    <row r="472" spans="1:26" ht="15.75">
      <c r="A472"/>
      <c r="B472" s="139"/>
      <c r="C472" s="68" t="s">
        <v>87</v>
      </c>
      <c r="D472" s="54">
        <v>27478.73</v>
      </c>
      <c r="E472" s="54">
        <v>27322.06</v>
      </c>
      <c r="F472" s="54">
        <v>27391.4</v>
      </c>
      <c r="G472" s="54">
        <v>27271.53</v>
      </c>
      <c r="H472" s="54">
        <v>27468.04</v>
      </c>
      <c r="I472" s="54">
        <v>27393.31</v>
      </c>
      <c r="J472" s="54">
        <v>27282.81</v>
      </c>
      <c r="K472" s="54">
        <v>27284.45</v>
      </c>
      <c r="L472" s="54">
        <v>27508.48</v>
      </c>
      <c r="M472" s="72"/>
      <c r="N472" s="72"/>
      <c r="O472" s="72"/>
      <c r="P472" s="72"/>
      <c r="Q472" s="72"/>
      <c r="R472" s="124"/>
      <c r="S472" s="72"/>
      <c r="T472" s="72"/>
      <c r="U472" s="131"/>
      <c r="V472" s="221"/>
      <c r="W472" s="221"/>
    </row>
    <row r="473" spans="1:26" ht="38.25">
      <c r="A473"/>
      <c r="B473" s="141"/>
      <c r="C473" s="68" t="s">
        <v>121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7"/>
      <c r="N473" s="127"/>
      <c r="O473" s="127"/>
      <c r="P473" s="127"/>
      <c r="Q473" s="127"/>
      <c r="R473" s="128"/>
      <c r="S473" s="127"/>
      <c r="T473" s="127"/>
      <c r="U473" s="132"/>
      <c r="V473" s="222"/>
      <c r="W473" s="222"/>
    </row>
    <row r="474" spans="1:26">
      <c r="A474" s="193">
        <v>43157</v>
      </c>
      <c r="B474" s="121" t="s">
        <v>122</v>
      </c>
      <c r="C474" s="68" t="s">
        <v>86</v>
      </c>
      <c r="D474" s="54">
        <v>29213.99</v>
      </c>
      <c r="E474" s="54">
        <v>29055.759999999998</v>
      </c>
      <c r="F474" s="54">
        <v>29109.29</v>
      </c>
      <c r="G474" s="54">
        <v>29032.05</v>
      </c>
      <c r="H474" s="54">
        <v>29184.87</v>
      </c>
      <c r="I474" s="54">
        <v>29208.47</v>
      </c>
      <c r="J474" s="54">
        <v>29012.16</v>
      </c>
      <c r="K474" s="54">
        <v>28992.92</v>
      </c>
      <c r="L474" s="54">
        <v>29212.74</v>
      </c>
      <c r="M474" s="66">
        <f>IF((L475=""),"",MAX(D476:L476))</f>
        <v>1962.4000000000015</v>
      </c>
      <c r="N474" s="66">
        <f>IF(L475="","",MIN(D476:L476))</f>
        <v>1750.75</v>
      </c>
      <c r="O474" s="66">
        <f>IF((L476=""),"",AVERAGE(D476:L476))</f>
        <v>1871.0866666666661</v>
      </c>
      <c r="P474" s="66">
        <f>IF((L475=""),"",((M474-N474)/(M474+N474))*100)</f>
        <v>5.7000121190902977</v>
      </c>
      <c r="Q474" s="66">
        <v>23</v>
      </c>
      <c r="R474" s="122" t="str">
        <f>IF(L475="","",IF(P475&lt;20,(IF(O474&gt;1730,IF(O474&lt;1970,"Pass","Fail"),"Fail"))))</f>
        <v>Pass</v>
      </c>
      <c r="S474" s="145">
        <v>1159</v>
      </c>
      <c r="T474" s="145"/>
      <c r="U474" s="130"/>
      <c r="V474" s="220">
        <v>1600</v>
      </c>
      <c r="W474" s="220">
        <v>2000</v>
      </c>
      <c r="X474" s="224">
        <v>1730</v>
      </c>
      <c r="Y474" s="224">
        <v>1970</v>
      </c>
      <c r="Z474" s="224">
        <v>6.2</v>
      </c>
    </row>
    <row r="475" spans="1:26" ht="15.75">
      <c r="A475"/>
      <c r="B475" s="139"/>
      <c r="C475" s="68" t="s">
        <v>87</v>
      </c>
      <c r="D475" s="54">
        <v>27313.32</v>
      </c>
      <c r="E475" s="54">
        <v>27145.68</v>
      </c>
      <c r="F475" s="54">
        <v>27256.48</v>
      </c>
      <c r="G475" s="54">
        <v>27141.56</v>
      </c>
      <c r="H475" s="54">
        <v>27290.65</v>
      </c>
      <c r="I475" s="54">
        <v>27246.07</v>
      </c>
      <c r="J475" s="54">
        <v>27152.25</v>
      </c>
      <c r="K475" s="54">
        <v>27174.47</v>
      </c>
      <c r="L475" s="54">
        <v>27461.99</v>
      </c>
      <c r="M475" s="72"/>
      <c r="N475" s="72"/>
      <c r="O475" s="72"/>
      <c r="P475" s="72"/>
      <c r="Q475" s="72"/>
      <c r="R475" s="124"/>
      <c r="S475" s="72"/>
      <c r="T475" s="72"/>
      <c r="U475" s="131"/>
      <c r="V475" s="221"/>
      <c r="W475" s="221"/>
    </row>
    <row r="476" spans="1:26" ht="38.25">
      <c r="A476"/>
      <c r="B476" s="141"/>
      <c r="C476" s="68" t="s">
        <v>121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7"/>
      <c r="N476" s="127"/>
      <c r="O476" s="127"/>
      <c r="P476" s="127"/>
      <c r="Q476" s="127"/>
      <c r="R476" s="128"/>
      <c r="S476" s="127"/>
      <c r="T476" s="127"/>
      <c r="U476" s="132"/>
      <c r="V476" s="222"/>
      <c r="W476" s="222"/>
    </row>
    <row r="477" spans="1:26">
      <c r="A477" s="193">
        <v>43167</v>
      </c>
      <c r="B477" s="121" t="s">
        <v>122</v>
      </c>
      <c r="C477" s="68" t="s">
        <v>86</v>
      </c>
      <c r="D477" s="54">
        <v>29232.71</v>
      </c>
      <c r="E477" s="54">
        <v>29039.59</v>
      </c>
      <c r="F477" s="54">
        <v>29102.06</v>
      </c>
      <c r="G477" s="54">
        <v>29087.47</v>
      </c>
      <c r="H477" s="54">
        <v>29214.61</v>
      </c>
      <c r="I477" s="54">
        <v>29170.21</v>
      </c>
      <c r="J477" s="54">
        <v>28996.97</v>
      </c>
      <c r="K477" s="54">
        <v>28985.03</v>
      </c>
      <c r="L477" s="54">
        <v>29248.47</v>
      </c>
      <c r="M477" s="66">
        <f>IF((L478=""),"",MAX(D479:L479))</f>
        <v>2019.5699999999997</v>
      </c>
      <c r="N477" s="66">
        <f>IF(L478="","",MIN(D479:L479))</f>
        <v>1858.9700000000012</v>
      </c>
      <c r="O477" s="66">
        <f>IF((L479=""),"",AVERAGE(D479:L479))</f>
        <v>1935.3233333333342</v>
      </c>
      <c r="P477" s="66">
        <f>IF((L478=""),"",((M477-N477)/(M477+N477))*100)</f>
        <v>4.1407333687418078</v>
      </c>
      <c r="Q477" s="66">
        <v>23</v>
      </c>
      <c r="R477" s="122" t="str">
        <f>IF(L478="","",IF(P478&lt;20,(IF(O477&gt;1730,IF(O477&lt;1970,"Pass","Fail"),"Fail"))))</f>
        <v>Pass</v>
      </c>
      <c r="S477" s="145">
        <v>1335</v>
      </c>
      <c r="T477" s="145"/>
      <c r="U477" s="130"/>
      <c r="V477" s="220">
        <v>1600</v>
      </c>
      <c r="W477" s="220">
        <v>2000</v>
      </c>
      <c r="X477" s="224">
        <v>1730</v>
      </c>
      <c r="Y477" s="224">
        <v>1970</v>
      </c>
      <c r="Z477" s="224">
        <v>6.2</v>
      </c>
    </row>
    <row r="478" spans="1:26" ht="15.75">
      <c r="A478"/>
      <c r="B478" s="139"/>
      <c r="C478" s="68" t="s">
        <v>87</v>
      </c>
      <c r="D478" s="54">
        <v>27271.91</v>
      </c>
      <c r="E478" s="54">
        <v>27081.87</v>
      </c>
      <c r="F478" s="54">
        <v>27205.25</v>
      </c>
      <c r="G478" s="54">
        <v>27091.26</v>
      </c>
      <c r="H478" s="54">
        <v>27321</v>
      </c>
      <c r="I478" s="54">
        <v>27150.639999999999</v>
      </c>
      <c r="J478" s="54">
        <v>27065.91</v>
      </c>
      <c r="K478" s="54">
        <v>27081.87</v>
      </c>
      <c r="L478" s="54">
        <v>27389.5</v>
      </c>
      <c r="M478" s="72"/>
      <c r="N478" s="72"/>
      <c r="O478" s="72"/>
      <c r="P478" s="72"/>
      <c r="Q478" s="72"/>
      <c r="R478" s="124"/>
      <c r="S478" s="72"/>
      <c r="T478" s="72"/>
      <c r="U478" s="131"/>
      <c r="V478" s="221"/>
      <c r="W478" s="221"/>
    </row>
    <row r="479" spans="1:26" ht="38.25">
      <c r="A479"/>
      <c r="B479" s="141"/>
      <c r="C479" s="68" t="s">
        <v>121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7"/>
      <c r="N479" s="127"/>
      <c r="O479" s="127"/>
      <c r="P479" s="127"/>
      <c r="Q479" s="127"/>
      <c r="R479" s="128"/>
      <c r="S479" s="127"/>
      <c r="T479" s="127"/>
      <c r="U479" s="132"/>
      <c r="V479" s="222"/>
      <c r="W479" s="222"/>
    </row>
    <row r="480" spans="1:26">
      <c r="A480" s="193">
        <v>43170</v>
      </c>
      <c r="B480" s="121" t="s">
        <v>122</v>
      </c>
      <c r="C480" s="68" t="s">
        <v>86</v>
      </c>
      <c r="D480" s="54">
        <v>29112.58</v>
      </c>
      <c r="E480" s="54">
        <v>28896.83</v>
      </c>
      <c r="F480" s="54">
        <v>28967.66</v>
      </c>
      <c r="G480" s="54">
        <v>28899</v>
      </c>
      <c r="H480" s="54">
        <v>29094.639999999999</v>
      </c>
      <c r="I480" s="54">
        <v>29046.45</v>
      </c>
      <c r="J480" s="54">
        <v>28893.84</v>
      </c>
      <c r="K480" s="54">
        <v>28895.55</v>
      </c>
      <c r="L480" s="54">
        <v>29126.65</v>
      </c>
      <c r="M480" s="66">
        <f>IF((L481=""),"",MAX(D482:K482))</f>
        <v>1939.5300000000025</v>
      </c>
      <c r="N480" s="66">
        <f>IF(L481="","",MIN(D482:K482))</f>
        <v>1538.0999999999985</v>
      </c>
      <c r="O480" s="66">
        <f>IF((K482=""),"",AVERAGE(D482:K482))</f>
        <v>1832.2687500000002</v>
      </c>
      <c r="P480" s="66">
        <f>IF((L481=""),"",((M480-N480)/(M480+N480))*100)</f>
        <v>11.543206149015388</v>
      </c>
      <c r="Q480" s="66">
        <v>23</v>
      </c>
      <c r="R480" s="122" t="str">
        <f>IF(L481="","",IF(P481&lt;20,(IF(O480&gt;1730,IF(O480&lt;1970,"Pass","Fail"),"Fail"))))</f>
        <v>Pass</v>
      </c>
      <c r="S480" s="145">
        <v>1335</v>
      </c>
      <c r="T480" s="145"/>
      <c r="U480" s="130"/>
      <c r="V480" s="220">
        <v>1600</v>
      </c>
      <c r="W480" s="220">
        <v>2000</v>
      </c>
      <c r="X480" s="224">
        <v>1730</v>
      </c>
      <c r="Y480" s="224">
        <v>1970</v>
      </c>
      <c r="Z480" s="224">
        <v>6.2</v>
      </c>
    </row>
    <row r="481" spans="1:26" ht="15.75">
      <c r="A481"/>
      <c r="B481" s="139"/>
      <c r="C481" s="68" t="s">
        <v>87</v>
      </c>
      <c r="D481" s="54">
        <v>27218.32</v>
      </c>
      <c r="E481" s="54">
        <v>27034.63</v>
      </c>
      <c r="F481" s="54">
        <v>27429.56</v>
      </c>
      <c r="G481" s="54">
        <v>26991.03</v>
      </c>
      <c r="H481" s="54">
        <v>27240.15</v>
      </c>
      <c r="I481" s="54">
        <v>27106.92</v>
      </c>
      <c r="J481" s="54">
        <v>26978.6</v>
      </c>
      <c r="K481" s="54">
        <v>26989.75</v>
      </c>
      <c r="L481" s="54">
        <v>27391.83</v>
      </c>
      <c r="M481" s="72"/>
      <c r="N481" s="72"/>
      <c r="O481" s="72"/>
      <c r="P481" s="72"/>
      <c r="Q481" s="72"/>
      <c r="R481" s="124"/>
      <c r="S481" s="72"/>
      <c r="T481" s="72"/>
      <c r="U481" s="131"/>
      <c r="V481" s="221"/>
      <c r="W481" s="221"/>
    </row>
    <row r="482" spans="1:26" ht="38.25">
      <c r="A482"/>
      <c r="B482" s="141"/>
      <c r="C482" s="68" t="s">
        <v>121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7"/>
      <c r="M482" s="127"/>
      <c r="N482" s="127"/>
      <c r="O482" s="127"/>
      <c r="P482" s="127"/>
      <c r="Q482" s="128"/>
      <c r="R482" s="127"/>
      <c r="S482" s="132"/>
      <c r="T482" s="194"/>
      <c r="V482" s="222"/>
      <c r="W482" s="222"/>
    </row>
    <row r="483" spans="1:26">
      <c r="A483" s="193">
        <v>43188</v>
      </c>
      <c r="B483" s="121" t="s">
        <v>122</v>
      </c>
      <c r="C483" s="68" t="s">
        <v>86</v>
      </c>
      <c r="D483" s="54">
        <v>29091.65</v>
      </c>
      <c r="E483" s="54">
        <v>28913.54</v>
      </c>
      <c r="F483" s="54">
        <v>28919.89</v>
      </c>
      <c r="G483" s="54">
        <v>28913.29</v>
      </c>
      <c r="H483" s="54">
        <v>29116.39</v>
      </c>
      <c r="I483" s="54">
        <v>29064.240000000002</v>
      </c>
      <c r="J483" s="54">
        <v>28896.22</v>
      </c>
      <c r="K483" s="54">
        <v>28916.55</v>
      </c>
      <c r="L483" s="54">
        <v>29129.1</v>
      </c>
      <c r="M483" s="66">
        <f>IF((L484=""),"",MAX(D485:K485))</f>
        <v>2094.0300000000025</v>
      </c>
      <c r="N483" s="66">
        <f>IF(L484="","",MIN(D485:K485))</f>
        <v>1923.880000000001</v>
      </c>
      <c r="O483" s="66">
        <f>IF((K485=""),"",AVERAGE(D485:K485))</f>
        <v>2027.4912500000005</v>
      </c>
      <c r="P483" s="66">
        <f>IF((L484=""),"",((M483-N483)/(M483+N483))*100)</f>
        <v>4.2347887334460284</v>
      </c>
      <c r="Q483" s="66">
        <v>23</v>
      </c>
      <c r="R483" s="122" t="str">
        <f>IF(L484="","",IF(P484&lt;20,(IF(O483&gt;1730,IF(O483&lt;1970,"Pass","Fail"),"Fail"))))</f>
        <v>Fail</v>
      </c>
      <c r="S483" s="145">
        <v>1335</v>
      </c>
      <c r="T483" s="195"/>
      <c r="V483" s="220">
        <v>1600</v>
      </c>
      <c r="W483" s="220">
        <v>2000</v>
      </c>
      <c r="X483" s="224">
        <v>1730</v>
      </c>
      <c r="Y483" s="224">
        <v>1970</v>
      </c>
      <c r="Z483" s="224">
        <v>6.2</v>
      </c>
    </row>
    <row r="484" spans="1:26" ht="15.75">
      <c r="A484"/>
      <c r="B484" s="139"/>
      <c r="C484" s="68" t="s">
        <v>87</v>
      </c>
      <c r="D484" s="54">
        <v>27022</v>
      </c>
      <c r="E484" s="54">
        <v>26861.45</v>
      </c>
      <c r="F484" s="54">
        <v>26996.01</v>
      </c>
      <c r="G484" s="54">
        <v>26862.46</v>
      </c>
      <c r="H484" s="54">
        <v>27101.13</v>
      </c>
      <c r="I484" s="54">
        <v>26970.21</v>
      </c>
      <c r="J484" s="54">
        <v>26837.85</v>
      </c>
      <c r="K484" s="54">
        <v>26855.81</v>
      </c>
      <c r="L484" s="54">
        <v>27164.37</v>
      </c>
      <c r="M484" s="72"/>
      <c r="N484" s="72"/>
      <c r="O484" s="72"/>
      <c r="P484" s="72"/>
      <c r="Q484" s="72"/>
      <c r="R484" s="124"/>
      <c r="S484" s="72"/>
      <c r="T484" s="69"/>
      <c r="V484" s="221"/>
      <c r="W484" s="221"/>
    </row>
    <row r="485" spans="1:26" ht="38.25">
      <c r="A485"/>
      <c r="B485" s="141"/>
      <c r="C485" s="68" t="s">
        <v>121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7"/>
      <c r="M485" s="127"/>
      <c r="N485" s="127"/>
      <c r="O485" s="127"/>
      <c r="P485" s="127"/>
      <c r="Q485" s="128"/>
      <c r="R485" s="127"/>
      <c r="S485" s="132"/>
      <c r="T485" s="194"/>
      <c r="V485" s="222"/>
      <c r="W485" s="222"/>
    </row>
    <row r="486" spans="1:26">
      <c r="A486" s="193">
        <v>43188</v>
      </c>
      <c r="B486" s="121" t="s">
        <v>122</v>
      </c>
      <c r="C486" s="68" t="s">
        <v>86</v>
      </c>
      <c r="D486" s="54">
        <v>29021.71</v>
      </c>
      <c r="E486" s="54">
        <v>28947.119999999999</v>
      </c>
      <c r="F486" s="54">
        <v>28929.82</v>
      </c>
      <c r="G486" s="54">
        <v>28889.49</v>
      </c>
      <c r="H486" s="54">
        <v>29062.59</v>
      </c>
      <c r="I486" s="54">
        <v>28996.3</v>
      </c>
      <c r="J486" s="54">
        <v>28906.63</v>
      </c>
      <c r="K486" s="54">
        <v>28892.43</v>
      </c>
      <c r="L486" s="54">
        <v>29081.73</v>
      </c>
      <c r="M486" s="66">
        <f>IF((L487=""),"",MAX(D488:K488))</f>
        <v>3959.6699999999983</v>
      </c>
      <c r="N486" s="66">
        <f>IF(L487="","",MIN(D488:K488))</f>
        <v>3721.4000000000015</v>
      </c>
      <c r="O486" s="66">
        <f>IF((K488=""),"",AVERAGE(D488:K488))</f>
        <v>3880.9300000000003</v>
      </c>
      <c r="P486" s="66">
        <f>IF((L487=""),"",((M486-N486)/(M486+N486))*100)</f>
        <v>3.10204177282588</v>
      </c>
      <c r="Q486" s="66">
        <v>23</v>
      </c>
      <c r="R486" s="122" t="str">
        <f>IF(L487="","",IF(P487&lt;20,(IF(O486&gt;1730,IF(O486&lt;1970,"Pass","Fail"),"Fail"))))</f>
        <v>Fail</v>
      </c>
      <c r="S486" s="145">
        <v>1335</v>
      </c>
      <c r="T486" s="195"/>
      <c r="V486" s="220">
        <v>1600</v>
      </c>
      <c r="W486" s="220">
        <v>2000</v>
      </c>
      <c r="X486" s="224">
        <v>1730</v>
      </c>
      <c r="Y486" s="224">
        <v>1970</v>
      </c>
      <c r="Z486" s="224">
        <v>6.2</v>
      </c>
    </row>
    <row r="487" spans="1:26" ht="15.75">
      <c r="A487"/>
      <c r="B487" s="139"/>
      <c r="C487" s="68" t="s">
        <v>87</v>
      </c>
      <c r="D487" s="54">
        <v>25117.16</v>
      </c>
      <c r="E487" s="54">
        <v>24987.45</v>
      </c>
      <c r="F487" s="54">
        <v>25208.42</v>
      </c>
      <c r="G487" s="54">
        <v>24978.02</v>
      </c>
      <c r="H487" s="54">
        <v>25211.82</v>
      </c>
      <c r="I487" s="54">
        <v>25038.77</v>
      </c>
      <c r="J487" s="54">
        <v>24953.01</v>
      </c>
      <c r="K487" s="54">
        <v>24959.52</v>
      </c>
      <c r="L487" s="54">
        <v>25321.66</v>
      </c>
      <c r="M487" s="72"/>
      <c r="N487" s="72"/>
      <c r="O487" s="72"/>
      <c r="P487" s="72"/>
      <c r="Q487" s="72"/>
      <c r="R487" s="124"/>
      <c r="S487" s="72"/>
      <c r="T487" s="69"/>
      <c r="V487" s="221"/>
      <c r="W487" s="221"/>
    </row>
    <row r="488" spans="1:26" ht="38.25">
      <c r="A488"/>
      <c r="B488" s="141"/>
      <c r="C488" s="68" t="s">
        <v>121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7"/>
      <c r="M488" s="127"/>
      <c r="N488" s="127"/>
      <c r="O488" s="127"/>
      <c r="P488" s="127"/>
      <c r="Q488" s="128"/>
      <c r="R488" s="127"/>
      <c r="S488" s="132"/>
      <c r="T488" s="194"/>
      <c r="V488" s="222"/>
      <c r="W488" s="222"/>
    </row>
    <row r="489" spans="1:26">
      <c r="A489" s="193">
        <v>43189</v>
      </c>
      <c r="B489" s="121" t="s">
        <v>122</v>
      </c>
      <c r="C489" s="68" t="s">
        <v>86</v>
      </c>
      <c r="D489" s="54">
        <v>29094.63</v>
      </c>
      <c r="E489" s="54">
        <v>28840.32</v>
      </c>
      <c r="F489" s="54">
        <v>28886.05</v>
      </c>
      <c r="G489" s="54">
        <v>28857.75</v>
      </c>
      <c r="H489" s="54">
        <v>29119.5</v>
      </c>
      <c r="I489" s="54">
        <v>29006.74</v>
      </c>
      <c r="J489" s="54">
        <v>28817.48</v>
      </c>
      <c r="K489" s="54">
        <v>28893.53</v>
      </c>
      <c r="L489" s="54">
        <v>29137.47</v>
      </c>
      <c r="M489" s="66">
        <f>IF((L490=""),"",MAX(D491:L491))</f>
        <v>4190.010000000002</v>
      </c>
      <c r="N489" s="66">
        <f>IF(L490="","",MIN(D491:L491))</f>
        <v>1851.4300000000003</v>
      </c>
      <c r="O489" s="66">
        <f>IF((L491=""),"",AVERAGE(D491:L491))</f>
        <v>2157.322222222223</v>
      </c>
      <c r="P489" s="66">
        <f>IF((L490=""),"",((M489-N489)/(M489+N489))*100)</f>
        <v>38.708983288752364</v>
      </c>
      <c r="Q489" s="66">
        <v>23</v>
      </c>
      <c r="R489" s="122" t="str">
        <f>IF(L490="","",IF(P490&lt;20,(IF(O489&gt;1730,IF(O489&lt;1970,"Pass","Fail"),"Fail"))))</f>
        <v>Fail</v>
      </c>
      <c r="S489" s="145">
        <v>1335</v>
      </c>
      <c r="T489" s="195"/>
      <c r="V489" s="220">
        <v>1600</v>
      </c>
      <c r="W489" s="220">
        <v>2000</v>
      </c>
      <c r="X489" s="224">
        <v>1730</v>
      </c>
      <c r="Y489" s="224">
        <v>1970</v>
      </c>
      <c r="Z489" s="224">
        <v>6.2</v>
      </c>
    </row>
    <row r="490" spans="1:26" ht="15.75">
      <c r="A490"/>
      <c r="B490" s="139"/>
      <c r="C490" s="68" t="s">
        <v>87</v>
      </c>
      <c r="D490" s="54">
        <v>27125.14</v>
      </c>
      <c r="E490" s="54">
        <v>26988.89</v>
      </c>
      <c r="F490" s="54">
        <v>26984.01</v>
      </c>
      <c r="G490" s="54">
        <v>26976.77</v>
      </c>
      <c r="H490" s="54">
        <v>27206.04</v>
      </c>
      <c r="I490" s="54">
        <v>27102.82</v>
      </c>
      <c r="J490" s="54">
        <v>26955.75</v>
      </c>
      <c r="K490" s="54">
        <v>26950.69</v>
      </c>
      <c r="L490" s="54">
        <v>24947.46</v>
      </c>
      <c r="M490" s="72"/>
      <c r="N490" s="72"/>
      <c r="O490" s="72"/>
      <c r="P490" s="72"/>
      <c r="Q490" s="72"/>
      <c r="R490" s="124"/>
      <c r="S490" s="72"/>
      <c r="T490" s="69"/>
      <c r="V490" s="221"/>
      <c r="W490" s="221"/>
    </row>
    <row r="491" spans="1:26" ht="38.25">
      <c r="A491"/>
      <c r="B491" s="141"/>
      <c r="C491" s="68" t="s">
        <v>121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7"/>
      <c r="N491" s="127"/>
      <c r="O491" s="127"/>
      <c r="P491" s="127"/>
      <c r="Q491" s="127"/>
      <c r="R491" s="128"/>
      <c r="S491" s="127"/>
      <c r="T491" s="69"/>
      <c r="V491" s="222"/>
      <c r="W491" s="222"/>
    </row>
    <row r="492" spans="1:26">
      <c r="A492" s="193">
        <v>43189</v>
      </c>
      <c r="B492" s="121" t="s">
        <v>122</v>
      </c>
      <c r="C492" s="68" t="s">
        <v>86</v>
      </c>
      <c r="D492" s="54">
        <v>29060.3</v>
      </c>
      <c r="E492" s="54">
        <v>28871.59</v>
      </c>
      <c r="F492" s="54">
        <v>28926.94</v>
      </c>
      <c r="G492" s="54">
        <v>28870.18</v>
      </c>
      <c r="H492" s="54">
        <v>29038.720000000001</v>
      </c>
      <c r="I492" s="54">
        <v>29004.63</v>
      </c>
      <c r="J492" s="54">
        <v>28861.040000000001</v>
      </c>
      <c r="K492" s="54">
        <v>28873.43</v>
      </c>
      <c r="L492" s="54">
        <v>29124.799999999999</v>
      </c>
      <c r="M492" s="66">
        <f>IF((L493=""),"",MAX(D494:L494))</f>
        <v>1934.9600000000028</v>
      </c>
      <c r="N492" s="66">
        <f>IF(L493="","",MIN(D494:L494))</f>
        <v>1833.5499999999993</v>
      </c>
      <c r="O492" s="66">
        <f>IF((L494=""),"",AVERAGE(D494:L494))</f>
        <v>1883.7855555555559</v>
      </c>
      <c r="P492" s="66">
        <f>IF((L493=""),"",((M492-N492)/(M492+N492))*100)</f>
        <v>2.6909839697918656</v>
      </c>
      <c r="Q492" s="66">
        <v>23</v>
      </c>
      <c r="R492" s="122" t="str">
        <f>IF(L493="","",IF(P493&lt;20,(IF(O492&gt;1730,IF(O492&lt;1970,"Pass","Fail"),"Fail"))))</f>
        <v>Pass</v>
      </c>
      <c r="S492" s="145">
        <v>1335</v>
      </c>
      <c r="T492" s="195"/>
      <c r="V492" s="220">
        <v>1600</v>
      </c>
      <c r="W492" s="220">
        <v>2000</v>
      </c>
      <c r="X492" s="224">
        <v>1730</v>
      </c>
      <c r="Y492" s="224">
        <v>1970</v>
      </c>
      <c r="Z492" s="224">
        <v>6.2</v>
      </c>
    </row>
    <row r="493" spans="1:26" ht="15.75">
      <c r="A493"/>
      <c r="B493" s="139"/>
      <c r="C493" s="68" t="s">
        <v>87</v>
      </c>
      <c r="D493" s="54">
        <v>27154.52</v>
      </c>
      <c r="E493" s="54">
        <v>26987.21</v>
      </c>
      <c r="F493" s="54">
        <v>27090.639999999999</v>
      </c>
      <c r="G493" s="54">
        <v>26987.72</v>
      </c>
      <c r="H493" s="54">
        <v>27144.639999999999</v>
      </c>
      <c r="I493" s="54">
        <v>27069.67</v>
      </c>
      <c r="J493" s="54">
        <v>26974.880000000001</v>
      </c>
      <c r="K493" s="54">
        <v>26977.03</v>
      </c>
      <c r="L493" s="54">
        <v>27291.25</v>
      </c>
      <c r="M493" s="72"/>
      <c r="N493" s="72"/>
      <c r="O493" s="72"/>
      <c r="P493" s="72"/>
      <c r="Q493" s="72"/>
      <c r="R493" s="124"/>
      <c r="S493" s="72"/>
      <c r="T493" s="69"/>
      <c r="V493" s="221"/>
      <c r="W493" s="221"/>
    </row>
    <row r="494" spans="1:26" ht="38.25">
      <c r="A494"/>
      <c r="B494" s="141"/>
      <c r="C494" s="68" t="s">
        <v>121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7"/>
      <c r="N494" s="127"/>
      <c r="O494" s="127"/>
      <c r="P494" s="127"/>
      <c r="Q494" s="127"/>
      <c r="R494" s="128"/>
      <c r="S494" s="127"/>
      <c r="T494" s="69"/>
      <c r="V494" s="222"/>
      <c r="W494" s="222"/>
    </row>
    <row r="495" spans="1:26">
      <c r="A495" s="193">
        <v>43193</v>
      </c>
      <c r="B495" s="121" t="s">
        <v>122</v>
      </c>
      <c r="C495" s="68" t="s">
        <v>86</v>
      </c>
      <c r="D495" s="54">
        <v>29188.05</v>
      </c>
      <c r="E495" s="54">
        <v>29048.13</v>
      </c>
      <c r="F495" s="54">
        <v>29127.58</v>
      </c>
      <c r="G495" s="54">
        <v>29069.88</v>
      </c>
      <c r="H495" s="54">
        <v>29314.29</v>
      </c>
      <c r="I495" s="54">
        <v>29247.4</v>
      </c>
      <c r="J495" s="54">
        <v>29064.22</v>
      </c>
      <c r="K495" s="54">
        <v>29041.32</v>
      </c>
      <c r="L495" s="54">
        <v>29237.91</v>
      </c>
      <c r="M495" s="66">
        <f>IF((L496=""),"",MAX(D497:L497))</f>
        <v>1955.3900000000031</v>
      </c>
      <c r="N495" s="66">
        <f>IF(L496="","",MIN(D497:L497))</f>
        <v>1774</v>
      </c>
      <c r="O495" s="66">
        <f>IF((L497=""),"",AVERAGE(D497:L497))</f>
        <v>1882.1955555555562</v>
      </c>
      <c r="P495" s="66">
        <f>IF((L496=""),"",((M495-N495)/(M495+N495))*100)</f>
        <v>4.8637981010300049</v>
      </c>
      <c r="Q495" s="66">
        <v>23</v>
      </c>
      <c r="R495" s="122" t="str">
        <f>IF(L496="","",IF(P496&lt;20,(IF(O495&gt;1730,IF(O495&lt;1970,"Pass","Fail"),"Fail"))))</f>
        <v>Pass</v>
      </c>
      <c r="S495" s="145">
        <v>1335</v>
      </c>
      <c r="T495" s="195"/>
      <c r="V495" s="220">
        <v>1600</v>
      </c>
      <c r="W495" s="220">
        <v>2000</v>
      </c>
      <c r="X495" s="224">
        <v>1730</v>
      </c>
      <c r="Y495" s="224">
        <v>1970</v>
      </c>
      <c r="Z495" s="224">
        <v>6.2</v>
      </c>
    </row>
    <row r="496" spans="1:26" ht="15.75">
      <c r="A496"/>
      <c r="B496" s="139"/>
      <c r="C496" s="68" t="s">
        <v>87</v>
      </c>
      <c r="D496" s="54">
        <v>27287.86</v>
      </c>
      <c r="E496" s="54">
        <v>27182.400000000001</v>
      </c>
      <c r="F496" s="54">
        <v>27353.58</v>
      </c>
      <c r="G496" s="54">
        <v>27171.41</v>
      </c>
      <c r="H496" s="54">
        <v>27387.69</v>
      </c>
      <c r="I496" s="54">
        <v>27292.01</v>
      </c>
      <c r="J496" s="54">
        <v>27171.96</v>
      </c>
      <c r="K496" s="54">
        <v>27157.57</v>
      </c>
      <c r="L496" s="54">
        <v>27394.54</v>
      </c>
      <c r="M496" s="72"/>
      <c r="N496" s="72"/>
      <c r="O496" s="72"/>
      <c r="P496" s="72"/>
      <c r="Q496" s="72"/>
      <c r="R496" s="124"/>
      <c r="S496" s="72"/>
      <c r="T496" s="69"/>
      <c r="V496" s="221"/>
      <c r="W496" s="221"/>
    </row>
    <row r="497" spans="1:26" ht="38.25">
      <c r="A497"/>
      <c r="B497" s="141"/>
      <c r="C497" s="68" t="s">
        <v>121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7"/>
      <c r="N497" s="127"/>
      <c r="O497" s="127"/>
      <c r="P497" s="127"/>
      <c r="Q497" s="127"/>
      <c r="R497" s="128"/>
      <c r="S497" s="127"/>
      <c r="T497" s="69"/>
      <c r="V497" s="222"/>
      <c r="W497" s="222"/>
    </row>
    <row r="498" spans="1:26">
      <c r="A498" s="193">
        <v>43195</v>
      </c>
      <c r="B498" s="121" t="s">
        <v>122</v>
      </c>
      <c r="C498" s="68" t="s">
        <v>86</v>
      </c>
      <c r="D498" s="54">
        <v>29392.18</v>
      </c>
      <c r="E498" s="54">
        <v>29253.759999999998</v>
      </c>
      <c r="F498" s="54">
        <v>29282.68</v>
      </c>
      <c r="G498" s="54">
        <v>29219.05</v>
      </c>
      <c r="H498" s="54">
        <v>29431.45</v>
      </c>
      <c r="I498" s="54">
        <v>29379.16</v>
      </c>
      <c r="J498" s="54">
        <v>29216.5</v>
      </c>
      <c r="K498" s="54">
        <v>29233.13</v>
      </c>
      <c r="L498" s="54">
        <v>29443.74</v>
      </c>
      <c r="M498" s="66">
        <f>IF((L499=""),"",MAX(D500:L500))</f>
        <v>1988.8100000000013</v>
      </c>
      <c r="N498" s="66">
        <f>IF(L499="","",MIN(D500:L500))</f>
        <v>1857.7200000000012</v>
      </c>
      <c r="O498" s="66">
        <f>IF((L500=""),"",AVERAGE(D500:L500))</f>
        <v>1915.1222222222225</v>
      </c>
      <c r="P498" s="66">
        <f>IF((L499=""),"",((M498-N498)/(M498+N498))*100)</f>
        <v>3.4080066969450402</v>
      </c>
      <c r="Q498" s="66">
        <v>23</v>
      </c>
      <c r="R498" s="122" t="str">
        <f>IF(L499="","",IF(P499&lt;20,(IF(O498&gt;1730,IF(O498&lt;1970,"Pass","Fail"),"Fail"))))</f>
        <v>Pass</v>
      </c>
      <c r="S498" s="145">
        <v>102</v>
      </c>
      <c r="T498" s="195"/>
      <c r="V498" s="220">
        <v>1600</v>
      </c>
      <c r="W498" s="220">
        <v>2000</v>
      </c>
      <c r="X498" s="224">
        <v>1730</v>
      </c>
      <c r="Y498" s="224">
        <v>1970</v>
      </c>
      <c r="Z498" s="224">
        <v>6.2</v>
      </c>
    </row>
    <row r="499" spans="1:26" ht="15.75">
      <c r="A499"/>
      <c r="B499" s="139"/>
      <c r="C499" s="68" t="s">
        <v>87</v>
      </c>
      <c r="D499" s="54">
        <v>27467.040000000001</v>
      </c>
      <c r="E499" s="54">
        <v>27357.200000000001</v>
      </c>
      <c r="F499" s="54">
        <v>27424.959999999999</v>
      </c>
      <c r="G499" s="54">
        <v>27313.22</v>
      </c>
      <c r="H499" s="54">
        <v>27483.68</v>
      </c>
      <c r="I499" s="54">
        <v>27390.35</v>
      </c>
      <c r="J499" s="54">
        <v>27309.32</v>
      </c>
      <c r="K499" s="54">
        <v>27308.32</v>
      </c>
      <c r="L499" s="54">
        <v>27561.46</v>
      </c>
      <c r="M499" s="72"/>
      <c r="N499" s="72"/>
      <c r="O499" s="72"/>
      <c r="P499" s="72"/>
      <c r="Q499" s="72"/>
      <c r="R499" s="124"/>
      <c r="S499" s="72"/>
      <c r="T499" s="69"/>
      <c r="V499" s="221"/>
      <c r="W499" s="221"/>
    </row>
    <row r="500" spans="1:26" ht="38.25">
      <c r="A500"/>
      <c r="B500" s="141"/>
      <c r="C500" s="68" t="s">
        <v>121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7"/>
      <c r="N500" s="127"/>
      <c r="O500" s="127"/>
      <c r="P500" s="127"/>
      <c r="Q500" s="127"/>
      <c r="R500" s="128"/>
      <c r="S500" s="127"/>
      <c r="T500" s="69"/>
      <c r="V500" s="222"/>
      <c r="W500" s="222"/>
    </row>
    <row r="501" spans="1:26">
      <c r="A501" s="193">
        <v>43201</v>
      </c>
      <c r="B501" s="121" t="s">
        <v>122</v>
      </c>
      <c r="C501" s="68" t="s">
        <v>86</v>
      </c>
      <c r="D501" s="54">
        <v>29372.62</v>
      </c>
      <c r="E501" s="54">
        <v>29231.17</v>
      </c>
      <c r="F501" s="54">
        <v>29275.86</v>
      </c>
      <c r="G501" s="54">
        <v>29229.11</v>
      </c>
      <c r="H501" s="54">
        <v>29472.36</v>
      </c>
      <c r="I501" s="54">
        <v>29418.18</v>
      </c>
      <c r="J501" s="54">
        <v>29223.42</v>
      </c>
      <c r="K501" s="54">
        <v>29222.7</v>
      </c>
      <c r="L501" s="54">
        <v>29427.040000000001</v>
      </c>
      <c r="M501" s="66">
        <f>IF((L502=""),"",MAX(D503:L503))</f>
        <v>1951.6399999999994</v>
      </c>
      <c r="N501" s="66">
        <f>IF(L502="","",MIN(D503:L503))</f>
        <v>1789.3400000000001</v>
      </c>
      <c r="O501" s="66">
        <f>IF((L503=""),"",AVERAGE(D503:L503))</f>
        <v>1865.8377777777775</v>
      </c>
      <c r="P501" s="66">
        <f>IF((L502=""),"",((M501-N501)/(M501+N501))*100)</f>
        <v>4.338435383241805</v>
      </c>
      <c r="Q501" s="66">
        <v>23</v>
      </c>
      <c r="R501" s="122" t="str">
        <f>IF(L502="","",IF(P502&lt;20,(IF(O501&gt;1730,IF(O501&lt;1970,"Pass","Fail"),"Fail"))))</f>
        <v>Pass</v>
      </c>
      <c r="S501" s="145">
        <v>74</v>
      </c>
      <c r="T501" s="142" t="s">
        <v>127</v>
      </c>
      <c r="V501" s="220">
        <v>1600</v>
      </c>
      <c r="W501" s="220">
        <v>2000</v>
      </c>
      <c r="X501" s="224">
        <v>1730</v>
      </c>
      <c r="Y501" s="224">
        <v>1970</v>
      </c>
      <c r="Z501" s="224">
        <v>6.2</v>
      </c>
    </row>
    <row r="502" spans="1:26" ht="15.75">
      <c r="A502"/>
      <c r="B502" s="139"/>
      <c r="C502" s="68" t="s">
        <v>87</v>
      </c>
      <c r="D502" s="54">
        <v>27466.37</v>
      </c>
      <c r="E502" s="54">
        <v>27388.9</v>
      </c>
      <c r="F502" s="54">
        <v>27486.52</v>
      </c>
      <c r="G502" s="54">
        <v>27369.96</v>
      </c>
      <c r="H502" s="54">
        <v>27565.42</v>
      </c>
      <c r="I502" s="54">
        <v>27466.54</v>
      </c>
      <c r="J502" s="54">
        <v>27370.560000000001</v>
      </c>
      <c r="K502" s="54">
        <v>27373.84</v>
      </c>
      <c r="L502" s="54">
        <v>27591.81</v>
      </c>
      <c r="M502" s="72"/>
      <c r="N502" s="72"/>
      <c r="O502" s="72"/>
      <c r="P502" s="72"/>
      <c r="Q502" s="72"/>
      <c r="R502" s="124"/>
      <c r="S502" s="72"/>
      <c r="T502" s="69"/>
      <c r="V502" s="221"/>
      <c r="W502" s="221"/>
    </row>
    <row r="503" spans="1:26" ht="38.25">
      <c r="A503"/>
      <c r="B503" s="141"/>
      <c r="C503" s="68" t="s">
        <v>121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7"/>
      <c r="N503" s="127"/>
      <c r="O503" s="127"/>
      <c r="P503" s="127"/>
      <c r="Q503" s="127"/>
      <c r="R503" s="128"/>
      <c r="S503" s="127"/>
      <c r="T503" s="69"/>
      <c r="V503" s="222"/>
      <c r="W503" s="222"/>
    </row>
    <row r="504" spans="1:26">
      <c r="A504" s="193">
        <v>43202</v>
      </c>
      <c r="B504" s="121" t="s">
        <v>122</v>
      </c>
      <c r="C504" s="68" t="s">
        <v>86</v>
      </c>
      <c r="D504" s="54">
        <v>29273.09</v>
      </c>
      <c r="E504" s="54">
        <v>29121.3</v>
      </c>
      <c r="F504" s="54">
        <v>29127.67</v>
      </c>
      <c r="G504" s="54">
        <v>29066.55</v>
      </c>
      <c r="H504" s="54">
        <v>29241.71</v>
      </c>
      <c r="I504" s="54">
        <v>29191.759999999998</v>
      </c>
      <c r="J504" s="54">
        <v>29105.82</v>
      </c>
      <c r="K504" s="54">
        <v>29053.29</v>
      </c>
      <c r="L504" s="54">
        <v>29276.61</v>
      </c>
      <c r="M504" s="66">
        <f>IF((L505=""),"",MAX(D506:L506))</f>
        <v>1970.3899999999994</v>
      </c>
      <c r="N504" s="66">
        <f>IF(L505="","",MIN(D506:L506))</f>
        <v>1711.3399999999965</v>
      </c>
      <c r="O504" s="66">
        <f>IF((L506=""),"",AVERAGE(D506:L506))</f>
        <v>1898.1411111111104</v>
      </c>
      <c r="P504" s="66">
        <f>IF((L505=""),"",((M504-N504)/(M504+N504))*100)</f>
        <v>7.0360944447312317</v>
      </c>
      <c r="Q504" s="66">
        <v>23</v>
      </c>
      <c r="R504" s="122" t="str">
        <f>IF(L505="","",IF(P505&lt;20,(IF(O504&gt;1730,IF(O504&lt;1970,"Pass","Fail"),"Fail"))))</f>
        <v>Pass</v>
      </c>
      <c r="S504" s="145">
        <v>102</v>
      </c>
      <c r="T504" s="195"/>
      <c r="V504" s="220">
        <v>1600</v>
      </c>
      <c r="W504" s="220">
        <v>2000</v>
      </c>
      <c r="X504" s="224">
        <v>1730</v>
      </c>
      <c r="Y504" s="224">
        <v>1970</v>
      </c>
      <c r="Z504" s="224">
        <v>6.2</v>
      </c>
    </row>
    <row r="505" spans="1:26" ht="15.75">
      <c r="A505"/>
      <c r="B505" s="139"/>
      <c r="C505" s="68" t="s">
        <v>87</v>
      </c>
      <c r="D505" s="54">
        <v>27340.05</v>
      </c>
      <c r="E505" s="54">
        <v>27196.66</v>
      </c>
      <c r="F505" s="54">
        <v>27416.33</v>
      </c>
      <c r="G505" s="54">
        <v>27158.58</v>
      </c>
      <c r="H505" s="54">
        <v>27301.4</v>
      </c>
      <c r="I505" s="54">
        <v>27232.62</v>
      </c>
      <c r="J505" s="54">
        <v>27135.43</v>
      </c>
      <c r="K505" s="54">
        <v>27156.94</v>
      </c>
      <c r="L505" s="54">
        <v>27436.52</v>
      </c>
      <c r="M505" s="72"/>
      <c r="N505" s="72"/>
      <c r="O505" s="72"/>
      <c r="P505" s="72"/>
      <c r="Q505" s="72"/>
      <c r="R505" s="124"/>
      <c r="S505" s="72"/>
      <c r="T505" s="69"/>
      <c r="V505" s="221"/>
      <c r="W505" s="221"/>
    </row>
    <row r="506" spans="1:26" ht="38.25">
      <c r="A506"/>
      <c r="B506" s="141"/>
      <c r="C506" s="68" t="s">
        <v>121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7"/>
      <c r="N506" s="127"/>
      <c r="O506" s="127"/>
      <c r="P506" s="127"/>
      <c r="Q506" s="127"/>
      <c r="R506" s="128"/>
      <c r="S506" s="127"/>
      <c r="T506" s="69"/>
      <c r="V506" s="222"/>
      <c r="W506" s="222"/>
    </row>
    <row r="507" spans="1:26">
      <c r="A507" s="193">
        <v>43214</v>
      </c>
      <c r="B507" s="121" t="s">
        <v>122</v>
      </c>
      <c r="C507" s="68" t="s">
        <v>86</v>
      </c>
      <c r="D507" s="54">
        <v>29191.85</v>
      </c>
      <c r="E507" s="54">
        <v>28998.47</v>
      </c>
      <c r="F507" s="54">
        <v>29009.66</v>
      </c>
      <c r="G507" s="54">
        <v>29012.85</v>
      </c>
      <c r="H507" s="54">
        <v>29271.81</v>
      </c>
      <c r="I507" s="54">
        <v>29188.71</v>
      </c>
      <c r="J507" s="54">
        <v>29002.27</v>
      </c>
      <c r="K507" s="54">
        <v>29018.12</v>
      </c>
      <c r="L507" s="54">
        <v>29241.21</v>
      </c>
      <c r="M507" s="66">
        <f>IF((L508=""),"",MAX(D509:L509))</f>
        <v>1957.5999999999985</v>
      </c>
      <c r="N507" s="66">
        <f>IF(L508="","",MIN(D509:L509))</f>
        <v>1811.25</v>
      </c>
      <c r="O507" s="66">
        <f>IF((L509=""),"",AVERAGE(D509:L509))</f>
        <v>1900.7422222222219</v>
      </c>
      <c r="P507" s="66">
        <f>IF((L508=""),"",((M507-N507)/(M507+N507))*100)</f>
        <v>3.8831473791739817</v>
      </c>
      <c r="Q507" s="66">
        <v>23</v>
      </c>
      <c r="R507" s="122" t="str">
        <f>IF(L508="","",IF(P508&lt;20,(IF(O507&gt;1730,IF(O507&lt;1970,"Pass","Fail"),"Fail"))))</f>
        <v>Pass</v>
      </c>
      <c r="S507" s="145">
        <v>102</v>
      </c>
      <c r="T507" s="195"/>
      <c r="V507" s="220">
        <v>1600</v>
      </c>
      <c r="W507" s="220">
        <v>2000</v>
      </c>
      <c r="X507" s="224">
        <v>1730</v>
      </c>
      <c r="Y507" s="224">
        <v>1970</v>
      </c>
      <c r="Z507" s="224">
        <v>6.2</v>
      </c>
    </row>
    <row r="508" spans="1:26" ht="15.75">
      <c r="A508"/>
      <c r="B508" s="139"/>
      <c r="C508" s="68" t="s">
        <v>87</v>
      </c>
      <c r="D508" s="54">
        <v>27286.82</v>
      </c>
      <c r="E508" s="54">
        <v>27131.279999999999</v>
      </c>
      <c r="F508" s="54">
        <v>27198.41</v>
      </c>
      <c r="G508" s="54">
        <v>27107.02</v>
      </c>
      <c r="H508" s="54">
        <v>27318.84</v>
      </c>
      <c r="I508" s="54">
        <v>27231.11</v>
      </c>
      <c r="J508" s="54">
        <v>27101.61</v>
      </c>
      <c r="K508" s="54">
        <v>27114.89</v>
      </c>
      <c r="L508" s="54">
        <v>27338.29</v>
      </c>
      <c r="M508" s="72"/>
      <c r="N508" s="72"/>
      <c r="O508" s="72"/>
      <c r="P508" s="72"/>
      <c r="Q508" s="72"/>
      <c r="R508" s="124"/>
      <c r="S508" s="72"/>
      <c r="T508" s="69"/>
      <c r="V508" s="221"/>
      <c r="W508" s="221"/>
    </row>
    <row r="509" spans="1:26" ht="38.25">
      <c r="A509"/>
      <c r="B509" s="141"/>
      <c r="C509" s="68" t="s">
        <v>121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7"/>
      <c r="N509" s="127"/>
      <c r="O509" s="127"/>
      <c r="P509" s="127"/>
      <c r="Q509" s="127"/>
      <c r="R509" s="128"/>
      <c r="S509" s="127"/>
      <c r="T509" s="69"/>
      <c r="V509" s="222"/>
      <c r="W509" s="222"/>
    </row>
    <row r="510" spans="1:26">
      <c r="A510" s="193">
        <v>43220</v>
      </c>
      <c r="B510" s="121" t="s">
        <v>122</v>
      </c>
      <c r="C510" s="68" t="s">
        <v>86</v>
      </c>
      <c r="D510" s="54">
        <v>29273.8</v>
      </c>
      <c r="E510" s="54">
        <v>29065.49</v>
      </c>
      <c r="F510" s="54">
        <v>29064.84</v>
      </c>
      <c r="G510" s="54">
        <v>29083.88</v>
      </c>
      <c r="H510" s="54">
        <v>29307.9</v>
      </c>
      <c r="I510" s="54">
        <v>29207.85</v>
      </c>
      <c r="J510" s="54">
        <v>29057.38</v>
      </c>
      <c r="K510" s="54">
        <v>29078.05</v>
      </c>
      <c r="L510" s="54">
        <v>29295.48</v>
      </c>
      <c r="M510" s="66">
        <f>IF((L511=""),"",MAX(D512:L512))</f>
        <v>1934.5300000000025</v>
      </c>
      <c r="N510" s="66">
        <f>IF(L511="","",MIN(D512:L512))</f>
        <v>1805.2200000000012</v>
      </c>
      <c r="O510" s="66">
        <f>IF((L512=""),"",AVERAGE(D512:L512))</f>
        <v>1866.4588888888898</v>
      </c>
      <c r="P510" s="66">
        <f>IF((L511=""),"",((M510-N510)/(M510+N510))*100)</f>
        <v>3.4577177618825101</v>
      </c>
      <c r="Q510" s="66">
        <v>23</v>
      </c>
      <c r="R510" s="122" t="str">
        <f>IF(L511="","",IF(P511&lt;20,(IF(O510&gt;1730,IF(O510&lt;1970,"Pass","Fail"),"Fail"))))</f>
        <v>Pass</v>
      </c>
      <c r="S510" s="145"/>
      <c r="T510" s="195"/>
      <c r="V510" s="220">
        <v>1600</v>
      </c>
      <c r="W510" s="220">
        <v>2000</v>
      </c>
      <c r="X510" s="224">
        <v>1730</v>
      </c>
      <c r="Y510" s="224">
        <v>1970</v>
      </c>
      <c r="Z510" s="224">
        <v>6.2</v>
      </c>
    </row>
    <row r="511" spans="1:26" ht="15.75">
      <c r="A511"/>
      <c r="B511" s="139"/>
      <c r="C511" s="68" t="s">
        <v>87</v>
      </c>
      <c r="D511" s="54">
        <v>27422.61</v>
      </c>
      <c r="E511" s="54">
        <v>27230.14</v>
      </c>
      <c r="F511" s="54">
        <v>27259.62</v>
      </c>
      <c r="G511" s="54">
        <v>27207.42</v>
      </c>
      <c r="H511" s="54">
        <v>27373.37</v>
      </c>
      <c r="I511" s="54">
        <v>27284.89</v>
      </c>
      <c r="J511" s="54">
        <v>27196.880000000001</v>
      </c>
      <c r="K511" s="54">
        <v>27213.85</v>
      </c>
      <c r="L511" s="54">
        <v>27447.759999999998</v>
      </c>
      <c r="M511" s="72"/>
      <c r="N511" s="72"/>
      <c r="O511" s="72"/>
      <c r="P511" s="72"/>
      <c r="Q511" s="72"/>
      <c r="R511" s="124"/>
      <c r="S511" s="72"/>
      <c r="T511" s="69"/>
      <c r="V511" s="221"/>
      <c r="W511" s="221"/>
    </row>
    <row r="512" spans="1:26" ht="38.25">
      <c r="A512"/>
      <c r="B512" s="141"/>
      <c r="C512" s="68" t="s">
        <v>121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7"/>
      <c r="N512" s="127"/>
      <c r="O512" s="127"/>
      <c r="P512" s="127"/>
      <c r="Q512" s="127"/>
      <c r="R512" s="128"/>
      <c r="S512" s="127"/>
      <c r="T512" s="69"/>
      <c r="V512" s="222"/>
      <c r="W512" s="222"/>
    </row>
    <row r="513" spans="1:26">
      <c r="A513" s="193">
        <v>43223</v>
      </c>
      <c r="B513" s="121" t="s">
        <v>122</v>
      </c>
      <c r="C513" s="68" t="s">
        <v>86</v>
      </c>
      <c r="D513" s="54">
        <v>29370.11</v>
      </c>
      <c r="E513" s="54">
        <v>29118.48</v>
      </c>
      <c r="F513" s="54">
        <v>29164.01</v>
      </c>
      <c r="G513" s="54">
        <v>29118.97</v>
      </c>
      <c r="H513" s="54">
        <v>29459.02</v>
      </c>
      <c r="I513" s="54">
        <v>29361.16</v>
      </c>
      <c r="J513" s="54">
        <v>29102.16</v>
      </c>
      <c r="K513" s="54">
        <v>29118.720000000001</v>
      </c>
      <c r="L513" s="54">
        <v>29464.36</v>
      </c>
      <c r="M513" s="66">
        <f>IF((L514=""),"",MAX(D515:L515))</f>
        <v>1961.4599999999991</v>
      </c>
      <c r="N513" s="66">
        <f>IF(L514="","",MIN(D515:L515))</f>
        <v>1813.5099999999984</v>
      </c>
      <c r="O513" s="66">
        <f>IF((L515=""),"",AVERAGE(D515:L515))</f>
        <v>1895.1266666666666</v>
      </c>
      <c r="P513" s="66">
        <f>IF((L514=""),"",((M513-N513)/(M513+N513))*100)</f>
        <v>3.9192364442631549</v>
      </c>
      <c r="Q513" s="66">
        <v>23</v>
      </c>
      <c r="R513" s="122" t="str">
        <f>IF(L514="","",IF(P514&lt;20,(IF(O513&gt;1730,IF(O513&lt;1970,"Pass","Fail"),"Fail"))))</f>
        <v>Pass</v>
      </c>
      <c r="S513" s="145">
        <v>1159</v>
      </c>
      <c r="T513" s="195"/>
      <c r="U513" s="104"/>
      <c r="V513" s="220">
        <v>1600</v>
      </c>
      <c r="W513" s="220">
        <v>2000</v>
      </c>
      <c r="X513" s="224">
        <v>1730</v>
      </c>
      <c r="Y513" s="224">
        <v>1970</v>
      </c>
      <c r="Z513" s="224">
        <v>6.2</v>
      </c>
    </row>
    <row r="514" spans="1:26" ht="15.75">
      <c r="A514"/>
      <c r="B514" s="139"/>
      <c r="C514" s="68" t="s">
        <v>87</v>
      </c>
      <c r="D514" s="54">
        <v>27469.58</v>
      </c>
      <c r="E514" s="54">
        <v>27259.23</v>
      </c>
      <c r="F514" s="54">
        <v>27350.5</v>
      </c>
      <c r="G514" s="54">
        <v>27221.5</v>
      </c>
      <c r="H514" s="54">
        <v>27511.68</v>
      </c>
      <c r="I514" s="54">
        <v>27399.7</v>
      </c>
      <c r="J514" s="54">
        <v>27219.34</v>
      </c>
      <c r="K514" s="54">
        <v>27221.279999999999</v>
      </c>
      <c r="L514" s="54">
        <v>27568.04</v>
      </c>
      <c r="M514" s="72"/>
      <c r="N514" s="72"/>
      <c r="O514" s="72"/>
      <c r="P514" s="72"/>
      <c r="Q514" s="72"/>
      <c r="R514" s="124"/>
      <c r="S514" s="72"/>
      <c r="T514" s="69"/>
      <c r="V514" s="221"/>
      <c r="W514" s="221"/>
    </row>
    <row r="515" spans="1:26" ht="38.25">
      <c r="A515"/>
      <c r="B515" s="141"/>
      <c r="C515" s="68" t="s">
        <v>121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7"/>
      <c r="N515" s="127"/>
      <c r="O515" s="127"/>
      <c r="P515" s="127"/>
      <c r="Q515" s="127"/>
      <c r="R515" s="128"/>
      <c r="S515" s="127"/>
      <c r="T515" s="69"/>
      <c r="V515" s="222"/>
      <c r="W515" s="222"/>
    </row>
    <row r="516" spans="1:26">
      <c r="A516" s="193">
        <v>43226</v>
      </c>
      <c r="B516" s="121" t="s">
        <v>122</v>
      </c>
      <c r="C516" s="68" t="s">
        <v>86</v>
      </c>
      <c r="D516" s="54">
        <v>29173.23</v>
      </c>
      <c r="E516" s="54">
        <v>28976.58</v>
      </c>
      <c r="F516" s="54">
        <v>28972.18</v>
      </c>
      <c r="G516" s="54">
        <v>28964.880000000001</v>
      </c>
      <c r="H516" s="54">
        <v>29233.54</v>
      </c>
      <c r="I516" s="54">
        <v>29152.97</v>
      </c>
      <c r="J516" s="54">
        <v>29174.240000000002</v>
      </c>
      <c r="K516" s="54">
        <v>28957.29</v>
      </c>
      <c r="L516" s="54">
        <v>29197.33</v>
      </c>
      <c r="M516" s="66">
        <f>IF((L517=""),"",MAX(D518:L518))</f>
        <v>1972.75</v>
      </c>
      <c r="N516" s="66">
        <f>IF(L517="","",MIN(D518:L518))</f>
        <v>1337.6900000000023</v>
      </c>
      <c r="O516" s="66">
        <f>IF((L518=""),"",AVERAGE(D518:L518))</f>
        <v>1828.8144444444454</v>
      </c>
      <c r="P516" s="66">
        <f>IF((L517=""),"",((M516-N516)/(M516+N516))*100)</f>
        <v>19.183552639528195</v>
      </c>
      <c r="Q516" s="66">
        <v>23</v>
      </c>
      <c r="R516" s="122" t="str">
        <f>IF(L517="","",IF(P517&lt;20,(IF(O516&gt;1730,IF(O516&lt;1970,"Pass","Fail"),"Fail"))))</f>
        <v>Pass</v>
      </c>
      <c r="S516" s="145">
        <v>64</v>
      </c>
      <c r="T516" s="195"/>
      <c r="V516" s="220">
        <v>1600</v>
      </c>
      <c r="W516" s="220">
        <v>2000</v>
      </c>
      <c r="X516" s="224">
        <v>1730</v>
      </c>
      <c r="Y516" s="224">
        <v>1970</v>
      </c>
      <c r="Z516" s="224">
        <v>6.2</v>
      </c>
    </row>
    <row r="517" spans="1:26" ht="15.75">
      <c r="A517"/>
      <c r="B517" s="139"/>
      <c r="C517" s="68" t="s">
        <v>87</v>
      </c>
      <c r="D517" s="54">
        <v>27272.95</v>
      </c>
      <c r="E517" s="54">
        <v>27133.46</v>
      </c>
      <c r="F517" s="54">
        <v>27082.46</v>
      </c>
      <c r="G517" s="54">
        <v>27074.12</v>
      </c>
      <c r="H517" s="54">
        <v>27277.45</v>
      </c>
      <c r="I517" s="54">
        <v>27180.22</v>
      </c>
      <c r="J517" s="54">
        <v>27836.55</v>
      </c>
      <c r="K517" s="54">
        <v>27145.27</v>
      </c>
      <c r="L517" s="54">
        <v>27340.43</v>
      </c>
      <c r="M517" s="72"/>
      <c r="N517" s="72"/>
      <c r="O517" s="72"/>
      <c r="P517" s="72"/>
      <c r="Q517" s="72"/>
      <c r="R517" s="124"/>
      <c r="S517" s="72"/>
      <c r="T517" s="69"/>
      <c r="V517" s="221"/>
      <c r="W517" s="221"/>
    </row>
    <row r="518" spans="1:26" ht="38.25">
      <c r="A518"/>
      <c r="B518" s="141"/>
      <c r="C518" s="68" t="s">
        <v>121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7"/>
      <c r="N518" s="127"/>
      <c r="O518" s="127"/>
      <c r="P518" s="127"/>
      <c r="Q518" s="127"/>
      <c r="R518" s="128"/>
      <c r="S518" s="127"/>
      <c r="T518" s="69"/>
      <c r="V518" s="222"/>
      <c r="W518" s="222"/>
    </row>
    <row r="519" spans="1:26">
      <c r="A519" s="193">
        <v>43229</v>
      </c>
      <c r="B519" s="121" t="s">
        <v>122</v>
      </c>
      <c r="C519" s="68" t="s">
        <v>86</v>
      </c>
      <c r="D519" s="54">
        <v>29437.08</v>
      </c>
      <c r="E519" s="54">
        <v>29240.28</v>
      </c>
      <c r="F519" s="54">
        <v>29194.54</v>
      </c>
      <c r="G519" s="54">
        <v>29245.29</v>
      </c>
      <c r="H519" s="54">
        <v>29436.720000000001</v>
      </c>
      <c r="I519" s="54">
        <v>29381.89</v>
      </c>
      <c r="J519" s="54">
        <v>29174.66</v>
      </c>
      <c r="K519" s="54">
        <v>29264.87</v>
      </c>
      <c r="L519" s="54">
        <v>29215.05</v>
      </c>
      <c r="M519" s="66">
        <f>IF((L520=""),"",MAX(D521:L521))</f>
        <v>1982.7900000000009</v>
      </c>
      <c r="N519" s="66">
        <f>IF(L520="","",MIN(D521:L521))</f>
        <v>1705.5900000000001</v>
      </c>
      <c r="O519" s="66">
        <f>IF((L521=""),"",AVERAGE(D521:L521))</f>
        <v>1872.6100000000001</v>
      </c>
      <c r="P519" s="66">
        <f>IF((L520=""),"",((M519-N519)/(M519+N519))*100)</f>
        <v>7.5154946073886268</v>
      </c>
      <c r="Q519" s="66">
        <v>23</v>
      </c>
      <c r="R519" s="122" t="str">
        <f>IF(L520="","",IF(P520&lt;20,(IF(O519&gt;1730,IF(O519&lt;1970,"Pass","Fail"),"Fail"))))</f>
        <v>Pass</v>
      </c>
      <c r="S519" s="145">
        <v>1159</v>
      </c>
      <c r="T519" s="195"/>
      <c r="V519" s="220">
        <v>1600</v>
      </c>
      <c r="W519" s="220">
        <v>2000</v>
      </c>
      <c r="X519" s="224">
        <v>1730</v>
      </c>
      <c r="Y519" s="224">
        <v>1970</v>
      </c>
      <c r="Z519" s="224">
        <v>6.2</v>
      </c>
    </row>
    <row r="520" spans="1:26" ht="15.75">
      <c r="A520"/>
      <c r="B520" s="139"/>
      <c r="C520" s="68" t="s">
        <v>87</v>
      </c>
      <c r="D520" s="54">
        <v>27474.15</v>
      </c>
      <c r="E520" s="54">
        <v>27377.73</v>
      </c>
      <c r="F520" s="54">
        <v>27416.31</v>
      </c>
      <c r="G520" s="54">
        <v>27363.82</v>
      </c>
      <c r="H520" s="54">
        <v>27514.2</v>
      </c>
      <c r="I520" s="54">
        <v>27399.1</v>
      </c>
      <c r="J520" s="54">
        <v>27334.73</v>
      </c>
      <c r="K520" s="54">
        <v>27347.39</v>
      </c>
      <c r="L520" s="54">
        <v>27509.46</v>
      </c>
      <c r="M520" s="72"/>
      <c r="N520" s="72"/>
      <c r="O520" s="72"/>
      <c r="P520" s="72"/>
      <c r="Q520" s="72"/>
      <c r="R520" s="124"/>
      <c r="S520" s="72"/>
      <c r="T520" s="69"/>
      <c r="V520" s="221"/>
      <c r="W520" s="221"/>
    </row>
    <row r="521" spans="1:26" ht="38.25">
      <c r="A521"/>
      <c r="B521" s="141"/>
      <c r="C521" s="68" t="s">
        <v>121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7"/>
      <c r="N521" s="127"/>
      <c r="O521" s="127"/>
      <c r="P521" s="127"/>
      <c r="Q521" s="127"/>
      <c r="R521" s="128"/>
      <c r="S521" s="127"/>
      <c r="T521" s="69"/>
      <c r="V521" s="222"/>
      <c r="W521" s="222"/>
    </row>
    <row r="522" spans="1:26">
      <c r="A522" s="193">
        <v>43233</v>
      </c>
      <c r="B522" s="121" t="s">
        <v>122</v>
      </c>
      <c r="C522" s="68" t="s">
        <v>86</v>
      </c>
      <c r="D522" s="54">
        <v>29392.74</v>
      </c>
      <c r="E522" s="54">
        <v>29253.7</v>
      </c>
      <c r="F522" s="54">
        <v>29309.759999999998</v>
      </c>
      <c r="G522" s="54">
        <v>29254.63</v>
      </c>
      <c r="H522" s="54">
        <v>29457.38</v>
      </c>
      <c r="I522" s="54">
        <v>29400.13</v>
      </c>
      <c r="J522" s="54">
        <v>29233.95</v>
      </c>
      <c r="K522" s="54">
        <v>29263.86</v>
      </c>
      <c r="L522" s="54">
        <v>29461.85</v>
      </c>
      <c r="M522" s="66">
        <f>IF((L523=""),"",MAX(D524:L524))</f>
        <v>1935.3199999999997</v>
      </c>
      <c r="N522" s="66">
        <f>IF(L523="","",MIN(D524:L524))</f>
        <v>1797.9599999999991</v>
      </c>
      <c r="O522" s="66">
        <f>IF((L524=""),"",AVERAGE(D524:L524))</f>
        <v>1866.8588888888892</v>
      </c>
      <c r="P522" s="66">
        <f>IF((L523=""),"",((M522-N522)/(M522+N522))*100)</f>
        <v>3.6793382762611064</v>
      </c>
      <c r="Q522" s="66">
        <v>23</v>
      </c>
      <c r="R522" s="122" t="str">
        <f>IF(L523="","",IF(P523&lt;20,(IF(O522&gt;1730,IF(O522&lt;1970,"Pass","Fail"),"Fail"))))</f>
        <v>Pass</v>
      </c>
      <c r="S522" s="145">
        <v>74</v>
      </c>
      <c r="T522" s="195"/>
      <c r="V522" s="220">
        <v>1600</v>
      </c>
      <c r="W522" s="220">
        <v>2000</v>
      </c>
      <c r="X522" s="224">
        <v>1730</v>
      </c>
      <c r="Y522" s="224">
        <v>1970</v>
      </c>
      <c r="Z522" s="224">
        <v>6.2</v>
      </c>
    </row>
    <row r="523" spans="1:26" ht="15.75">
      <c r="A523"/>
      <c r="B523" s="139"/>
      <c r="C523" s="68" t="s">
        <v>87</v>
      </c>
      <c r="D523" s="54">
        <v>27506.16</v>
      </c>
      <c r="E523" s="54">
        <v>27418.62</v>
      </c>
      <c r="F523" s="54">
        <v>27511.8</v>
      </c>
      <c r="G523" s="54">
        <v>27401.38</v>
      </c>
      <c r="H523" s="54">
        <v>27535.65</v>
      </c>
      <c r="I523" s="54">
        <v>27464.81</v>
      </c>
      <c r="J523" s="54">
        <v>27390.05</v>
      </c>
      <c r="K523" s="54">
        <v>27413.13</v>
      </c>
      <c r="L523" s="54">
        <v>27584.67</v>
      </c>
      <c r="M523" s="72"/>
      <c r="N523" s="72"/>
      <c r="O523" s="72"/>
      <c r="P523" s="72"/>
      <c r="Q523" s="72"/>
      <c r="R523" s="124"/>
      <c r="S523" s="72"/>
      <c r="T523" s="69"/>
      <c r="V523" s="221"/>
      <c r="W523" s="221"/>
    </row>
    <row r="524" spans="1:26" ht="38.25">
      <c r="A524"/>
      <c r="B524" s="141"/>
      <c r="C524" s="68" t="s">
        <v>121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7"/>
      <c r="N524" s="127"/>
      <c r="O524" s="127"/>
      <c r="P524" s="127"/>
      <c r="Q524" s="127"/>
      <c r="R524" s="128"/>
      <c r="S524" s="127"/>
      <c r="T524" s="69"/>
      <c r="V524" s="222"/>
      <c r="W524" s="222"/>
    </row>
    <row r="525" spans="1:26">
      <c r="A525" s="193">
        <v>43236</v>
      </c>
      <c r="B525" s="121" t="s">
        <v>122</v>
      </c>
      <c r="C525" s="68" t="s">
        <v>86</v>
      </c>
      <c r="D525" s="54">
        <v>29333</v>
      </c>
      <c r="E525" s="54">
        <v>29142</v>
      </c>
      <c r="F525" s="54">
        <v>29149</v>
      </c>
      <c r="G525" s="54">
        <v>29153</v>
      </c>
      <c r="H525" s="54">
        <v>29330</v>
      </c>
      <c r="I525" s="54">
        <v>29310</v>
      </c>
      <c r="J525" s="54">
        <v>29134</v>
      </c>
      <c r="K525" s="54">
        <v>29137</v>
      </c>
      <c r="L525" s="54">
        <v>29367</v>
      </c>
      <c r="M525" s="66">
        <f>IF((L526=""),"",MAX(D527:L527))</f>
        <v>1986</v>
      </c>
      <c r="N525" s="66">
        <f>IF(L526="","",MIN(D527:L527))</f>
        <v>1854</v>
      </c>
      <c r="O525" s="66">
        <f>IF((L527=""),"",AVERAGE(D527:L527))</f>
        <v>1915.8888888888889</v>
      </c>
      <c r="P525" s="66">
        <f>IF((L526=""),"",((M525-N525)/(M525+N525))*100)</f>
        <v>3.4375000000000004</v>
      </c>
      <c r="Q525" s="66">
        <v>23</v>
      </c>
      <c r="R525" s="122" t="str">
        <f>IF(L526="","",IF(P526&lt;20,(IF(O525&gt;1730,IF(O525&lt;1970,"Pass","Fail"),"Fail"))))</f>
        <v>Pass</v>
      </c>
      <c r="S525" s="145">
        <v>1335</v>
      </c>
      <c r="T525" s="195"/>
      <c r="V525" s="220">
        <v>1600</v>
      </c>
      <c r="W525" s="220">
        <v>2000</v>
      </c>
      <c r="X525" s="224">
        <v>1730</v>
      </c>
      <c r="Y525" s="224">
        <v>1970</v>
      </c>
      <c r="Z525" s="224">
        <v>6.2</v>
      </c>
    </row>
    <row r="526" spans="1:26" ht="15.75">
      <c r="A526"/>
      <c r="B526" s="139"/>
      <c r="C526" s="68" t="s">
        <v>87</v>
      </c>
      <c r="D526" s="54">
        <v>27436</v>
      </c>
      <c r="E526" s="54">
        <v>27254</v>
      </c>
      <c r="F526" s="54">
        <v>27295</v>
      </c>
      <c r="G526" s="54">
        <v>27232</v>
      </c>
      <c r="H526" s="54">
        <v>27352</v>
      </c>
      <c r="I526" s="54">
        <v>27324</v>
      </c>
      <c r="J526" s="54">
        <v>27218</v>
      </c>
      <c r="K526" s="54">
        <v>27254</v>
      </c>
      <c r="L526" s="54">
        <v>27447</v>
      </c>
      <c r="M526" s="72"/>
      <c r="N526" s="72"/>
      <c r="O526" s="72"/>
      <c r="P526" s="72"/>
      <c r="Q526" s="72"/>
      <c r="R526" s="124"/>
      <c r="S526" s="72"/>
      <c r="T526" s="69"/>
      <c r="V526" s="221"/>
      <c r="W526" s="221"/>
    </row>
    <row r="527" spans="1:26" ht="38.25">
      <c r="A527"/>
      <c r="B527" s="141"/>
      <c r="C527" s="68" t="s">
        <v>121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7"/>
      <c r="N527" s="127"/>
      <c r="O527" s="127"/>
      <c r="P527" s="127"/>
      <c r="Q527" s="127"/>
      <c r="R527" s="128"/>
      <c r="S527" s="127"/>
      <c r="T527" s="69"/>
      <c r="V527" s="222"/>
      <c r="W527" s="222"/>
    </row>
    <row r="528" spans="1:26">
      <c r="A528" s="193">
        <v>43239</v>
      </c>
      <c r="B528" s="121" t="s">
        <v>122</v>
      </c>
      <c r="C528" s="68" t="s">
        <v>86</v>
      </c>
      <c r="D528" s="54">
        <v>29462</v>
      </c>
      <c r="E528" s="54">
        <v>29322</v>
      </c>
      <c r="F528" s="54">
        <v>29227</v>
      </c>
      <c r="G528" s="54">
        <v>29234</v>
      </c>
      <c r="H528" s="54">
        <v>29422</v>
      </c>
      <c r="I528" s="54">
        <v>29393</v>
      </c>
      <c r="J528" s="54">
        <v>29231</v>
      </c>
      <c r="K528" s="54">
        <v>29249</v>
      </c>
      <c r="L528" s="54">
        <v>29488</v>
      </c>
      <c r="M528" s="66">
        <f>IF((L529=""),"",MAX(D530:L530))</f>
        <v>1982</v>
      </c>
      <c r="N528" s="66">
        <f>IF(L529="","",MIN(D530:L530))</f>
        <v>1812</v>
      </c>
      <c r="O528" s="66">
        <f>IF((L530=""),"",AVERAGE(D530:L530))</f>
        <v>1903.1111111111111</v>
      </c>
      <c r="P528" s="66">
        <f>IF((L529=""),"",((M528-N528)/(M528+N528))*100)</f>
        <v>4.4807590933052186</v>
      </c>
      <c r="Q528" s="66">
        <v>23</v>
      </c>
      <c r="R528" s="122" t="str">
        <f>IF(L529="","",IF(P529&lt;20,(IF(O528&gt;1730,IF(O528&lt;1970,"Pass","Fail"),"Fail"))))</f>
        <v>Pass</v>
      </c>
      <c r="S528" s="145">
        <v>1159</v>
      </c>
      <c r="T528" s="195"/>
      <c r="V528" s="220">
        <v>1600</v>
      </c>
      <c r="W528" s="220">
        <v>2000</v>
      </c>
      <c r="X528" s="224">
        <v>1730</v>
      </c>
      <c r="Y528" s="224">
        <v>1970</v>
      </c>
      <c r="Z528" s="224">
        <v>6.2</v>
      </c>
    </row>
    <row r="529" spans="1:26" ht="15.75">
      <c r="A529"/>
      <c r="B529" s="139"/>
      <c r="C529" s="68" t="s">
        <v>87</v>
      </c>
      <c r="D529" s="54">
        <v>27529</v>
      </c>
      <c r="E529" s="54">
        <v>27510</v>
      </c>
      <c r="F529" s="54">
        <v>27410</v>
      </c>
      <c r="G529" s="54">
        <v>27329</v>
      </c>
      <c r="H529" s="54">
        <v>27448</v>
      </c>
      <c r="I529" s="54">
        <v>27411</v>
      </c>
      <c r="J529" s="54">
        <v>27284</v>
      </c>
      <c r="K529" s="54">
        <v>27362</v>
      </c>
      <c r="L529" s="54">
        <v>27617</v>
      </c>
      <c r="M529" s="72"/>
      <c r="N529" s="72"/>
      <c r="O529" s="72"/>
      <c r="P529" s="72"/>
      <c r="Q529" s="72"/>
      <c r="R529" s="124"/>
      <c r="S529" s="72"/>
      <c r="T529" s="69"/>
      <c r="V529" s="221"/>
      <c r="W529" s="221"/>
    </row>
    <row r="530" spans="1:26" ht="38.25">
      <c r="A530"/>
      <c r="B530" s="141"/>
      <c r="C530" s="68" t="s">
        <v>121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7"/>
      <c r="N530" s="127"/>
      <c r="O530" s="127"/>
      <c r="P530" s="127"/>
      <c r="Q530" s="127"/>
      <c r="R530" s="128"/>
      <c r="S530" s="127"/>
      <c r="T530" s="69"/>
      <c r="V530" s="222"/>
      <c r="W530" s="222"/>
    </row>
    <row r="531" spans="1:26">
      <c r="A531" s="193">
        <v>43242</v>
      </c>
      <c r="B531" s="121" t="s">
        <v>122</v>
      </c>
      <c r="C531" s="68" t="s">
        <v>86</v>
      </c>
      <c r="D531" s="54">
        <v>29349.119999999999</v>
      </c>
      <c r="E531" s="54">
        <v>29166.26</v>
      </c>
      <c r="F531" s="54">
        <v>29173.61</v>
      </c>
      <c r="G531" s="54">
        <v>29200.02</v>
      </c>
      <c r="H531" s="54">
        <v>29412.240000000002</v>
      </c>
      <c r="I531" s="54">
        <v>29316.45</v>
      </c>
      <c r="J531" s="54">
        <v>29160.959999999999</v>
      </c>
      <c r="K531" s="54">
        <v>29187.13</v>
      </c>
      <c r="L531" s="54">
        <v>29403.31</v>
      </c>
      <c r="M531" s="66">
        <f>IF((L532=""),"",MAX(D533:L533))</f>
        <v>1964.9700000000012</v>
      </c>
      <c r="N531" s="66">
        <f>IF(L532="","",MIN(D533:L533))</f>
        <v>1819.7700000000004</v>
      </c>
      <c r="O531" s="66">
        <f>IF((L533=""),"",AVERAGE(D533:L533))</f>
        <v>1895.7255555555555</v>
      </c>
      <c r="P531" s="66">
        <f>IF((L532=""),"",((M531-N531)/(M531+N531))*100)</f>
        <v>3.8364590434217583</v>
      </c>
      <c r="Q531" s="66">
        <v>23</v>
      </c>
      <c r="R531" s="122" t="str">
        <f>IF(L532="","",IF(P532&lt;20,(IF(O531&gt;1730,IF(O531&lt;1970,"Pass","Fail"),"Fail"))))</f>
        <v>Pass</v>
      </c>
      <c r="S531" s="145">
        <v>1428</v>
      </c>
      <c r="T531" s="195"/>
      <c r="V531" s="220">
        <v>1600</v>
      </c>
      <c r="W531" s="220">
        <v>2000</v>
      </c>
      <c r="X531" s="224">
        <v>1730</v>
      </c>
      <c r="Y531" s="224">
        <v>1970</v>
      </c>
      <c r="Z531" s="224">
        <v>6.2</v>
      </c>
    </row>
    <row r="532" spans="1:26" ht="15.75">
      <c r="A532"/>
      <c r="B532" s="139"/>
      <c r="C532" s="68" t="s">
        <v>87</v>
      </c>
      <c r="D532" s="54">
        <v>27449.95</v>
      </c>
      <c r="E532" s="54">
        <v>27302.49</v>
      </c>
      <c r="F532" s="54">
        <v>27353.84</v>
      </c>
      <c r="G532" s="54">
        <v>27296.5</v>
      </c>
      <c r="H532" s="54">
        <v>27451.59</v>
      </c>
      <c r="I532" s="54">
        <v>27351.48</v>
      </c>
      <c r="J532" s="54">
        <v>27274.81</v>
      </c>
      <c r="K532" s="54">
        <v>27294.38</v>
      </c>
      <c r="L532" s="54">
        <v>27532.53</v>
      </c>
      <c r="M532" s="72"/>
      <c r="N532" s="72"/>
      <c r="O532" s="72"/>
      <c r="P532" s="72"/>
      <c r="Q532" s="72"/>
      <c r="R532" s="124"/>
      <c r="S532" s="72"/>
      <c r="T532" s="69"/>
      <c r="V532" s="221"/>
      <c r="W532" s="221"/>
    </row>
    <row r="533" spans="1:26" ht="38.25">
      <c r="A533"/>
      <c r="B533" s="141"/>
      <c r="C533" s="68" t="s">
        <v>121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7"/>
      <c r="N533" s="127"/>
      <c r="O533" s="127"/>
      <c r="P533" s="127"/>
      <c r="Q533" s="127"/>
      <c r="R533" s="128"/>
      <c r="S533" s="127"/>
      <c r="T533" s="69"/>
      <c r="V533" s="222"/>
      <c r="W533" s="222"/>
    </row>
    <row r="534" spans="1:26">
      <c r="A534" s="193">
        <v>43246</v>
      </c>
      <c r="B534" s="121" t="s">
        <v>122</v>
      </c>
      <c r="C534" s="68" t="s">
        <v>86</v>
      </c>
      <c r="D534" s="54">
        <v>29423</v>
      </c>
      <c r="E534" s="54">
        <v>29229.22</v>
      </c>
      <c r="F534" s="54">
        <v>29283.360000000001</v>
      </c>
      <c r="G534" s="54">
        <v>29214.54</v>
      </c>
      <c r="H534" s="54">
        <v>29395.69</v>
      </c>
      <c r="I534" s="54">
        <v>29413.46</v>
      </c>
      <c r="J534" s="54">
        <v>29223.5</v>
      </c>
      <c r="K534" s="54">
        <v>29202.79</v>
      </c>
      <c r="L534" s="54">
        <v>29388.22</v>
      </c>
      <c r="M534" s="66">
        <f>IF((L535=""),"",MAX(D536:L536))</f>
        <v>1973.2599999999984</v>
      </c>
      <c r="N534" s="66">
        <f>IF(L535="","",MIN(D536:L536))</f>
        <v>1815.4500000000007</v>
      </c>
      <c r="O534" s="66">
        <f>IF((L536=""),"",AVERAGE(D536:L536))</f>
        <v>1892.9799999999996</v>
      </c>
      <c r="P534" s="66">
        <f>IF((L535=""),"",((M534-N534)/(M534+N534))*100)</f>
        <v>4.16526997315703</v>
      </c>
      <c r="Q534" s="66">
        <v>23</v>
      </c>
      <c r="R534" s="122" t="str">
        <f>IF(L535="","",IF(P535&lt;20,(IF(O534&gt;1730,IF(O534&lt;1970,"Pass","Fail"),"Fail"))))</f>
        <v>Pass</v>
      </c>
      <c r="S534" s="145">
        <v>102</v>
      </c>
      <c r="T534" s="195"/>
      <c r="V534" s="220">
        <v>1600</v>
      </c>
      <c r="W534" s="220">
        <v>2000</v>
      </c>
      <c r="X534" s="224">
        <v>1730</v>
      </c>
      <c r="Y534" s="224">
        <v>1970</v>
      </c>
      <c r="Z534" s="224">
        <v>6.2</v>
      </c>
    </row>
    <row r="535" spans="1:26" ht="15.75">
      <c r="A535"/>
      <c r="B535" s="139"/>
      <c r="C535" s="68" t="s">
        <v>87</v>
      </c>
      <c r="D535" s="54">
        <v>27496.36</v>
      </c>
      <c r="E535" s="54">
        <v>27361.7</v>
      </c>
      <c r="F535" s="54">
        <v>27467.91</v>
      </c>
      <c r="G535" s="54">
        <v>27325.47</v>
      </c>
      <c r="H535" s="54">
        <v>27453.15</v>
      </c>
      <c r="I535" s="54">
        <v>27440.2</v>
      </c>
      <c r="J535" s="54">
        <v>27338.79</v>
      </c>
      <c r="K535" s="54">
        <v>27322.09</v>
      </c>
      <c r="L535" s="54">
        <v>27531.29</v>
      </c>
      <c r="M535" s="72"/>
      <c r="N535" s="72"/>
      <c r="O535" s="72"/>
      <c r="P535" s="72"/>
      <c r="Q535" s="72"/>
      <c r="R535" s="124"/>
      <c r="S535" s="72"/>
      <c r="T535" s="69"/>
      <c r="V535" s="221"/>
      <c r="W535" s="221"/>
    </row>
    <row r="536" spans="1:26" ht="38.25">
      <c r="A536"/>
      <c r="B536" s="141"/>
      <c r="C536" s="68" t="s">
        <v>121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7"/>
      <c r="N536" s="127"/>
      <c r="O536" s="127"/>
      <c r="P536" s="127"/>
      <c r="Q536" s="127"/>
      <c r="R536" s="128"/>
      <c r="S536" s="127"/>
      <c r="T536" s="69"/>
      <c r="V536" s="222"/>
      <c r="W536" s="222"/>
    </row>
    <row r="537" spans="1:26">
      <c r="A537" s="193">
        <v>43249</v>
      </c>
      <c r="B537" s="121" t="s">
        <v>122</v>
      </c>
      <c r="C537" s="68" t="s">
        <v>86</v>
      </c>
      <c r="D537" s="54">
        <v>29229.03</v>
      </c>
      <c r="E537" s="54">
        <v>29132.28</v>
      </c>
      <c r="F537" s="54">
        <v>29078.39</v>
      </c>
      <c r="G537" s="54">
        <v>29052.959999999999</v>
      </c>
      <c r="H537" s="54">
        <v>29311.69</v>
      </c>
      <c r="I537" s="54">
        <v>29218.28</v>
      </c>
      <c r="J537" s="54">
        <v>29025.119999999999</v>
      </c>
      <c r="K537" s="54">
        <v>29114.959999999999</v>
      </c>
      <c r="L537" s="54">
        <v>29321.55</v>
      </c>
      <c r="M537" s="66">
        <f>IF((L538=""),"",MAX(D539:L539))</f>
        <v>2060.8499999999985</v>
      </c>
      <c r="N537" s="66">
        <f>IF(L538="","",MIN(D539:L539))</f>
        <v>1844.1800000000003</v>
      </c>
      <c r="O537" s="66">
        <f>IF((L539=""),"",AVERAGE(D539:L539))</f>
        <v>1935.139999999999</v>
      </c>
      <c r="P537" s="66">
        <f>IF((L538=""),"",((M537-N537)/(M537+N537))*100)</f>
        <v>5.5484849028048009</v>
      </c>
      <c r="Q537" s="66">
        <v>23</v>
      </c>
      <c r="R537" s="122" t="str">
        <f>IF(L538="","",IF(P538&lt;20,(IF(O537&gt;1730,IF(O537&lt;1970,"Pass","Fail"),"Fail"))))</f>
        <v>Pass</v>
      </c>
      <c r="S537" s="145">
        <v>1428</v>
      </c>
      <c r="T537" s="195"/>
      <c r="V537" s="220">
        <v>1600</v>
      </c>
      <c r="W537" s="220">
        <v>2000</v>
      </c>
      <c r="X537" s="224">
        <v>1730</v>
      </c>
      <c r="Y537" s="224">
        <v>1970</v>
      </c>
      <c r="Z537" s="224">
        <v>6.2</v>
      </c>
    </row>
    <row r="538" spans="1:26" ht="15.75">
      <c r="A538"/>
      <c r="B538" s="139"/>
      <c r="C538" s="68" t="s">
        <v>87</v>
      </c>
      <c r="D538" s="54">
        <v>27168.18</v>
      </c>
      <c r="E538" s="54">
        <v>27168.18</v>
      </c>
      <c r="F538" s="54">
        <v>27187.29</v>
      </c>
      <c r="G538" s="54">
        <v>27155.02</v>
      </c>
      <c r="H538" s="54">
        <v>27329.57</v>
      </c>
      <c r="I538" s="54">
        <v>27266.47</v>
      </c>
      <c r="J538" s="54">
        <v>27180.94</v>
      </c>
      <c r="K538" s="54">
        <v>27180.94</v>
      </c>
      <c r="L538" s="54">
        <v>27431.41</v>
      </c>
      <c r="M538" s="72"/>
      <c r="N538" s="72"/>
      <c r="O538" s="72"/>
      <c r="P538" s="72"/>
      <c r="Q538" s="72"/>
      <c r="R538" s="124"/>
      <c r="S538" s="72"/>
      <c r="T538" s="69"/>
      <c r="V538" s="221"/>
      <c r="W538" s="221"/>
    </row>
    <row r="539" spans="1:26" ht="38.25">
      <c r="A539"/>
      <c r="B539" s="141"/>
      <c r="C539" s="68" t="s">
        <v>121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7"/>
      <c r="N539" s="127"/>
      <c r="O539" s="127"/>
      <c r="P539" s="127"/>
      <c r="Q539" s="127"/>
      <c r="R539" s="128"/>
      <c r="S539" s="127"/>
      <c r="T539" s="69"/>
      <c r="V539" s="222"/>
      <c r="W539" s="222"/>
    </row>
    <row r="540" spans="1:26">
      <c r="A540" s="193">
        <v>43252</v>
      </c>
      <c r="B540" s="121" t="s">
        <v>122</v>
      </c>
      <c r="C540" s="68" t="s">
        <v>86</v>
      </c>
      <c r="D540" s="54">
        <v>29259.3</v>
      </c>
      <c r="E540" s="54">
        <v>29089.91</v>
      </c>
      <c r="F540" s="54">
        <v>29089.95</v>
      </c>
      <c r="G540" s="54">
        <v>29098.71</v>
      </c>
      <c r="H540" s="54">
        <v>29313.23</v>
      </c>
      <c r="I540" s="54">
        <v>29272.79</v>
      </c>
      <c r="J540" s="54">
        <v>29092.39</v>
      </c>
      <c r="K540" s="54">
        <v>29079.49</v>
      </c>
      <c r="L540" s="54">
        <v>29335.59</v>
      </c>
      <c r="M540" s="66">
        <f>IF((L541=""),"",MAX(D542:L542))</f>
        <v>1942.7000000000007</v>
      </c>
      <c r="N540" s="66">
        <f>IF(L541="","",MIN(D542:L542))</f>
        <v>1793.1000000000022</v>
      </c>
      <c r="O540" s="66">
        <f>IF((L542=""),"",AVERAGE(D542:L542))</f>
        <v>1865.4677777777781</v>
      </c>
      <c r="P540" s="66">
        <f>IF((L541=""),"",((M540-N540)/(M540+N540))*100)</f>
        <v>4.0044970287488209</v>
      </c>
      <c r="Q540" s="66">
        <v>23</v>
      </c>
      <c r="R540" s="122" t="str">
        <f>IF(L541="","",IF(P541&lt;20,(IF(O540&gt;1730,IF(O540&lt;1970,"Pass","Fail"),"Fail"))))</f>
        <v>Pass</v>
      </c>
      <c r="S540" s="145">
        <v>121</v>
      </c>
      <c r="T540" s="195"/>
      <c r="V540" s="220">
        <v>1600</v>
      </c>
      <c r="W540" s="220">
        <v>2000</v>
      </c>
      <c r="X540" s="224">
        <v>1730</v>
      </c>
      <c r="Y540" s="224">
        <v>1970</v>
      </c>
      <c r="Z540" s="224">
        <v>6.2</v>
      </c>
    </row>
    <row r="541" spans="1:26" ht="15.75">
      <c r="A541"/>
      <c r="B541" s="139"/>
      <c r="C541" s="68" t="s">
        <v>87</v>
      </c>
      <c r="D541" s="54">
        <v>27385.41</v>
      </c>
      <c r="E541" s="54">
        <v>27253.19</v>
      </c>
      <c r="F541" s="54">
        <v>27296.85</v>
      </c>
      <c r="G541" s="54">
        <v>27238.54</v>
      </c>
      <c r="H541" s="54">
        <v>27386.18</v>
      </c>
      <c r="I541" s="54">
        <v>27330.09</v>
      </c>
      <c r="J541" s="54">
        <v>27239.66</v>
      </c>
      <c r="K541" s="54">
        <v>27231.32</v>
      </c>
      <c r="L541" s="54">
        <v>27480.91</v>
      </c>
      <c r="M541" s="72"/>
      <c r="N541" s="72"/>
      <c r="O541" s="72"/>
      <c r="P541" s="72"/>
      <c r="Q541" s="72"/>
      <c r="R541" s="124"/>
      <c r="S541" s="72"/>
      <c r="T541" s="69"/>
      <c r="V541" s="221"/>
      <c r="W541" s="221"/>
    </row>
    <row r="542" spans="1:26" ht="38.25">
      <c r="A542"/>
      <c r="B542" s="141"/>
      <c r="C542" s="68" t="s">
        <v>121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7"/>
      <c r="N542" s="127"/>
      <c r="O542" s="127"/>
      <c r="P542" s="127"/>
      <c r="Q542" s="127"/>
      <c r="R542" s="128"/>
      <c r="S542" s="127"/>
      <c r="T542" s="69"/>
      <c r="V542" s="222"/>
      <c r="W542" s="222"/>
    </row>
    <row r="543" spans="1:26">
      <c r="A543" s="193">
        <v>43255</v>
      </c>
      <c r="B543" s="121" t="s">
        <v>122</v>
      </c>
      <c r="C543" s="68" t="s">
        <v>86</v>
      </c>
      <c r="D543" s="54">
        <v>29352.49</v>
      </c>
      <c r="E543" s="54">
        <v>29196.13</v>
      </c>
      <c r="F543" s="54">
        <v>29256.69</v>
      </c>
      <c r="G543" s="54">
        <v>29204.65</v>
      </c>
      <c r="H543" s="54">
        <v>29401.68</v>
      </c>
      <c r="I543" s="54">
        <v>29332.39</v>
      </c>
      <c r="J543" s="54">
        <v>29176.06</v>
      </c>
      <c r="K543" s="54">
        <v>29218.83</v>
      </c>
      <c r="L543" s="54">
        <v>29421.34</v>
      </c>
      <c r="M543" s="66">
        <f>IF((L544=""),"",MAX(D545:L545))</f>
        <v>1967.9000000000015</v>
      </c>
      <c r="N543" s="66">
        <f>IF(L544="","",MIN(D545:L545))</f>
        <v>1839.0099999999984</v>
      </c>
      <c r="O543" s="66">
        <f>IF((L545=""),"",AVERAGE(D545:L545))</f>
        <v>1895.3211111111123</v>
      </c>
      <c r="P543" s="66">
        <f>IF((L544=""),"",((M543-N543)/(M543+N543))*100)</f>
        <v>3.3856855034661457</v>
      </c>
      <c r="Q543" s="66">
        <v>23</v>
      </c>
      <c r="R543" s="122" t="str">
        <f>IF(L544="","",IF(P544&lt;20,(IF(O543&gt;1730,IF(O543&lt;1970,"Pass","Fail"),"Fail"))))</f>
        <v>Pass</v>
      </c>
      <c r="S543" s="145"/>
      <c r="T543" s="195"/>
      <c r="V543" s="220">
        <v>1600</v>
      </c>
      <c r="W543" s="220">
        <v>2000</v>
      </c>
      <c r="X543" s="224">
        <v>1730</v>
      </c>
      <c r="Y543" s="224">
        <v>1970</v>
      </c>
      <c r="Z543" s="224">
        <v>6.2</v>
      </c>
    </row>
    <row r="544" spans="1:26" ht="15.75">
      <c r="A544"/>
      <c r="B544" s="139"/>
      <c r="C544" s="68" t="s">
        <v>87</v>
      </c>
      <c r="D544" s="54">
        <v>27464.76</v>
      </c>
      <c r="E544" s="54">
        <v>27341.200000000001</v>
      </c>
      <c r="F544" s="54">
        <v>27417.68</v>
      </c>
      <c r="G544" s="54">
        <v>27315.279999999999</v>
      </c>
      <c r="H544" s="54">
        <v>27433.78</v>
      </c>
      <c r="I544" s="54">
        <v>27371.53</v>
      </c>
      <c r="J544" s="54">
        <v>27292.43</v>
      </c>
      <c r="K544" s="54">
        <v>27331.39</v>
      </c>
      <c r="L544" s="54">
        <v>27534.32</v>
      </c>
      <c r="M544" s="72"/>
      <c r="N544" s="72"/>
      <c r="O544" s="72"/>
      <c r="P544" s="72"/>
      <c r="Q544" s="72"/>
      <c r="R544" s="124"/>
      <c r="S544" s="72"/>
      <c r="T544" s="69"/>
      <c r="V544" s="221"/>
      <c r="W544" s="221"/>
    </row>
    <row r="545" spans="1:26" ht="38.25">
      <c r="A545"/>
      <c r="B545" s="141"/>
      <c r="C545" s="68" t="s">
        <v>121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7"/>
      <c r="N545" s="127"/>
      <c r="O545" s="127"/>
      <c r="P545" s="127"/>
      <c r="Q545" s="127"/>
      <c r="R545" s="128"/>
      <c r="S545" s="127"/>
      <c r="T545" s="69"/>
      <c r="V545" s="222"/>
      <c r="W545" s="222"/>
    </row>
    <row r="546" spans="1:26">
      <c r="A546" s="193">
        <v>43260</v>
      </c>
      <c r="B546" s="121" t="s">
        <v>122</v>
      </c>
      <c r="C546" s="68" t="s">
        <v>86</v>
      </c>
      <c r="D546" s="54">
        <v>27018.14</v>
      </c>
      <c r="E546" s="54">
        <v>26892.11</v>
      </c>
      <c r="F546" s="54">
        <v>26964.880000000001</v>
      </c>
      <c r="G546" s="54">
        <v>26896.87</v>
      </c>
      <c r="H546" s="54">
        <v>26931.4</v>
      </c>
      <c r="I546" s="54">
        <v>26898.62</v>
      </c>
      <c r="J546" s="54">
        <v>26907.93</v>
      </c>
      <c r="K546" s="54">
        <v>26916.99</v>
      </c>
      <c r="L546" s="54">
        <v>26964.37</v>
      </c>
      <c r="M546" s="66">
        <f>IF((L547=""),"",MAX(D548:L548))</f>
        <v>2396.7199999999975</v>
      </c>
      <c r="N546" s="66">
        <f>IF(L547="","",MIN(D548:L548))</f>
        <v>2194.9200000000019</v>
      </c>
      <c r="O546" s="66">
        <f>IF((L548=""),"",AVERAGE(D548:L548))</f>
        <v>2313.2977777777783</v>
      </c>
      <c r="P546" s="66">
        <f>IF((L547=""),"",((M546-N546)/(M546+N546))*100)</f>
        <v>4.3949438544832704</v>
      </c>
      <c r="Q546" s="66">
        <v>23</v>
      </c>
      <c r="R546" s="122" t="str">
        <f>IF(L547="","",IF(P547&lt;20,(IF(O546&gt;1730,IF(O546&lt;1970,"Pass","Fail"),"Fail"))))</f>
        <v>Fail</v>
      </c>
      <c r="S546" s="145">
        <v>121</v>
      </c>
      <c r="T546" s="195"/>
      <c r="V546" s="220">
        <v>1600</v>
      </c>
      <c r="W546" s="220">
        <v>2000</v>
      </c>
      <c r="X546" s="224">
        <v>1730</v>
      </c>
      <c r="Y546" s="224">
        <v>1970</v>
      </c>
      <c r="Z546" s="224">
        <v>6.2</v>
      </c>
    </row>
    <row r="547" spans="1:26" ht="15.75">
      <c r="A547"/>
      <c r="B547" s="139"/>
      <c r="C547" s="68" t="s">
        <v>87</v>
      </c>
      <c r="D547" s="54">
        <v>24665.23</v>
      </c>
      <c r="E547" s="54">
        <v>24611.41</v>
      </c>
      <c r="F547" s="54">
        <v>24769.96</v>
      </c>
      <c r="G547" s="54">
        <v>24540.03</v>
      </c>
      <c r="H547" s="54">
        <v>24621.62</v>
      </c>
      <c r="I547" s="54">
        <v>24501.9</v>
      </c>
      <c r="J547" s="54">
        <v>24562.76</v>
      </c>
      <c r="K547" s="54">
        <v>24578.68</v>
      </c>
      <c r="L547" s="54">
        <v>24720.04</v>
      </c>
      <c r="M547" s="72"/>
      <c r="N547" s="72"/>
      <c r="O547" s="72"/>
      <c r="P547" s="72"/>
      <c r="Q547" s="72"/>
      <c r="R547" s="124"/>
      <c r="S547" s="72"/>
      <c r="T547" s="69"/>
      <c r="V547" s="221"/>
      <c r="W547" s="221"/>
    </row>
    <row r="548" spans="1:26" ht="38.25">
      <c r="A548"/>
      <c r="B548" s="141"/>
      <c r="C548" s="68" t="s">
        <v>121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7"/>
      <c r="N548" s="127"/>
      <c r="O548" s="127"/>
      <c r="P548" s="127"/>
      <c r="Q548" s="127"/>
      <c r="R548" s="128"/>
      <c r="S548" s="127"/>
      <c r="T548" s="69"/>
      <c r="V548" s="222"/>
      <c r="W548" s="222"/>
    </row>
    <row r="549" spans="1:26">
      <c r="A549" s="193">
        <v>43260</v>
      </c>
      <c r="B549" s="121" t="s">
        <v>122</v>
      </c>
      <c r="C549" s="68" t="s">
        <v>86</v>
      </c>
      <c r="D549" s="54">
        <v>29426.77</v>
      </c>
      <c r="E549" s="54">
        <v>29248.240000000002</v>
      </c>
      <c r="F549" s="54">
        <v>29255.4</v>
      </c>
      <c r="G549" s="54">
        <v>29255.05</v>
      </c>
      <c r="H549" s="54">
        <v>29491.8</v>
      </c>
      <c r="I549" s="54">
        <v>29449.279999999999</v>
      </c>
      <c r="J549" s="54">
        <v>29245.56</v>
      </c>
      <c r="K549" s="54">
        <v>29245.96</v>
      </c>
      <c r="L549" s="54">
        <v>29490.05</v>
      </c>
      <c r="M549" s="66">
        <f>IF((L550=""),"",MAX(D551:L551))</f>
        <v>1986.0900000000001</v>
      </c>
      <c r="N549" s="66">
        <f>IF(L550="","",MIN(D551:L551))</f>
        <v>1894.2999999999993</v>
      </c>
      <c r="O549" s="66">
        <f>IF((L551=""),"",AVERAGE(D551:L551))</f>
        <v>1938.3711111111111</v>
      </c>
      <c r="P549" s="66">
        <f>IF((L550=""),"",((M549-N549)/(M549+N549))*100)</f>
        <v>2.365483881774793</v>
      </c>
      <c r="Q549" s="66">
        <v>23</v>
      </c>
      <c r="R549" s="122" t="str">
        <f>IF(L550="","",IF(P550&lt;20,(IF(O549&gt;1730,IF(O549&lt;1970,"Pass","Fail"),"Fail"))))</f>
        <v>Pass</v>
      </c>
      <c r="S549" s="145">
        <v>121</v>
      </c>
      <c r="T549" s="195"/>
      <c r="V549" s="220">
        <v>1600</v>
      </c>
      <c r="W549" s="220">
        <v>2000</v>
      </c>
      <c r="X549" s="224">
        <v>1730</v>
      </c>
      <c r="Y549" s="224">
        <v>1970</v>
      </c>
      <c r="Z549" s="224">
        <v>6.2</v>
      </c>
    </row>
    <row r="550" spans="1:26" ht="15.75">
      <c r="A550"/>
      <c r="B550" s="139"/>
      <c r="C550" s="68" t="s">
        <v>87</v>
      </c>
      <c r="D550" s="54">
        <v>27463.31</v>
      </c>
      <c r="E550" s="54">
        <v>27312.5</v>
      </c>
      <c r="F550" s="54">
        <v>27360.04</v>
      </c>
      <c r="G550" s="54">
        <v>27305.43</v>
      </c>
      <c r="H550" s="54">
        <v>27565.84</v>
      </c>
      <c r="I550" s="54">
        <v>27463.19</v>
      </c>
      <c r="J550" s="54">
        <v>27302.94</v>
      </c>
      <c r="K550" s="54">
        <v>27293.77</v>
      </c>
      <c r="L550" s="54">
        <v>27595.75</v>
      </c>
      <c r="M550" s="72"/>
      <c r="N550" s="72"/>
      <c r="O550" s="72"/>
      <c r="P550" s="72"/>
      <c r="Q550" s="72"/>
      <c r="R550" s="124"/>
      <c r="S550" s="72"/>
      <c r="T550" s="69"/>
      <c r="V550" s="221"/>
      <c r="W550" s="221"/>
    </row>
    <row r="551" spans="1:26" ht="38.25">
      <c r="A551"/>
      <c r="B551" s="141"/>
      <c r="C551" s="68" t="s">
        <v>121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7"/>
      <c r="N551" s="127"/>
      <c r="O551" s="127"/>
      <c r="P551" s="127"/>
      <c r="Q551" s="127"/>
      <c r="R551" s="128"/>
      <c r="S551" s="127"/>
      <c r="T551" s="69"/>
      <c r="V551" s="222"/>
      <c r="W551" s="222"/>
    </row>
    <row r="552" spans="1:26">
      <c r="A552" s="193">
        <v>43264</v>
      </c>
      <c r="B552" s="121" t="s">
        <v>122</v>
      </c>
      <c r="C552" s="68" t="s">
        <v>86</v>
      </c>
      <c r="D552" s="54">
        <v>29244</v>
      </c>
      <c r="E552" s="54">
        <v>29052</v>
      </c>
      <c r="F552" s="54">
        <v>29078</v>
      </c>
      <c r="G552" s="54">
        <v>29087</v>
      </c>
      <c r="H552" s="54">
        <v>29310</v>
      </c>
      <c r="I552" s="54">
        <v>29207</v>
      </c>
      <c r="J552" s="54">
        <v>29052</v>
      </c>
      <c r="K552" s="54">
        <v>29068</v>
      </c>
      <c r="L552" s="54">
        <v>29287</v>
      </c>
      <c r="M552" s="66">
        <f>IF((L553=""),"",MAX(D554:L554))</f>
        <v>1985</v>
      </c>
      <c r="N552" s="66">
        <f>IF(L553="","",MIN(D554:L554))</f>
        <v>1883</v>
      </c>
      <c r="O552" s="66">
        <f>IF((L554=""),"",AVERAGE(D554:L554))</f>
        <v>1930.7777777777778</v>
      </c>
      <c r="P552" s="66">
        <f>IF((L553=""),"",((M552-N552)/(M552+N552))*100)</f>
        <v>2.6370217166494312</v>
      </c>
      <c r="Q552" s="66">
        <v>23</v>
      </c>
      <c r="R552" s="122" t="str">
        <f>IF(L553="","",IF(P553&lt;20,(IF(O552&gt;1730,IF(O552&lt;1970,"Pass","Fail"),"Fail"))))</f>
        <v>Pass</v>
      </c>
      <c r="S552" s="145">
        <v>1159</v>
      </c>
      <c r="T552" s="195"/>
      <c r="V552" s="220">
        <v>1600</v>
      </c>
      <c r="W552" s="220">
        <v>2000</v>
      </c>
      <c r="X552" s="224">
        <v>1730</v>
      </c>
      <c r="Y552" s="224">
        <v>1970</v>
      </c>
      <c r="Z552" s="224">
        <v>6.2</v>
      </c>
    </row>
    <row r="553" spans="1:26" ht="15.75">
      <c r="A553"/>
      <c r="B553" s="139"/>
      <c r="C553" s="68" t="s">
        <v>87</v>
      </c>
      <c r="D553" s="54">
        <v>27292</v>
      </c>
      <c r="E553" s="54">
        <v>27129</v>
      </c>
      <c r="F553" s="54">
        <v>27195</v>
      </c>
      <c r="G553" s="54">
        <v>27144</v>
      </c>
      <c r="H553" s="54">
        <v>27388</v>
      </c>
      <c r="I553" s="54">
        <v>27222</v>
      </c>
      <c r="J553" s="54">
        <v>27120</v>
      </c>
      <c r="K553" s="54">
        <v>27126</v>
      </c>
      <c r="L553" s="54">
        <v>27392</v>
      </c>
      <c r="M553" s="72"/>
      <c r="N553" s="72"/>
      <c r="O553" s="72"/>
      <c r="P553" s="72"/>
      <c r="Q553" s="72"/>
      <c r="R553" s="124"/>
      <c r="S553" s="72"/>
      <c r="T553" s="69"/>
      <c r="V553" s="221"/>
      <c r="W553" s="221"/>
    </row>
    <row r="554" spans="1:26" ht="38.25">
      <c r="A554"/>
      <c r="B554" s="141"/>
      <c r="C554" s="68" t="s">
        <v>121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7"/>
      <c r="N554" s="127"/>
      <c r="O554" s="127"/>
      <c r="P554" s="127"/>
      <c r="Q554" s="127"/>
      <c r="R554" s="128"/>
      <c r="S554" s="127"/>
      <c r="T554" s="69"/>
      <c r="V554" s="222"/>
      <c r="W554" s="222"/>
    </row>
    <row r="555" spans="1:26">
      <c r="A555" s="193">
        <v>43269</v>
      </c>
      <c r="B555" s="121" t="s">
        <v>122</v>
      </c>
      <c r="C555" s="68" t="s">
        <v>86</v>
      </c>
      <c r="D555" s="54">
        <v>29158.93</v>
      </c>
      <c r="E555" s="54">
        <v>29035.18</v>
      </c>
      <c r="F555" s="54">
        <v>29066.23</v>
      </c>
      <c r="G555" s="54">
        <v>29011.1</v>
      </c>
      <c r="H555" s="54">
        <v>29146.71</v>
      </c>
      <c r="I555" s="54">
        <v>29106.78</v>
      </c>
      <c r="J555" s="54">
        <v>29071.7</v>
      </c>
      <c r="K555" s="54">
        <v>29054.02</v>
      </c>
      <c r="L555" s="54">
        <v>29153.3</v>
      </c>
      <c r="M555" s="66">
        <f>IF((L556=""),"",MAX(D557:L557))</f>
        <v>2006.1899999999987</v>
      </c>
      <c r="N555" s="66">
        <f>IF(L556="","",MIN(D557:L557))</f>
        <v>1832.8899999999994</v>
      </c>
      <c r="O555" s="66">
        <f>IF((L557=""),"",AVERAGE(D557:L557))</f>
        <v>1951.1566666666663</v>
      </c>
      <c r="P555" s="66">
        <f>IF((L556=""),"",((M555-N555)/(M555+N555))*100)</f>
        <v>4.5141023370182269</v>
      </c>
      <c r="Q555" s="66">
        <v>23</v>
      </c>
      <c r="R555" s="122" t="str">
        <f>IF(L556="","",IF(P556&lt;20,(IF(O555&gt;1730,IF(O555&lt;1970,"Pass","Fail"),"Fail"))))</f>
        <v>Pass</v>
      </c>
      <c r="S555" s="145">
        <v>1159</v>
      </c>
      <c r="T555" s="195"/>
      <c r="V555" s="220">
        <v>1600</v>
      </c>
      <c r="W555" s="220">
        <v>2000</v>
      </c>
      <c r="X555" s="224">
        <v>1730</v>
      </c>
      <c r="Y555" s="224">
        <v>1970</v>
      </c>
      <c r="Z555" s="224">
        <v>6.2</v>
      </c>
    </row>
    <row r="556" spans="1:26" ht="15.75">
      <c r="A556"/>
      <c r="B556" s="139"/>
      <c r="C556" s="68" t="s">
        <v>87</v>
      </c>
      <c r="D556" s="54">
        <v>27181.79</v>
      </c>
      <c r="E556" s="54">
        <v>27148.84</v>
      </c>
      <c r="F556" s="54">
        <v>27233.34</v>
      </c>
      <c r="G556" s="54">
        <v>27096.86</v>
      </c>
      <c r="H556" s="54">
        <v>27140.52</v>
      </c>
      <c r="I556" s="54">
        <v>27111.96</v>
      </c>
      <c r="J556" s="54">
        <v>27086.43</v>
      </c>
      <c r="K556" s="54">
        <v>27065.14</v>
      </c>
      <c r="L556" s="54">
        <v>27178.66</v>
      </c>
      <c r="M556" s="72"/>
      <c r="N556" s="72"/>
      <c r="O556" s="72"/>
      <c r="P556" s="72"/>
      <c r="Q556" s="72"/>
      <c r="R556" s="124"/>
      <c r="S556" s="72"/>
      <c r="T556" s="69"/>
      <c r="V556" s="221"/>
      <c r="W556" s="221"/>
    </row>
    <row r="557" spans="1:26" ht="38.25">
      <c r="A557"/>
      <c r="B557" s="141"/>
      <c r="C557" s="68" t="s">
        <v>121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7"/>
      <c r="N557" s="127"/>
      <c r="O557" s="127"/>
      <c r="P557" s="127"/>
      <c r="Q557" s="127"/>
      <c r="R557" s="128"/>
      <c r="S557" s="127"/>
      <c r="T557" s="69"/>
      <c r="V557" s="222"/>
      <c r="W557" s="222"/>
    </row>
    <row r="558" spans="1:26">
      <c r="A558" s="193">
        <v>43276</v>
      </c>
      <c r="B558" s="121" t="s">
        <v>122</v>
      </c>
      <c r="C558" s="68" t="s">
        <v>86</v>
      </c>
      <c r="D558" s="54">
        <v>29232.57</v>
      </c>
      <c r="E558" s="54">
        <v>29165.61</v>
      </c>
      <c r="F558" s="54">
        <v>29152.59</v>
      </c>
      <c r="G558" s="54">
        <v>29178.29</v>
      </c>
      <c r="H558" s="54">
        <v>29253.81</v>
      </c>
      <c r="I558" s="54">
        <v>29209.29</v>
      </c>
      <c r="J558" s="54">
        <v>29156.74</v>
      </c>
      <c r="K558" s="54">
        <v>29162.11</v>
      </c>
      <c r="L558" s="54">
        <v>29239.93</v>
      </c>
      <c r="M558" s="66">
        <f>IF((L559=""),"",MAX(D560:L560))</f>
        <v>1954.9200000000019</v>
      </c>
      <c r="N558" s="66">
        <f>IF(L559="","",MIN(D560:L560))</f>
        <v>1548.7599999999984</v>
      </c>
      <c r="O558" s="66">
        <f>IF((L560=""),"",AVERAGE(D560:L560))</f>
        <v>1871.4988888888886</v>
      </c>
      <c r="P558" s="66">
        <f>IF((L559=""),"",((M558-N558)/(M558+N558))*100)</f>
        <v>11.59238286601526</v>
      </c>
      <c r="Q558" s="66">
        <v>23</v>
      </c>
      <c r="R558" s="122" t="str">
        <f>IF(L559="","",IF(P559&lt;20,(IF(O558&gt;1730,IF(O558&lt;1970,"Pass","Fail"),"Fail"))))</f>
        <v>Pass</v>
      </c>
      <c r="S558" s="145">
        <v>1335</v>
      </c>
      <c r="T558" s="195"/>
      <c r="V558" s="220">
        <v>1600</v>
      </c>
      <c r="W558" s="220">
        <v>2000</v>
      </c>
      <c r="X558" s="224">
        <v>1730</v>
      </c>
      <c r="Y558" s="224">
        <v>1970</v>
      </c>
      <c r="Z558" s="224">
        <v>6.2</v>
      </c>
    </row>
    <row r="559" spans="1:26" ht="15.75">
      <c r="A559"/>
      <c r="B559" s="139"/>
      <c r="C559" s="68" t="s">
        <v>87</v>
      </c>
      <c r="D559" s="54">
        <v>27338.79</v>
      </c>
      <c r="E559" s="54">
        <v>27311.58</v>
      </c>
      <c r="F559" s="54">
        <v>27603.83</v>
      </c>
      <c r="G559" s="54">
        <v>27260.74</v>
      </c>
      <c r="H559" s="54">
        <v>27298.89</v>
      </c>
      <c r="I559" s="54">
        <v>27279.66</v>
      </c>
      <c r="J559" s="54">
        <v>27252.74</v>
      </c>
      <c r="K559" s="54">
        <v>27249.66</v>
      </c>
      <c r="L559" s="54">
        <v>27311.56</v>
      </c>
      <c r="M559" s="72"/>
      <c r="N559" s="72"/>
      <c r="O559" s="72"/>
      <c r="P559" s="72"/>
      <c r="Q559" s="72"/>
      <c r="R559" s="124"/>
      <c r="S559" s="72"/>
      <c r="T559" s="69"/>
      <c r="V559" s="221"/>
      <c r="W559" s="221"/>
    </row>
    <row r="560" spans="1:26" ht="38.25">
      <c r="A560"/>
      <c r="B560" s="141"/>
      <c r="C560" s="68" t="s">
        <v>121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7"/>
      <c r="N560" s="127"/>
      <c r="O560" s="127"/>
      <c r="P560" s="127"/>
      <c r="Q560" s="127"/>
      <c r="R560" s="128"/>
      <c r="S560" s="127"/>
      <c r="T560" s="69"/>
      <c r="V560" s="222"/>
      <c r="W560" s="222"/>
    </row>
    <row r="561" spans="1:26">
      <c r="A561" s="193">
        <v>43279</v>
      </c>
      <c r="B561" s="121" t="s">
        <v>122</v>
      </c>
      <c r="C561" s="68" t="s">
        <v>86</v>
      </c>
      <c r="D561" s="54">
        <v>29190.34</v>
      </c>
      <c r="E561" s="54">
        <v>29092.92</v>
      </c>
      <c r="F561" s="54">
        <v>29136.79</v>
      </c>
      <c r="G561" s="54">
        <v>29061.42</v>
      </c>
      <c r="H561" s="54">
        <v>29121.57</v>
      </c>
      <c r="I561" s="54">
        <v>29129.02</v>
      </c>
      <c r="J561" s="54">
        <v>29060.29</v>
      </c>
      <c r="K561" s="54">
        <v>29069.91</v>
      </c>
      <c r="L561" s="54">
        <v>29163.03</v>
      </c>
      <c r="M561" s="66">
        <f>IF((L562=""),"",MAX(D563:L563))</f>
        <v>1985.4300000000003</v>
      </c>
      <c r="N561" s="66">
        <f>IF(L562="","",MIN(D563:L563))</f>
        <v>1895.3899999999994</v>
      </c>
      <c r="O561" s="66">
        <f>IF((L563=""),"",AVERAGE(D563:L563))</f>
        <v>1940.776666666666</v>
      </c>
      <c r="P561" s="66">
        <f>IF((L562=""),"",((M561-N561)/(M561+N561))*100)</f>
        <v>2.3201282203245932</v>
      </c>
      <c r="Q561" s="66">
        <v>23</v>
      </c>
      <c r="R561" s="122" t="str">
        <f>IF(L562="","",IF(P562&lt;20,(IF(O561&gt;1730,IF(O561&lt;1970,"Pass","Fail"),"Fail"))))</f>
        <v>Pass</v>
      </c>
      <c r="S561" s="145">
        <v>1159</v>
      </c>
      <c r="T561" s="195"/>
      <c r="V561" s="220">
        <v>1600</v>
      </c>
      <c r="W561" s="220">
        <v>2000</v>
      </c>
      <c r="X561" s="224">
        <v>1730</v>
      </c>
      <c r="Y561" s="224">
        <v>1970</v>
      </c>
      <c r="Z561" s="224">
        <v>6.2</v>
      </c>
    </row>
    <row r="562" spans="1:26" ht="15.75">
      <c r="A562"/>
      <c r="B562" s="139"/>
      <c r="C562" s="68" t="s">
        <v>87</v>
      </c>
      <c r="D562" s="54">
        <v>27220.16</v>
      </c>
      <c r="E562" s="54">
        <v>27170.31</v>
      </c>
      <c r="F562" s="54">
        <v>27241.4</v>
      </c>
      <c r="G562" s="54">
        <v>27137.040000000001</v>
      </c>
      <c r="H562" s="54">
        <v>27159.3</v>
      </c>
      <c r="I562" s="54">
        <v>27143.59</v>
      </c>
      <c r="J562" s="54">
        <v>27142.73</v>
      </c>
      <c r="K562" s="54">
        <v>27143.200000000001</v>
      </c>
      <c r="L562" s="54">
        <v>27200.57</v>
      </c>
      <c r="M562" s="72"/>
      <c r="N562" s="72"/>
      <c r="O562" s="72"/>
      <c r="P562" s="72"/>
      <c r="Q562" s="72"/>
      <c r="R562" s="124"/>
      <c r="S562" s="72"/>
      <c r="T562" s="69"/>
      <c r="V562" s="221"/>
      <c r="W562" s="221"/>
    </row>
    <row r="563" spans="1:26" ht="38.25">
      <c r="A563"/>
      <c r="B563" s="141"/>
      <c r="C563" s="68" t="s">
        <v>121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7"/>
      <c r="N563" s="127"/>
      <c r="O563" s="127"/>
      <c r="P563" s="127"/>
      <c r="Q563" s="127"/>
      <c r="R563" s="128"/>
      <c r="S563" s="127"/>
      <c r="T563" s="69"/>
      <c r="V563" s="222"/>
      <c r="W563" s="222"/>
    </row>
    <row r="564" spans="1:26">
      <c r="A564" s="193">
        <v>43283</v>
      </c>
      <c r="B564" s="121" t="s">
        <v>122</v>
      </c>
      <c r="C564" s="68" t="s">
        <v>86</v>
      </c>
      <c r="D564" s="54">
        <v>29162.07</v>
      </c>
      <c r="E564" s="54">
        <v>29053</v>
      </c>
      <c r="F564" s="54">
        <v>29115.279999999999</v>
      </c>
      <c r="G564" s="54">
        <v>29076.1</v>
      </c>
      <c r="H564" s="54">
        <v>29148.27</v>
      </c>
      <c r="I564" s="54">
        <v>29116.44</v>
      </c>
      <c r="J564" s="54">
        <v>29062.17</v>
      </c>
      <c r="K564" s="54">
        <v>29056.22</v>
      </c>
      <c r="L564" s="54">
        <v>29103.75</v>
      </c>
      <c r="M564" s="66">
        <f>IF((L565=""),"",MAX(D566:L566))</f>
        <v>1991.989999999998</v>
      </c>
      <c r="N564" s="66">
        <f>IF(L565="","",MIN(D566:L566))</f>
        <v>1873.0099999999984</v>
      </c>
      <c r="O564" s="66">
        <f>IF((L566=""),"",AVERAGE(D566:L566))</f>
        <v>1927.9433333333327</v>
      </c>
      <c r="P564" s="66">
        <f>IF((L565=""),"",((M564-N564)/(M564+N564))*100)</f>
        <v>3.0783958602845973</v>
      </c>
      <c r="Q564" s="66">
        <v>23</v>
      </c>
      <c r="R564" s="122" t="str">
        <f>IF(L565="","",IF(P565&lt;20,(IF(O564&gt;1730,IF(O564&lt;1970,"Pass","Fail"),"Fail"))))</f>
        <v>Pass</v>
      </c>
      <c r="S564" s="145">
        <v>1159</v>
      </c>
      <c r="T564" s="195"/>
      <c r="V564" s="220">
        <v>1600</v>
      </c>
      <c r="W564" s="220">
        <v>2000</v>
      </c>
      <c r="X564" s="224">
        <v>1730</v>
      </c>
      <c r="Y564" s="224">
        <v>1970</v>
      </c>
      <c r="Z564" s="224">
        <v>6.2</v>
      </c>
    </row>
    <row r="565" spans="1:26" ht="15.75">
      <c r="A565"/>
      <c r="B565" s="139"/>
      <c r="C565" s="68" t="s">
        <v>87</v>
      </c>
      <c r="D565" s="54">
        <v>27200.5</v>
      </c>
      <c r="E565" s="54">
        <v>27160.86</v>
      </c>
      <c r="F565" s="54">
        <v>27242.27</v>
      </c>
      <c r="G565" s="54">
        <v>27163.05</v>
      </c>
      <c r="H565" s="54">
        <v>27202.63</v>
      </c>
      <c r="I565" s="54">
        <v>27124.45</v>
      </c>
      <c r="J565" s="54">
        <v>27126.01</v>
      </c>
      <c r="K565" s="54">
        <v>27152.959999999999</v>
      </c>
      <c r="L565" s="54">
        <v>27169.08</v>
      </c>
      <c r="M565" s="72"/>
      <c r="N565" s="72"/>
      <c r="O565" s="72"/>
      <c r="P565" s="72"/>
      <c r="Q565" s="72"/>
      <c r="R565" s="124"/>
      <c r="S565" s="72"/>
      <c r="T565" s="69"/>
      <c r="V565" s="221"/>
      <c r="W565" s="221"/>
    </row>
    <row r="566" spans="1:26" ht="38.25">
      <c r="A566"/>
      <c r="B566" s="141"/>
      <c r="C566" s="68" t="s">
        <v>121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7"/>
      <c r="N566" s="127"/>
      <c r="O566" s="127"/>
      <c r="P566" s="127"/>
      <c r="Q566" s="127"/>
      <c r="R566" s="128"/>
      <c r="S566" s="127"/>
      <c r="T566" s="69"/>
      <c r="V566" s="222"/>
      <c r="W566" s="222"/>
    </row>
    <row r="567" spans="1:26">
      <c r="A567" s="193">
        <v>43286</v>
      </c>
      <c r="B567" s="121" t="s">
        <v>122</v>
      </c>
      <c r="C567" s="68" t="s">
        <v>86</v>
      </c>
      <c r="D567" s="54">
        <v>29263.93</v>
      </c>
      <c r="E567" s="54">
        <v>29150.63</v>
      </c>
      <c r="F567" s="54">
        <v>29171.95</v>
      </c>
      <c r="G567" s="54">
        <v>29142.31</v>
      </c>
      <c r="H567" s="54">
        <v>29282.82</v>
      </c>
      <c r="I567" s="54">
        <v>29252.54</v>
      </c>
      <c r="J567" s="54">
        <v>29136.799999999999</v>
      </c>
      <c r="K567" s="54">
        <v>29183.040000000001</v>
      </c>
      <c r="L567" s="54">
        <v>29263.87</v>
      </c>
      <c r="M567" s="66">
        <f>IF((L568=""),"",MAX(D569:L569))</f>
        <v>2209.2900000000009</v>
      </c>
      <c r="N567" s="66">
        <f>IF(L568="","",MIN(D569:L569))</f>
        <v>1809.869999999999</v>
      </c>
      <c r="O567" s="66">
        <f>IF((L569=""),"",AVERAGE(D569:L569))</f>
        <v>1944.0822222222223</v>
      </c>
      <c r="P567" s="66">
        <f>IF((L568=""),"",((M567-N567)/(M567+N567))*100)</f>
        <v>9.9378974711134145</v>
      </c>
      <c r="Q567" s="66">
        <v>23</v>
      </c>
      <c r="R567" s="122" t="str">
        <f>IF(L568="","",IF(P568&lt;20,(IF(O567&gt;1730,IF(O567&lt;1970,"Pass","Fail"),"Fail"))))</f>
        <v>Pass</v>
      </c>
      <c r="S567" s="145">
        <v>1159</v>
      </c>
      <c r="T567" s="195"/>
      <c r="V567" s="220">
        <v>1600</v>
      </c>
      <c r="W567" s="220">
        <v>2000</v>
      </c>
      <c r="X567" s="224">
        <v>1730</v>
      </c>
      <c r="Y567" s="224">
        <v>1970</v>
      </c>
      <c r="Z567" s="224">
        <v>6.2</v>
      </c>
    </row>
    <row r="568" spans="1:26" ht="15.75">
      <c r="A568"/>
      <c r="B568" s="139"/>
      <c r="C568" s="68" t="s">
        <v>87</v>
      </c>
      <c r="D568" s="54">
        <v>27054.639999999999</v>
      </c>
      <c r="E568" s="54">
        <v>27293.61</v>
      </c>
      <c r="F568" s="54">
        <v>27316.81</v>
      </c>
      <c r="G568" s="54">
        <v>27258.98</v>
      </c>
      <c r="H568" s="54">
        <v>27333.95</v>
      </c>
      <c r="I568" s="54">
        <v>27353.07</v>
      </c>
      <c r="J568" s="54">
        <v>27326.93</v>
      </c>
      <c r="K568" s="54">
        <v>27270.51</v>
      </c>
      <c r="L568" s="54">
        <v>27142.65</v>
      </c>
      <c r="M568" s="72"/>
      <c r="N568" s="72"/>
      <c r="O568" s="72"/>
      <c r="P568" s="72"/>
      <c r="Q568" s="72"/>
      <c r="R568" s="124"/>
      <c r="S568" s="72"/>
      <c r="T568" s="69"/>
      <c r="V568" s="221"/>
      <c r="W568" s="221"/>
    </row>
    <row r="569" spans="1:26" ht="38.25">
      <c r="A569"/>
      <c r="B569" s="141"/>
      <c r="C569" s="68" t="s">
        <v>121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7"/>
      <c r="N569" s="127"/>
      <c r="O569" s="127"/>
      <c r="P569" s="127"/>
      <c r="Q569" s="127"/>
      <c r="R569" s="128"/>
      <c r="S569" s="127"/>
      <c r="T569" s="69"/>
      <c r="V569" s="222"/>
      <c r="W569" s="222"/>
    </row>
    <row r="570" spans="1:26">
      <c r="A570" s="193">
        <v>43289</v>
      </c>
      <c r="B570" s="121" t="s">
        <v>122</v>
      </c>
      <c r="C570" s="68" t="s">
        <v>86</v>
      </c>
      <c r="D570" s="54">
        <v>29322</v>
      </c>
      <c r="E570" s="54">
        <v>29231</v>
      </c>
      <c r="F570" s="54">
        <v>29239</v>
      </c>
      <c r="G570" s="54">
        <v>29232</v>
      </c>
      <c r="H570" s="54">
        <v>29336</v>
      </c>
      <c r="I570" s="54">
        <v>29321</v>
      </c>
      <c r="J570" s="54">
        <v>29228</v>
      </c>
      <c r="K570" s="54">
        <v>29214</v>
      </c>
      <c r="L570" s="54">
        <v>29338</v>
      </c>
      <c r="M570" s="66">
        <f>IF((L571=""),"",MAX(D572:L572))</f>
        <v>1976</v>
      </c>
      <c r="N570" s="66">
        <f>IF(L571="","",MIN(D572:L572))</f>
        <v>1609</v>
      </c>
      <c r="O570" s="66">
        <f>IF((L572=""),"",AVERAGE(D572:L572))</f>
        <v>1908</v>
      </c>
      <c r="P570" s="66">
        <f>IF((L571=""),"",((M570-N570)/(M570+N570))*100)</f>
        <v>10.237099023709902</v>
      </c>
      <c r="Q570" s="66">
        <v>23</v>
      </c>
      <c r="R570" s="122" t="str">
        <f>IF(L571="","",IF(P571&lt;20,(IF(O570&gt;1730,IF(O570&lt;1970,"Pass","Fail"),"Fail"))))</f>
        <v>Pass</v>
      </c>
      <c r="S570" s="145">
        <v>1159</v>
      </c>
      <c r="T570" s="195"/>
      <c r="V570" s="220">
        <v>1600</v>
      </c>
      <c r="W570" s="220">
        <v>2000</v>
      </c>
      <c r="X570" s="224">
        <v>1730</v>
      </c>
      <c r="Y570" s="224">
        <v>1970</v>
      </c>
      <c r="Z570" s="224">
        <v>6.2</v>
      </c>
    </row>
    <row r="571" spans="1:26" ht="15.75">
      <c r="A571"/>
      <c r="B571" s="139"/>
      <c r="C571" s="68" t="s">
        <v>87</v>
      </c>
      <c r="D571" s="54">
        <v>27379</v>
      </c>
      <c r="E571" s="54">
        <v>27327</v>
      </c>
      <c r="F571" s="54">
        <v>27630</v>
      </c>
      <c r="G571" s="54">
        <v>27277</v>
      </c>
      <c r="H571" s="54">
        <v>27360</v>
      </c>
      <c r="I571" s="54">
        <v>27365</v>
      </c>
      <c r="J571" s="54">
        <v>27288</v>
      </c>
      <c r="K571" s="54">
        <v>27276</v>
      </c>
      <c r="L571" s="54">
        <v>27387</v>
      </c>
      <c r="M571" s="72"/>
      <c r="N571" s="72"/>
      <c r="O571" s="72"/>
      <c r="P571" s="72"/>
      <c r="Q571" s="72"/>
      <c r="R571" s="124"/>
      <c r="S571" s="72"/>
      <c r="T571" s="69"/>
      <c r="V571" s="221"/>
      <c r="W571" s="221"/>
    </row>
    <row r="572" spans="1:26" ht="38.25">
      <c r="A572"/>
      <c r="B572" s="141"/>
      <c r="C572" s="68" t="s">
        <v>121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7"/>
      <c r="N572" s="127"/>
      <c r="O572" s="127"/>
      <c r="P572" s="127"/>
      <c r="Q572" s="127"/>
      <c r="R572" s="128"/>
      <c r="S572" s="127"/>
      <c r="T572" s="69"/>
      <c r="V572" s="222"/>
      <c r="W572" s="222"/>
    </row>
    <row r="573" spans="1:26">
      <c r="A573" s="193">
        <v>43296</v>
      </c>
      <c r="B573" s="121" t="s">
        <v>122</v>
      </c>
      <c r="C573" s="68" t="s">
        <v>86</v>
      </c>
      <c r="D573" s="54">
        <v>27519.21</v>
      </c>
      <c r="E573" s="54">
        <v>27468.78</v>
      </c>
      <c r="F573" s="54">
        <v>27533.14</v>
      </c>
      <c r="G573" s="54">
        <v>27434.03</v>
      </c>
      <c r="H573" s="54">
        <v>27475.95</v>
      </c>
      <c r="I573" s="54">
        <v>27458.82</v>
      </c>
      <c r="J573" s="54">
        <v>27448.68</v>
      </c>
      <c r="K573" s="54">
        <v>27439.96</v>
      </c>
      <c r="L573" s="54">
        <v>27482.400000000001</v>
      </c>
      <c r="M573" s="66">
        <f>IF((L574=""),"",MAX(D575:L575))</f>
        <v>1914.2099999999991</v>
      </c>
      <c r="N573" s="66">
        <f>IF(L574="","",MIN(D575:L575))</f>
        <v>1819.7799999999988</v>
      </c>
      <c r="O573" s="66">
        <f>IF((L575=""),"",AVERAGE(D575:L575))</f>
        <v>1873.3211111111102</v>
      </c>
      <c r="P573" s="66">
        <f>IF((L574=""),"",((M573-N573)/(M573+N573))*100)</f>
        <v>2.528930179245267</v>
      </c>
      <c r="Q573" s="66">
        <v>23</v>
      </c>
      <c r="R573" s="122" t="str">
        <f>IF(L574="","",IF(P574&lt;20,(IF(O573&gt;1730,IF(O573&lt;1970,"Pass","Fail"),"Fail"))))</f>
        <v>Pass</v>
      </c>
      <c r="S573" s="145">
        <v>1335</v>
      </c>
      <c r="T573" s="195"/>
      <c r="V573" s="220">
        <v>1600</v>
      </c>
      <c r="W573" s="220">
        <v>2000</v>
      </c>
      <c r="X573" s="224">
        <v>1730</v>
      </c>
      <c r="Y573" s="224">
        <v>1970</v>
      </c>
      <c r="Z573" s="224">
        <v>6.2</v>
      </c>
    </row>
    <row r="574" spans="1:26" ht="15.75">
      <c r="A574"/>
      <c r="B574" s="139"/>
      <c r="C574" s="68" t="s">
        <v>87</v>
      </c>
      <c r="D574" s="54">
        <v>25623.11</v>
      </c>
      <c r="E574" s="54">
        <v>25620.52</v>
      </c>
      <c r="F574" s="54">
        <v>25713.360000000001</v>
      </c>
      <c r="G574" s="54">
        <v>25571.16</v>
      </c>
      <c r="H574" s="54">
        <v>25573.33</v>
      </c>
      <c r="I574" s="54">
        <v>25544.61</v>
      </c>
      <c r="J574" s="54">
        <v>25589.31</v>
      </c>
      <c r="K574" s="54">
        <v>25576.39</v>
      </c>
      <c r="L574" s="54">
        <v>25589.29</v>
      </c>
      <c r="M574" s="72"/>
      <c r="N574" s="72"/>
      <c r="O574" s="72"/>
      <c r="P574" s="72"/>
      <c r="Q574" s="72"/>
      <c r="R574" s="124"/>
      <c r="S574" s="72"/>
      <c r="T574" s="69"/>
      <c r="V574" s="221"/>
      <c r="W574" s="221"/>
    </row>
    <row r="575" spans="1:26" ht="38.25">
      <c r="A575"/>
      <c r="B575" s="141"/>
      <c r="C575" s="68" t="s">
        <v>121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7"/>
      <c r="N575" s="127"/>
      <c r="O575" s="127"/>
      <c r="P575" s="127"/>
      <c r="Q575" s="127"/>
      <c r="R575" s="128"/>
      <c r="S575" s="127"/>
      <c r="T575" s="69"/>
      <c r="V575" s="222"/>
      <c r="W575" s="222"/>
    </row>
    <row r="576" spans="1:26">
      <c r="A576" s="193">
        <v>43300</v>
      </c>
      <c r="B576" s="121" t="s">
        <v>122</v>
      </c>
      <c r="C576" s="68" t="s">
        <v>86</v>
      </c>
      <c r="D576" s="54">
        <v>29305.69</v>
      </c>
      <c r="E576" s="54">
        <v>29232.22</v>
      </c>
      <c r="F576" s="54">
        <v>29208.560000000001</v>
      </c>
      <c r="G576" s="54">
        <v>29217.02</v>
      </c>
      <c r="H576" s="54">
        <v>29332.43</v>
      </c>
      <c r="I576" s="54">
        <v>29304.44</v>
      </c>
      <c r="J576" s="54">
        <v>29193.72</v>
      </c>
      <c r="K576" s="54">
        <v>29196.22</v>
      </c>
      <c r="L576" s="54">
        <v>29292.75</v>
      </c>
      <c r="M576" s="66">
        <f>IF((L577=""),"",MAX(D578:L578))</f>
        <v>1949.8799999999974</v>
      </c>
      <c r="N576" s="66">
        <f>IF(L577="","",MIN(D578:L578))</f>
        <v>1857.010000000002</v>
      </c>
      <c r="O576" s="66">
        <f>IF((L578=""),"",AVERAGE(D578:L578))</f>
        <v>1909.4988888888895</v>
      </c>
      <c r="P576" s="66">
        <f>IF((L577=""),"",((M576-N576)/(M576+N576))*100)</f>
        <v>2.4395241259924862</v>
      </c>
      <c r="Q576" s="66">
        <v>23</v>
      </c>
      <c r="R576" s="122" t="str">
        <f>IF(L577="","",IF(P577&lt;20,(IF(O576&gt;1730,IF(O576&lt;1970,"Pass","Fail"),"Fail"))))</f>
        <v>Pass</v>
      </c>
      <c r="S576" s="145">
        <v>121</v>
      </c>
      <c r="T576" s="195"/>
      <c r="V576" s="220">
        <v>1600</v>
      </c>
      <c r="W576" s="220">
        <v>2000</v>
      </c>
      <c r="X576" s="224">
        <v>1730</v>
      </c>
      <c r="Y576" s="224">
        <v>1970</v>
      </c>
      <c r="Z576" s="224">
        <v>6.2</v>
      </c>
    </row>
    <row r="577" spans="1:26" ht="15.75">
      <c r="A577"/>
      <c r="B577" s="139"/>
      <c r="C577" s="68" t="s">
        <v>87</v>
      </c>
      <c r="D577" s="54">
        <v>27377.93</v>
      </c>
      <c r="E577" s="54">
        <v>27337.13</v>
      </c>
      <c r="F577" s="54">
        <v>27351.55</v>
      </c>
      <c r="G577" s="54">
        <v>27308.68</v>
      </c>
      <c r="H577" s="54">
        <v>27384.11</v>
      </c>
      <c r="I577" s="54">
        <v>27354.560000000001</v>
      </c>
      <c r="J577" s="54">
        <v>27311.42</v>
      </c>
      <c r="K577" s="54">
        <v>27303.919999999998</v>
      </c>
      <c r="L577" s="54">
        <v>27368.26</v>
      </c>
      <c r="M577" s="72"/>
      <c r="N577" s="72"/>
      <c r="O577" s="72"/>
      <c r="P577" s="72"/>
      <c r="Q577" s="72"/>
      <c r="R577" s="124"/>
      <c r="S577" s="72"/>
      <c r="T577" s="69"/>
      <c r="V577" s="221"/>
      <c r="W577" s="221"/>
    </row>
    <row r="578" spans="1:26" ht="38.25">
      <c r="A578"/>
      <c r="B578" s="141"/>
      <c r="C578" s="68" t="s">
        <v>121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7"/>
      <c r="N578" s="127"/>
      <c r="O578" s="127"/>
      <c r="P578" s="127"/>
      <c r="Q578" s="127"/>
      <c r="R578" s="128"/>
      <c r="S578" s="127"/>
      <c r="T578" s="69"/>
      <c r="V578" s="222"/>
      <c r="W578" s="222"/>
    </row>
    <row r="579" spans="1:26">
      <c r="A579" s="193">
        <v>43304</v>
      </c>
      <c r="B579" s="121" t="s">
        <v>122</v>
      </c>
      <c r="C579" s="68" t="s">
        <v>86</v>
      </c>
      <c r="D579" s="146">
        <v>29283.24</v>
      </c>
      <c r="E579" s="146">
        <v>29233.73</v>
      </c>
      <c r="F579" s="146">
        <v>29052.66</v>
      </c>
      <c r="G579" s="146">
        <v>29150.01</v>
      </c>
      <c r="H579" s="146">
        <v>29237.97</v>
      </c>
      <c r="I579" s="146">
        <v>29252.17</v>
      </c>
      <c r="J579" s="146">
        <v>29183.88</v>
      </c>
      <c r="K579" s="146">
        <v>29178.37</v>
      </c>
      <c r="L579" s="146">
        <v>29339.09</v>
      </c>
      <c r="M579" s="66">
        <f>IF((L580=""),"",MAX(D581:L581))</f>
        <v>1920.0699999999997</v>
      </c>
      <c r="N579" s="66">
        <f>IF(L580="","",MIN(D581:L581))</f>
        <v>1815.5900000000001</v>
      </c>
      <c r="O579" s="66">
        <f>IF((L581=""),"",AVERAGE(D581:L581))</f>
        <v>1883.87</v>
      </c>
      <c r="P579" s="66">
        <f>IF((L580=""),"",((M579-N579)/(M579+N579))*100)</f>
        <v>2.796828405154633</v>
      </c>
      <c r="Q579" s="66">
        <v>23</v>
      </c>
      <c r="R579" s="122" t="str">
        <f>IF(L580="","",IF(P580&lt;20,(IF(O579&gt;1730,IF(O579&lt;1970,"Pass","Fail"),"Fail"))))</f>
        <v>Pass</v>
      </c>
      <c r="S579" s="145"/>
      <c r="T579" s="195"/>
      <c r="V579" s="220">
        <v>1600</v>
      </c>
      <c r="W579" s="220">
        <v>2000</v>
      </c>
      <c r="X579" s="224">
        <v>1730</v>
      </c>
      <c r="Y579" s="224">
        <v>1970</v>
      </c>
      <c r="Z579" s="224">
        <v>6.2</v>
      </c>
    </row>
    <row r="580" spans="1:26" ht="15.75">
      <c r="A580"/>
      <c r="B580" s="139"/>
      <c r="C580" s="68" t="s">
        <v>87</v>
      </c>
      <c r="D580" s="147">
        <v>27414.76</v>
      </c>
      <c r="E580" s="147">
        <v>27341.58</v>
      </c>
      <c r="F580" s="147">
        <v>27237.07</v>
      </c>
      <c r="G580" s="147">
        <v>27273.72</v>
      </c>
      <c r="H580" s="147">
        <v>27349.94</v>
      </c>
      <c r="I580" s="147">
        <v>27348.6</v>
      </c>
      <c r="J580" s="147">
        <v>27280.880000000001</v>
      </c>
      <c r="K580" s="147">
        <v>27290.720000000001</v>
      </c>
      <c r="L580" s="147">
        <v>27419.02</v>
      </c>
      <c r="M580" s="72"/>
      <c r="N580" s="72"/>
      <c r="O580" s="72"/>
      <c r="P580" s="72"/>
      <c r="Q580" s="72"/>
      <c r="R580" s="124"/>
      <c r="S580" s="72"/>
      <c r="T580" s="69"/>
      <c r="V580" s="221"/>
      <c r="W580" s="221"/>
    </row>
    <row r="581" spans="1:26" ht="38.25">
      <c r="A581"/>
      <c r="B581" s="141"/>
      <c r="C581" s="68" t="s">
        <v>121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7"/>
      <c r="N581" s="127"/>
      <c r="O581" s="127"/>
      <c r="P581" s="127"/>
      <c r="Q581" s="127"/>
      <c r="R581" s="128"/>
      <c r="S581" s="127"/>
      <c r="T581" s="69"/>
      <c r="V581" s="222"/>
      <c r="W581" s="222"/>
    </row>
    <row r="582" spans="1:26">
      <c r="A582" s="193">
        <v>43308</v>
      </c>
      <c r="B582" s="121" t="s">
        <v>122</v>
      </c>
      <c r="C582" s="68" t="s">
        <v>86</v>
      </c>
      <c r="D582" s="54">
        <v>29204.62</v>
      </c>
      <c r="E582" s="54">
        <v>29109.79</v>
      </c>
      <c r="F582" s="54">
        <v>29106.68</v>
      </c>
      <c r="G582" s="54">
        <v>29122.9</v>
      </c>
      <c r="H582" s="54">
        <v>29222.39</v>
      </c>
      <c r="I582" s="54">
        <v>29197.37</v>
      </c>
      <c r="J582" s="54">
        <v>29112.55</v>
      </c>
      <c r="K582" s="54">
        <v>29118.07</v>
      </c>
      <c r="L582" s="54">
        <v>29204.799999999999</v>
      </c>
      <c r="M582" s="66">
        <f>IF((L583=""),"",MAX(D584:L584))</f>
        <v>1929.9699999999975</v>
      </c>
      <c r="N582" s="66">
        <f>IF(L583="","",MIN(D584:L584))</f>
        <v>1838.9399999999987</v>
      </c>
      <c r="O582" s="66">
        <f>IF((L584=""),"",AVERAGE(D584:L584))</f>
        <v>1887.1888888888882</v>
      </c>
      <c r="P582" s="66">
        <f>IF((L583=""),"",((M582-N582)/(M582+N582))*100)</f>
        <v>2.4152871785210821</v>
      </c>
      <c r="Q582" s="66">
        <v>23</v>
      </c>
      <c r="R582" s="122" t="str">
        <f>IF(L583="","",IF(P583&lt;20,(IF(O582&gt;1730,IF(O582&lt;1970,"Pass","Fail"),"Fail"))))</f>
        <v>Pass</v>
      </c>
      <c r="S582" s="145"/>
      <c r="T582" s="195"/>
      <c r="V582" s="220">
        <v>1600</v>
      </c>
      <c r="W582" s="220">
        <v>2000</v>
      </c>
      <c r="X582" s="224">
        <v>1730</v>
      </c>
      <c r="Y582" s="224">
        <v>1970</v>
      </c>
      <c r="Z582" s="224">
        <v>6.2</v>
      </c>
    </row>
    <row r="583" spans="1:26" ht="15.75">
      <c r="A583"/>
      <c r="B583" s="139"/>
      <c r="C583" s="68" t="s">
        <v>87</v>
      </c>
      <c r="D583" s="54">
        <v>27306.05</v>
      </c>
      <c r="E583" s="54">
        <v>27255.8</v>
      </c>
      <c r="F583" s="54">
        <v>27267.74</v>
      </c>
      <c r="G583" s="54">
        <v>27241.77</v>
      </c>
      <c r="H583" s="54">
        <v>27293.59</v>
      </c>
      <c r="I583" s="54">
        <v>27267.4</v>
      </c>
      <c r="J583" s="54">
        <v>27239.75</v>
      </c>
      <c r="K583" s="54">
        <v>27249.08</v>
      </c>
      <c r="L583" s="54">
        <v>27293.29</v>
      </c>
      <c r="M583" s="72"/>
      <c r="N583" s="72"/>
      <c r="O583" s="72"/>
      <c r="P583" s="72"/>
      <c r="Q583" s="72"/>
      <c r="R583" s="124"/>
      <c r="S583" s="72"/>
      <c r="T583" s="69"/>
      <c r="V583" s="221"/>
      <c r="W583" s="221"/>
    </row>
    <row r="584" spans="1:26" ht="38.25">
      <c r="A584"/>
      <c r="B584" s="141"/>
      <c r="C584" s="68" t="s">
        <v>121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7"/>
      <c r="N584" s="127"/>
      <c r="O584" s="127"/>
      <c r="P584" s="127"/>
      <c r="Q584" s="127"/>
      <c r="R584" s="128"/>
      <c r="S584" s="127"/>
      <c r="T584" s="69"/>
      <c r="V584" s="222"/>
      <c r="W584" s="222"/>
    </row>
    <row r="585" spans="1:26">
      <c r="A585" s="193">
        <v>43311</v>
      </c>
      <c r="B585" s="121" t="s">
        <v>122</v>
      </c>
      <c r="C585" s="68" t="s">
        <v>86</v>
      </c>
      <c r="D585" s="54">
        <v>29416</v>
      </c>
      <c r="E585" s="54">
        <v>29228</v>
      </c>
      <c r="F585" s="54">
        <v>29283</v>
      </c>
      <c r="G585" s="54">
        <v>29242</v>
      </c>
      <c r="H585" s="54">
        <v>29441</v>
      </c>
      <c r="I585" s="54">
        <v>29421</v>
      </c>
      <c r="J585" s="54">
        <v>29233</v>
      </c>
      <c r="K585" s="54">
        <v>29243</v>
      </c>
      <c r="L585" s="54">
        <v>29416</v>
      </c>
      <c r="M585" s="66">
        <f>IF((L586=""),"",MAX(D587:L587))</f>
        <v>1927</v>
      </c>
      <c r="N585" s="66">
        <f>IF(L586="","",MIN(D587:L587))</f>
        <v>1810</v>
      </c>
      <c r="O585" s="66">
        <f>IF((L587=""),"",AVERAGE(D587:L587))</f>
        <v>1882.7777777777778</v>
      </c>
      <c r="P585" s="66">
        <f>IF((L586=""),"",((M585-N585)/(M585+N585))*100)</f>
        <v>3.1308536259031308</v>
      </c>
      <c r="Q585" s="66">
        <v>23</v>
      </c>
      <c r="R585" s="122" t="str">
        <f>IF(L586="","",IF(P586&lt;20,(IF(O585&gt;1730,IF(O585&lt;1970,"Pass","Fail"),"Fail"))))</f>
        <v>Pass</v>
      </c>
      <c r="S585" s="66">
        <v>23</v>
      </c>
      <c r="T585" s="66"/>
      <c r="U585" s="123" t="str">
        <f>IF(N586="","",IF(R586&lt;20,(IF(W585&gt;1730,IF(W585&lt;1970,"Pass","Fail"),"Fail"))))</f>
        <v/>
      </c>
      <c r="V585" s="220">
        <v>1600</v>
      </c>
      <c r="W585" s="220">
        <v>2000</v>
      </c>
      <c r="X585" s="224">
        <v>1730</v>
      </c>
      <c r="Y585" s="224">
        <v>1970</v>
      </c>
      <c r="Z585" s="224">
        <v>6.2</v>
      </c>
    </row>
    <row r="586" spans="1:26" ht="15.75">
      <c r="A586"/>
      <c r="B586" s="139"/>
      <c r="C586" s="68" t="s">
        <v>87</v>
      </c>
      <c r="D586" s="54">
        <v>27521</v>
      </c>
      <c r="E586" s="54">
        <v>27356</v>
      </c>
      <c r="F586" s="54">
        <v>27473</v>
      </c>
      <c r="G586" s="54">
        <v>27336</v>
      </c>
      <c r="H586" s="54">
        <v>27538</v>
      </c>
      <c r="I586" s="54">
        <v>27494</v>
      </c>
      <c r="J586" s="54">
        <v>27344</v>
      </c>
      <c r="K586" s="54">
        <v>27349</v>
      </c>
      <c r="L586" s="54">
        <v>27567</v>
      </c>
      <c r="M586" s="72"/>
      <c r="N586" s="72"/>
      <c r="O586" s="72"/>
      <c r="P586" s="72"/>
      <c r="Q586" s="72"/>
      <c r="R586" s="124"/>
      <c r="S586" s="72"/>
      <c r="T586" s="72"/>
      <c r="U586" s="125"/>
      <c r="V586" s="221"/>
      <c r="W586" s="221"/>
    </row>
    <row r="587" spans="1:26" ht="38.25">
      <c r="A587"/>
      <c r="B587" s="141"/>
      <c r="C587" s="68" t="s">
        <v>121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7"/>
      <c r="N587" s="127"/>
      <c r="O587" s="127"/>
      <c r="P587" s="127"/>
      <c r="Q587" s="127"/>
      <c r="R587" s="128"/>
      <c r="S587" s="127"/>
      <c r="T587" s="127"/>
      <c r="U587" s="129"/>
      <c r="V587" s="222"/>
      <c r="W587" s="222"/>
    </row>
    <row r="588" spans="1:26">
      <c r="A588" s="193">
        <v>43314</v>
      </c>
      <c r="B588" s="121" t="s">
        <v>122</v>
      </c>
      <c r="C588" s="68" t="s">
        <v>86</v>
      </c>
      <c r="D588" s="54">
        <v>29366.79</v>
      </c>
      <c r="E588" s="54">
        <v>29286.92</v>
      </c>
      <c r="F588" s="54">
        <v>29308.91</v>
      </c>
      <c r="G588" s="54">
        <v>29261.66</v>
      </c>
      <c r="H588" s="54">
        <v>29320.799999999999</v>
      </c>
      <c r="I588" s="54">
        <v>29326.44</v>
      </c>
      <c r="J588" s="54">
        <v>29262.86</v>
      </c>
      <c r="K588" s="54">
        <v>29270.93</v>
      </c>
      <c r="L588" s="54">
        <v>29343.279999999999</v>
      </c>
      <c r="M588" s="66">
        <f>IF((L589=""),"",MAX(D590:L590))</f>
        <v>1980.3999999999978</v>
      </c>
      <c r="N588" s="66">
        <f>IF(L589="","",MIN(D590:L590))</f>
        <v>1862.2999999999993</v>
      </c>
      <c r="O588" s="66">
        <f>IF((L590=""),"",AVERAGE(D590:L590))</f>
        <v>1931.6122222222216</v>
      </c>
      <c r="P588" s="66">
        <f>IF((L589=""),"",((M588-N588)/(M588+N588))*100)</f>
        <v>3.0733598771696626</v>
      </c>
      <c r="Q588" s="66">
        <v>23</v>
      </c>
      <c r="R588" s="122" t="str">
        <f>IF(L589="","",IF(P589&lt;20,(IF(O588&gt;1730,IF(O588&lt;1970,"Pass","Fail"),"Fail"))))</f>
        <v>Pass</v>
      </c>
      <c r="S588" s="145"/>
      <c r="T588" s="195"/>
      <c r="V588" s="220">
        <v>1600</v>
      </c>
      <c r="W588" s="220">
        <v>2000</v>
      </c>
      <c r="X588" s="224">
        <v>1730</v>
      </c>
      <c r="Y588" s="224">
        <v>1970</v>
      </c>
      <c r="Z588" s="224">
        <v>6.2</v>
      </c>
    </row>
    <row r="589" spans="1:26" ht="15.75">
      <c r="A589"/>
      <c r="B589" s="139"/>
      <c r="C589" s="68" t="s">
        <v>87</v>
      </c>
      <c r="D589" s="54">
        <v>27415.93</v>
      </c>
      <c r="E589" s="54">
        <v>27375.919999999998</v>
      </c>
      <c r="F589" s="54">
        <v>27446.61</v>
      </c>
      <c r="G589" s="54">
        <v>27338.36</v>
      </c>
      <c r="H589" s="54">
        <v>27355.81</v>
      </c>
      <c r="I589" s="54">
        <v>27346.04</v>
      </c>
      <c r="J589" s="54">
        <v>27345.53</v>
      </c>
      <c r="K589" s="54">
        <v>27352.54</v>
      </c>
      <c r="L589" s="54">
        <v>27387.34</v>
      </c>
      <c r="M589" s="72"/>
      <c r="N589" s="72"/>
      <c r="O589" s="72"/>
      <c r="P589" s="72"/>
      <c r="Q589" s="72"/>
      <c r="R589" s="124"/>
      <c r="S589" s="72"/>
      <c r="T589" s="69"/>
      <c r="V589" s="221"/>
      <c r="W589" s="221"/>
    </row>
    <row r="590" spans="1:26" ht="38.25">
      <c r="A590"/>
      <c r="B590" s="141"/>
      <c r="C590" s="68" t="s">
        <v>121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7"/>
      <c r="N590" s="127"/>
      <c r="O590" s="127"/>
      <c r="P590" s="127"/>
      <c r="Q590" s="127"/>
      <c r="R590" s="128"/>
      <c r="S590" s="127"/>
      <c r="T590" s="69"/>
      <c r="V590" s="222"/>
      <c r="W590" s="222"/>
    </row>
    <row r="591" spans="1:26">
      <c r="A591" s="193">
        <v>43317</v>
      </c>
      <c r="B591" s="121" t="s">
        <v>122</v>
      </c>
      <c r="C591" s="68" t="s">
        <v>86</v>
      </c>
      <c r="D591" s="54">
        <v>29127.38</v>
      </c>
      <c r="E591" s="54">
        <v>29031.67</v>
      </c>
      <c r="F591" s="54">
        <v>29042.62</v>
      </c>
      <c r="G591" s="54">
        <v>29035.24</v>
      </c>
      <c r="H591" s="54">
        <v>29108.92</v>
      </c>
      <c r="I591" s="54">
        <v>29128.799999999999</v>
      </c>
      <c r="J591" s="54">
        <v>29033.58</v>
      </c>
      <c r="K591" s="54">
        <v>29040.59</v>
      </c>
      <c r="L591" s="54">
        <v>29128.240000000002</v>
      </c>
      <c r="M591" s="66">
        <f>IF((L592=""),"",MAX(D593:L593))</f>
        <v>1903.380000000001</v>
      </c>
      <c r="N591" s="66">
        <f>IF(L592="","",MIN(D593:L593))</f>
        <v>1817.8199999999997</v>
      </c>
      <c r="O591" s="66">
        <f>IF((L593=""),"",AVERAGE(D593:L593))</f>
        <v>1864.0133333333335</v>
      </c>
      <c r="P591" s="66">
        <f>IF((L592=""),"",((M591-N591)/(M591+N591))*100)</f>
        <v>2.2992583037730112</v>
      </c>
      <c r="Q591" s="66">
        <v>23</v>
      </c>
      <c r="R591" s="122" t="str">
        <f>IF(L592="","",IF(P592&lt;20,(IF(O591&gt;1730,IF(O591&lt;1970,"Pass","Fail"),"Fail"))))</f>
        <v>Pass</v>
      </c>
      <c r="S591" s="145"/>
      <c r="T591" s="195"/>
      <c r="V591" s="220">
        <v>1600</v>
      </c>
      <c r="W591" s="220">
        <v>2000</v>
      </c>
      <c r="X591" s="224">
        <v>1730</v>
      </c>
      <c r="Y591" s="224">
        <v>1970</v>
      </c>
      <c r="Z591" s="224">
        <v>6.2</v>
      </c>
    </row>
    <row r="592" spans="1:26" ht="15.75">
      <c r="A592"/>
      <c r="B592" s="139"/>
      <c r="C592" s="68" t="s">
        <v>87</v>
      </c>
      <c r="D592" s="54">
        <v>27258.31</v>
      </c>
      <c r="E592" s="54">
        <v>27198.25</v>
      </c>
      <c r="F592" s="54">
        <v>27224.799999999999</v>
      </c>
      <c r="G592" s="54">
        <v>27179.53</v>
      </c>
      <c r="H592" s="54">
        <v>27205.65</v>
      </c>
      <c r="I592" s="54">
        <v>27225.42</v>
      </c>
      <c r="J592" s="54">
        <v>27181.599999999999</v>
      </c>
      <c r="K592" s="54">
        <v>27185.13</v>
      </c>
      <c r="L592" s="54">
        <v>27242.23</v>
      </c>
      <c r="M592" s="72"/>
      <c r="N592" s="72"/>
      <c r="O592" s="72"/>
      <c r="P592" s="72"/>
      <c r="Q592" s="72"/>
      <c r="R592" s="124"/>
      <c r="S592" s="72"/>
      <c r="T592" s="69"/>
      <c r="V592" s="221"/>
      <c r="W592" s="221"/>
    </row>
    <row r="593" spans="1:26" ht="38.25">
      <c r="A593"/>
      <c r="B593" s="141"/>
      <c r="C593" s="68" t="s">
        <v>121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7"/>
      <c r="N593" s="127"/>
      <c r="O593" s="127"/>
      <c r="P593" s="127"/>
      <c r="Q593" s="127"/>
      <c r="R593" s="128"/>
      <c r="S593" s="127"/>
      <c r="T593" s="69"/>
      <c r="V593" s="222"/>
      <c r="W593" s="222"/>
    </row>
    <row r="594" spans="1:26">
      <c r="A594" s="193">
        <v>43320</v>
      </c>
      <c r="B594" s="121" t="s">
        <v>122</v>
      </c>
      <c r="C594" s="68" t="s">
        <v>86</v>
      </c>
      <c r="D594" s="54">
        <v>29400.42</v>
      </c>
      <c r="E594" s="54">
        <v>29303.54</v>
      </c>
      <c r="F594" s="54">
        <v>29339.19</v>
      </c>
      <c r="G594" s="54">
        <v>29261.21</v>
      </c>
      <c r="H594" s="54">
        <v>29382.58</v>
      </c>
      <c r="I594" s="54">
        <v>29364.54</v>
      </c>
      <c r="J594" s="54">
        <v>29321.46</v>
      </c>
      <c r="K594" s="54">
        <v>29292.85</v>
      </c>
      <c r="L594" s="54">
        <v>29364.3</v>
      </c>
      <c r="M594" s="66">
        <f>IF((L595=""),"",MAX(D596:L596))</f>
        <v>1966.4500000000007</v>
      </c>
      <c r="N594" s="66">
        <f>IF(L595="","",MIN(D596:L596))</f>
        <v>1837.239999999998</v>
      </c>
      <c r="O594" s="66">
        <f>IF((L596=""),"",AVERAGE(D596:L596))</f>
        <v>1913.8244444444435</v>
      </c>
      <c r="P594" s="66">
        <f>IF((L595=""),"",((M594-N594)/(M594+N594))*100)</f>
        <v>3.3969645265519226</v>
      </c>
      <c r="Q594" s="66">
        <v>23</v>
      </c>
      <c r="R594" s="122" t="str">
        <f>IF(L595="","",IF(P595&lt;20,(IF(O594&gt;1730,IF(O594&lt;1970,"Pass","Fail"),"Fail"))))</f>
        <v>Pass</v>
      </c>
      <c r="S594" s="145">
        <v>1428</v>
      </c>
      <c r="T594" s="195"/>
      <c r="V594" s="220">
        <v>1600</v>
      </c>
      <c r="W594" s="220">
        <v>2000</v>
      </c>
      <c r="X594" s="224">
        <v>1730</v>
      </c>
      <c r="Y594" s="224">
        <v>1970</v>
      </c>
      <c r="Z594" s="224">
        <v>6.2</v>
      </c>
    </row>
    <row r="595" spans="1:26" ht="15.75">
      <c r="A595"/>
      <c r="B595" s="139"/>
      <c r="C595" s="68" t="s">
        <v>87</v>
      </c>
      <c r="D595" s="54">
        <v>27443.82</v>
      </c>
      <c r="E595" s="54">
        <v>27417.15</v>
      </c>
      <c r="F595" s="54">
        <v>27501.95</v>
      </c>
      <c r="G595" s="54">
        <v>27396.240000000002</v>
      </c>
      <c r="H595" s="54">
        <v>27416.13</v>
      </c>
      <c r="I595" s="54">
        <v>27408.1</v>
      </c>
      <c r="J595" s="54">
        <v>27408.080000000002</v>
      </c>
      <c r="K595" s="54">
        <v>27355.8</v>
      </c>
      <c r="L595" s="54">
        <v>27458.400000000001</v>
      </c>
      <c r="M595" s="72"/>
      <c r="N595" s="72"/>
      <c r="O595" s="72"/>
      <c r="P595" s="72"/>
      <c r="Q595" s="72"/>
      <c r="R595" s="124"/>
      <c r="S595" s="72"/>
      <c r="T595" s="69"/>
      <c r="V595" s="221"/>
      <c r="W595" s="221"/>
    </row>
    <row r="596" spans="1:26" ht="38.25">
      <c r="A596"/>
      <c r="B596" s="141"/>
      <c r="C596" s="68" t="s">
        <v>121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7"/>
      <c r="N596" s="127"/>
      <c r="O596" s="127"/>
      <c r="P596" s="127"/>
      <c r="Q596" s="127"/>
      <c r="R596" s="128"/>
      <c r="S596" s="127"/>
      <c r="T596" s="69"/>
      <c r="V596" s="222"/>
      <c r="W596" s="222"/>
    </row>
    <row r="597" spans="1:26">
      <c r="A597" s="193">
        <v>43324</v>
      </c>
      <c r="B597" s="121" t="s">
        <v>122</v>
      </c>
      <c r="C597" s="68" t="s">
        <v>86</v>
      </c>
      <c r="D597" s="54">
        <v>29247.62</v>
      </c>
      <c r="E597" s="54">
        <v>29204.3</v>
      </c>
      <c r="F597" s="54">
        <v>29253.759999999998</v>
      </c>
      <c r="G597" s="54">
        <v>29216.35</v>
      </c>
      <c r="H597" s="54">
        <v>29287.39</v>
      </c>
      <c r="I597" s="54">
        <v>29269.72</v>
      </c>
      <c r="J597" s="54">
        <v>29209.99</v>
      </c>
      <c r="K597" s="54">
        <v>29195.53</v>
      </c>
      <c r="L597" s="54">
        <v>29248.76</v>
      </c>
      <c r="M597" s="66">
        <f>IF((L598=""),"",MAX(D599:L599))</f>
        <v>1894.9799999999996</v>
      </c>
      <c r="N597" s="66">
        <f>IF(L598="","",MIN(D599:L599))</f>
        <v>1504.5099999999984</v>
      </c>
      <c r="O597" s="66">
        <f>IF((L599=""),"",AVERAGE(D599:L599))</f>
        <v>1828.4888888888886</v>
      </c>
      <c r="P597" s="66">
        <f>IF((L598=""),"",((M597-N597)/(M597+N597))*100)</f>
        <v>11.486134684908659</v>
      </c>
      <c r="Q597" s="66">
        <v>23</v>
      </c>
      <c r="R597" s="122" t="str">
        <f>IF(L598="","",IF(P598&lt;20,(IF(O597&gt;1730,IF(O597&lt;1970,"Pass","Fail"),"Fail"))))</f>
        <v>Pass</v>
      </c>
      <c r="S597" s="145">
        <v>74</v>
      </c>
      <c r="T597" s="195"/>
      <c r="V597" s="220">
        <v>1600</v>
      </c>
      <c r="W597" s="220">
        <v>2000</v>
      </c>
      <c r="X597" s="224">
        <v>1730</v>
      </c>
      <c r="Y597" s="224">
        <v>1970</v>
      </c>
      <c r="Z597" s="224">
        <v>6.2</v>
      </c>
    </row>
    <row r="598" spans="1:26" ht="15.75">
      <c r="A598"/>
      <c r="B598" s="139"/>
      <c r="C598" s="68" t="s">
        <v>87</v>
      </c>
      <c r="D598" s="54">
        <v>27352.639999999999</v>
      </c>
      <c r="E598" s="54">
        <v>27354.17</v>
      </c>
      <c r="F598" s="54">
        <v>27749.25</v>
      </c>
      <c r="G598" s="54">
        <v>27352.720000000001</v>
      </c>
      <c r="H598" s="54">
        <v>27400.3</v>
      </c>
      <c r="I598" s="54">
        <v>27405.77</v>
      </c>
      <c r="J598" s="54">
        <v>27345.96</v>
      </c>
      <c r="K598" s="54">
        <v>27329.040000000001</v>
      </c>
      <c r="L598" s="54">
        <v>27387.17</v>
      </c>
      <c r="M598" s="72"/>
      <c r="N598" s="72"/>
      <c r="O598" s="72"/>
      <c r="P598" s="72"/>
      <c r="Q598" s="72"/>
      <c r="R598" s="124"/>
      <c r="S598" s="72"/>
      <c r="T598" s="69"/>
      <c r="V598" s="221"/>
      <c r="W598" s="221"/>
    </row>
    <row r="599" spans="1:26" ht="38.25">
      <c r="A599"/>
      <c r="B599" s="141"/>
      <c r="C599" s="68" t="s">
        <v>121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7"/>
      <c r="N599" s="127"/>
      <c r="O599" s="127"/>
      <c r="P599" s="127"/>
      <c r="Q599" s="127"/>
      <c r="R599" s="128"/>
      <c r="S599" s="127"/>
      <c r="T599" s="69"/>
      <c r="V599" s="222"/>
      <c r="W599" s="222"/>
    </row>
    <row r="600" spans="1:26">
      <c r="A600" s="193">
        <v>43328</v>
      </c>
      <c r="B600" s="121" t="s">
        <v>122</v>
      </c>
      <c r="C600" s="68" t="s">
        <v>86</v>
      </c>
      <c r="D600" s="54">
        <v>29220.46</v>
      </c>
      <c r="E600" s="54">
        <v>29235.279999999999</v>
      </c>
      <c r="F600" s="54">
        <v>29235.279999999999</v>
      </c>
      <c r="G600" s="54">
        <v>29129.09</v>
      </c>
      <c r="H600" s="54">
        <v>29190.06</v>
      </c>
      <c r="I600" s="54">
        <v>29220.46</v>
      </c>
      <c r="J600" s="54">
        <v>29172.47</v>
      </c>
      <c r="K600" s="54">
        <v>29093.32</v>
      </c>
      <c r="L600" s="54">
        <v>29190.06</v>
      </c>
      <c r="M600" s="66">
        <f>IF((L601=""),"",MAX(D602:L602))</f>
        <v>1885.9699999999975</v>
      </c>
      <c r="N600" s="66">
        <f>IF(L601="","",MIN(D602:L602))</f>
        <v>1753.9700000000012</v>
      </c>
      <c r="O600" s="66">
        <f>IF((L602=""),"",AVERAGE(D602:L602))</f>
        <v>1835.3122222222228</v>
      </c>
      <c r="P600" s="66">
        <f>IF((L601=""),"",((M600-N600)/(M600+N600))*100)</f>
        <v>3.6264334027482983</v>
      </c>
      <c r="Q600" s="66">
        <v>23</v>
      </c>
      <c r="R600" s="122" t="str">
        <f>IF(L601="","",IF(P601&lt;20,(IF(O600&gt;1730,IF(O600&lt;1970,"Pass","Fail"),"Fail"))))</f>
        <v>Pass</v>
      </c>
      <c r="S600" s="145">
        <v>1335</v>
      </c>
      <c r="T600" s="195"/>
      <c r="V600" s="220">
        <v>1600</v>
      </c>
      <c r="W600" s="220">
        <v>2000</v>
      </c>
      <c r="X600" s="224">
        <v>1730</v>
      </c>
      <c r="Y600" s="224">
        <v>1970</v>
      </c>
      <c r="Z600" s="224">
        <v>6.2</v>
      </c>
    </row>
    <row r="601" spans="1:26" ht="15.75">
      <c r="A601"/>
      <c r="B601" s="139"/>
      <c r="C601" s="68" t="s">
        <v>87</v>
      </c>
      <c r="D601" s="54">
        <v>27392.48</v>
      </c>
      <c r="E601" s="54">
        <v>27349.31</v>
      </c>
      <c r="F601" s="54">
        <v>27349.31</v>
      </c>
      <c r="G601" s="54">
        <v>27339.39</v>
      </c>
      <c r="H601" s="54">
        <v>27339.35</v>
      </c>
      <c r="I601" s="54">
        <v>27348.85</v>
      </c>
      <c r="J601" s="54">
        <v>27348.85</v>
      </c>
      <c r="K601" s="54">
        <v>27339.35</v>
      </c>
      <c r="L601" s="54">
        <v>27361.78</v>
      </c>
      <c r="M601" s="72"/>
      <c r="N601" s="72"/>
      <c r="O601" s="72"/>
      <c r="P601" s="72"/>
      <c r="Q601" s="72"/>
      <c r="R601" s="124"/>
      <c r="S601" s="72"/>
      <c r="T601" s="69"/>
      <c r="V601" s="221"/>
      <c r="W601" s="221"/>
    </row>
    <row r="602" spans="1:26" ht="38.25">
      <c r="A602"/>
      <c r="B602" s="141"/>
      <c r="C602" s="68" t="s">
        <v>121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7"/>
      <c r="N602" s="127"/>
      <c r="O602" s="127"/>
      <c r="P602" s="127"/>
      <c r="Q602" s="127"/>
      <c r="R602" s="128"/>
      <c r="S602" s="127"/>
      <c r="T602" s="69"/>
      <c r="V602" s="222"/>
      <c r="W602" s="222"/>
    </row>
    <row r="603" spans="1:26">
      <c r="A603" s="193">
        <v>43332</v>
      </c>
      <c r="B603" s="121" t="s">
        <v>122</v>
      </c>
      <c r="C603" s="68" t="s">
        <v>86</v>
      </c>
      <c r="D603" s="54">
        <v>29169.53</v>
      </c>
      <c r="E603" s="54">
        <v>29077.68</v>
      </c>
      <c r="F603" s="54">
        <v>29126.57</v>
      </c>
      <c r="G603" s="54">
        <v>29084.63</v>
      </c>
      <c r="H603" s="54">
        <v>29186.31</v>
      </c>
      <c r="I603" s="54">
        <v>29162.91</v>
      </c>
      <c r="J603" s="54">
        <v>29093.64</v>
      </c>
      <c r="K603" s="54">
        <v>29119.74</v>
      </c>
      <c r="L603" s="54">
        <v>29151.37</v>
      </c>
      <c r="M603" s="66">
        <f>IF((L604=""),"",MAX(D605:L605))</f>
        <v>1990.5699999999997</v>
      </c>
      <c r="N603" s="66">
        <f>IF(L604="","",MIN(D605:L605))</f>
        <v>1710.6800000000003</v>
      </c>
      <c r="O603" s="66">
        <f>IF((L605=""),"",AVERAGE(D605:L605))</f>
        <v>1894.5755555555556</v>
      </c>
      <c r="P603" s="66">
        <f>IF((L604=""),"",((M603-N603)/(M603+N603))*100)</f>
        <v>7.5620398514015381</v>
      </c>
      <c r="Q603" s="66">
        <v>23</v>
      </c>
      <c r="R603" s="122" t="str">
        <f>IF(L604="","",IF(P604&lt;20,(IF(O603&gt;1730,IF(O603&lt;1970,"Pass","Fail"),"Fail"))))</f>
        <v>Pass</v>
      </c>
      <c r="S603" s="145">
        <v>1340</v>
      </c>
      <c r="T603" s="195"/>
      <c r="V603" s="220">
        <v>1600</v>
      </c>
      <c r="W603" s="220">
        <v>2000</v>
      </c>
      <c r="X603" s="224">
        <v>1730</v>
      </c>
      <c r="Y603" s="224">
        <v>1970</v>
      </c>
      <c r="Z603" s="224">
        <v>6.2</v>
      </c>
    </row>
    <row r="604" spans="1:26" ht="15.75">
      <c r="A604"/>
      <c r="B604" s="139"/>
      <c r="C604" s="68" t="s">
        <v>87</v>
      </c>
      <c r="D604" s="54">
        <v>27283.4</v>
      </c>
      <c r="E604" s="54">
        <v>27218.09</v>
      </c>
      <c r="F604" s="54">
        <v>27415.89</v>
      </c>
      <c r="G604" s="54">
        <v>27196.45</v>
      </c>
      <c r="H604" s="54">
        <v>27217.82</v>
      </c>
      <c r="I604" s="54">
        <v>27172.34</v>
      </c>
      <c r="J604" s="54">
        <v>27187.43</v>
      </c>
      <c r="K604" s="54">
        <v>27203.599999999999</v>
      </c>
      <c r="L604" s="54">
        <v>27226.18</v>
      </c>
      <c r="M604" s="72"/>
      <c r="N604" s="72"/>
      <c r="O604" s="72"/>
      <c r="P604" s="72"/>
      <c r="Q604" s="72"/>
      <c r="R604" s="124"/>
      <c r="S604" s="72"/>
      <c r="T604" s="69"/>
      <c r="V604" s="221"/>
      <c r="W604" s="221"/>
    </row>
    <row r="605" spans="1:26" ht="38.25">
      <c r="A605"/>
      <c r="B605" s="141"/>
      <c r="C605" s="68" t="s">
        <v>121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7"/>
      <c r="N605" s="127"/>
      <c r="O605" s="127"/>
      <c r="P605" s="127"/>
      <c r="Q605" s="127"/>
      <c r="R605" s="128"/>
      <c r="S605" s="127"/>
      <c r="T605" s="69"/>
      <c r="V605" s="222"/>
      <c r="W605" s="222"/>
    </row>
    <row r="606" spans="1:26">
      <c r="A606" s="193">
        <v>43335</v>
      </c>
      <c r="B606" s="121" t="s">
        <v>122</v>
      </c>
      <c r="C606" s="68" t="s">
        <v>86</v>
      </c>
      <c r="D606" s="54">
        <v>29162</v>
      </c>
      <c r="E606" s="54">
        <v>29065</v>
      </c>
      <c r="F606" s="54">
        <v>29065</v>
      </c>
      <c r="G606" s="54">
        <v>29126</v>
      </c>
      <c r="H606" s="54">
        <v>29144</v>
      </c>
      <c r="I606" s="54">
        <v>29059</v>
      </c>
      <c r="J606" s="54">
        <v>29060</v>
      </c>
      <c r="K606" s="136">
        <v>29145</v>
      </c>
      <c r="L606" s="136">
        <v>29103</v>
      </c>
      <c r="M606" s="66">
        <f>IF((L607=""),"",MAX(D608:L608))</f>
        <v>1946</v>
      </c>
      <c r="N606" s="66">
        <f>IF(L607="","",MIN(D608:L608))</f>
        <v>1766</v>
      </c>
      <c r="O606" s="66">
        <f>IF((L608=""),"",AVERAGE(D608:L608))</f>
        <v>1860.5555555555557</v>
      </c>
      <c r="P606" s="66">
        <f>IF((L607=""),"",((M606-N606)/(M606+N606))*100)</f>
        <v>4.8491379310344831</v>
      </c>
      <c r="Q606" s="66">
        <v>23</v>
      </c>
      <c r="R606" s="122" t="str">
        <f>IF(L607="","",IF(P607&lt;20,(IF(O606&gt;1730,IF(O606&lt;1970,"Pass","Fail"),"Fail"))))</f>
        <v>Pass</v>
      </c>
      <c r="S606" s="145">
        <v>1340</v>
      </c>
      <c r="T606" s="195"/>
      <c r="V606" s="220">
        <v>1600</v>
      </c>
      <c r="W606" s="220">
        <v>2000</v>
      </c>
      <c r="X606" s="224">
        <v>1730</v>
      </c>
      <c r="Y606" s="224">
        <v>1970</v>
      </c>
      <c r="Z606" s="224">
        <v>6.2</v>
      </c>
    </row>
    <row r="607" spans="1:26" ht="15.75">
      <c r="A607"/>
      <c r="B607" s="139"/>
      <c r="C607" s="68" t="s">
        <v>87</v>
      </c>
      <c r="D607" s="54">
        <v>27285</v>
      </c>
      <c r="E607" s="54">
        <v>27229</v>
      </c>
      <c r="F607" s="54">
        <v>27269</v>
      </c>
      <c r="G607" s="54">
        <v>27198</v>
      </c>
      <c r="H607" s="54">
        <v>27224</v>
      </c>
      <c r="I607" s="54">
        <v>27230</v>
      </c>
      <c r="J607" s="54">
        <v>27294</v>
      </c>
      <c r="K607" s="54">
        <v>27199</v>
      </c>
      <c r="L607" s="54">
        <v>27256</v>
      </c>
      <c r="M607" s="72"/>
      <c r="N607" s="72"/>
      <c r="O607" s="72"/>
      <c r="P607" s="72"/>
      <c r="Q607" s="72"/>
      <c r="R607" s="124"/>
      <c r="S607" s="72"/>
      <c r="T607" s="69"/>
      <c r="V607" s="221"/>
      <c r="W607" s="221"/>
    </row>
    <row r="608" spans="1:26" ht="38.25">
      <c r="A608"/>
      <c r="B608" s="141"/>
      <c r="C608" s="68" t="s">
        <v>121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7"/>
      <c r="N608" s="127"/>
      <c r="O608" s="127"/>
      <c r="P608" s="127"/>
      <c r="Q608" s="127"/>
      <c r="R608" s="128"/>
      <c r="S608" s="127"/>
      <c r="T608" s="69"/>
      <c r="V608" s="222"/>
      <c r="W608" s="222"/>
    </row>
    <row r="609" spans="1:26">
      <c r="A609" s="193">
        <v>43339</v>
      </c>
      <c r="B609" s="121" t="s">
        <v>122</v>
      </c>
      <c r="C609" s="68" t="s">
        <v>86</v>
      </c>
      <c r="D609" s="54">
        <v>29207.63</v>
      </c>
      <c r="E609" s="54">
        <v>29075.83</v>
      </c>
      <c r="F609" s="54">
        <v>29114.93</v>
      </c>
      <c r="G609" s="54">
        <v>29134</v>
      </c>
      <c r="H609" s="54">
        <v>29142.42</v>
      </c>
      <c r="I609" s="54">
        <v>29171.26</v>
      </c>
      <c r="J609" s="54">
        <v>29086.95</v>
      </c>
      <c r="K609" s="54">
        <v>29101.53</v>
      </c>
      <c r="L609" s="54">
        <v>29174.63</v>
      </c>
      <c r="M609" s="66">
        <f>IF((L610=""),"",MAX(D611:L611))</f>
        <v>2007.880000000001</v>
      </c>
      <c r="N609" s="66">
        <f>IF(L610="","",MIN(D611:L611))</f>
        <v>1880.2200000000012</v>
      </c>
      <c r="O609" s="66">
        <f>IF((L611=""),"",AVERAGE(D611:L611))</f>
        <v>1938.8711111111115</v>
      </c>
      <c r="P609" s="66">
        <f>IF((L610=""),"",((M609-N609)/(M609+N609))*100)</f>
        <v>3.2833517656438818</v>
      </c>
      <c r="Q609" s="66">
        <v>23</v>
      </c>
      <c r="R609" s="122" t="str">
        <f>IF(L610="","",IF(P610&lt;20,(IF(O609&gt;1730,IF(O609&lt;1970,"Pass","Fail"),"Fail"))))</f>
        <v>Pass</v>
      </c>
      <c r="S609" s="145">
        <v>1335</v>
      </c>
      <c r="T609" s="195"/>
      <c r="V609" s="220">
        <v>1600</v>
      </c>
      <c r="W609" s="220">
        <v>2000</v>
      </c>
      <c r="X609" s="224">
        <v>1730</v>
      </c>
      <c r="Y609" s="224">
        <v>1970</v>
      </c>
      <c r="Z609" s="224">
        <v>6.2</v>
      </c>
    </row>
    <row r="610" spans="1:26" ht="15.75">
      <c r="A610"/>
      <c r="B610" s="139"/>
      <c r="C610" s="68" t="s">
        <v>87</v>
      </c>
      <c r="D610" s="54">
        <v>27257.18</v>
      </c>
      <c r="E610" s="54">
        <v>27195.61</v>
      </c>
      <c r="F610" s="54">
        <v>27214.85</v>
      </c>
      <c r="G610" s="54">
        <v>27126.12</v>
      </c>
      <c r="H610" s="54">
        <v>27170.9</v>
      </c>
      <c r="I610" s="54">
        <v>27183.05</v>
      </c>
      <c r="J610" s="54">
        <v>27195.07</v>
      </c>
      <c r="K610" s="54">
        <v>27166.1</v>
      </c>
      <c r="L610" s="54">
        <v>27250.46</v>
      </c>
      <c r="M610" s="72"/>
      <c r="N610" s="72"/>
      <c r="O610" s="72"/>
      <c r="P610" s="72"/>
      <c r="Q610" s="72"/>
      <c r="R610" s="124"/>
      <c r="S610" s="72"/>
      <c r="T610" s="69"/>
      <c r="V610" s="221"/>
      <c r="W610" s="221"/>
    </row>
    <row r="611" spans="1:26" ht="38.25">
      <c r="A611"/>
      <c r="B611" s="141"/>
      <c r="C611" s="68" t="s">
        <v>121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7"/>
      <c r="N611" s="127"/>
      <c r="O611" s="127"/>
      <c r="P611" s="127"/>
      <c r="Q611" s="127"/>
      <c r="R611" s="128"/>
      <c r="S611" s="127"/>
      <c r="T611" s="69"/>
      <c r="V611" s="222"/>
      <c r="W611" s="222"/>
    </row>
    <row r="612" spans="1:26">
      <c r="A612" s="193">
        <v>43342</v>
      </c>
      <c r="B612" s="121" t="s">
        <v>122</v>
      </c>
      <c r="C612" s="68" t="s">
        <v>86</v>
      </c>
      <c r="D612" s="54">
        <v>29147.79</v>
      </c>
      <c r="E612" s="54">
        <v>29091.45</v>
      </c>
      <c r="F612" s="54">
        <v>29126.84</v>
      </c>
      <c r="G612" s="54">
        <v>29082.31</v>
      </c>
      <c r="H612" s="54">
        <v>29121.19</v>
      </c>
      <c r="I612" s="54">
        <v>29149.84</v>
      </c>
      <c r="J612" s="54">
        <v>29074.560000000001</v>
      </c>
      <c r="K612" s="54">
        <v>29092.9</v>
      </c>
      <c r="L612" s="54">
        <v>29133.38</v>
      </c>
      <c r="M612" s="66">
        <f>IF((L613=""),"",MAX(D614:L614))</f>
        <v>1944.4799999999996</v>
      </c>
      <c r="N612" s="66">
        <f>IF(L613="","",MIN(D614:L614))</f>
        <v>1832.7299999999996</v>
      </c>
      <c r="O612" s="66">
        <f>IF((L614=""),"",AVERAGE(D614:L614))</f>
        <v>1914.7355555555562</v>
      </c>
      <c r="P612" s="66">
        <f>IF((L613=""),"",((M612-N612)/(M612+N612))*100)</f>
        <v>2.958532885383657</v>
      </c>
      <c r="Q612" s="66">
        <v>23</v>
      </c>
      <c r="R612" s="122" t="str">
        <f>IF(L613="","",IF(P613&lt;20,(IF(O612&gt;1730,IF(O612&lt;1970,"Pass","Fail"),"Fail"))))</f>
        <v>Pass</v>
      </c>
      <c r="S612" s="145">
        <v>121</v>
      </c>
      <c r="T612" s="195"/>
      <c r="V612" s="220">
        <v>1600</v>
      </c>
      <c r="W612" s="220">
        <v>2000</v>
      </c>
      <c r="X612" s="224">
        <v>1730</v>
      </c>
      <c r="Y612" s="224">
        <v>1970</v>
      </c>
      <c r="Z612" s="224">
        <v>6.2</v>
      </c>
    </row>
    <row r="613" spans="1:26" ht="15.75">
      <c r="A613"/>
      <c r="B613" s="139"/>
      <c r="C613" s="68" t="s">
        <v>87</v>
      </c>
      <c r="D613" s="54">
        <v>27234.89</v>
      </c>
      <c r="E613" s="54">
        <v>27156.89</v>
      </c>
      <c r="F613" s="54">
        <v>27294.11</v>
      </c>
      <c r="G613" s="54">
        <v>27176.17</v>
      </c>
      <c r="H613" s="54">
        <v>27187.43</v>
      </c>
      <c r="I613" s="54">
        <v>27205.360000000001</v>
      </c>
      <c r="J613" s="54">
        <v>27180.01</v>
      </c>
      <c r="K613" s="54">
        <v>27155.45</v>
      </c>
      <c r="L613" s="54">
        <v>27197.33</v>
      </c>
      <c r="M613" s="72"/>
      <c r="N613" s="72"/>
      <c r="O613" s="72"/>
      <c r="P613" s="72"/>
      <c r="Q613" s="72"/>
      <c r="R613" s="124"/>
      <c r="S613" s="72"/>
      <c r="T613" s="69"/>
      <c r="V613" s="221"/>
      <c r="W613" s="221"/>
    </row>
    <row r="614" spans="1:26" ht="38.25">
      <c r="A614"/>
      <c r="B614" s="141"/>
      <c r="C614" s="68" t="s">
        <v>121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7"/>
      <c r="N614" s="127"/>
      <c r="O614" s="127"/>
      <c r="P614" s="127"/>
      <c r="Q614" s="127"/>
      <c r="R614" s="128"/>
      <c r="S614" s="127"/>
      <c r="T614" s="69"/>
      <c r="V614" s="222"/>
      <c r="W614" s="222"/>
    </row>
    <row r="615" spans="1:26">
      <c r="A615" s="193">
        <v>43344</v>
      </c>
      <c r="B615" s="121" t="s">
        <v>122</v>
      </c>
      <c r="C615" s="68" t="s">
        <v>86</v>
      </c>
      <c r="D615" s="54">
        <v>29118.5</v>
      </c>
      <c r="E615" s="54">
        <v>29030.58</v>
      </c>
      <c r="F615" s="54">
        <v>29021.94</v>
      </c>
      <c r="G615" s="54">
        <v>29015.02</v>
      </c>
      <c r="H615" s="54">
        <v>29109.01</v>
      </c>
      <c r="I615" s="54">
        <v>29103.56</v>
      </c>
      <c r="J615" s="54">
        <v>29026.3</v>
      </c>
      <c r="K615" s="54">
        <v>29015.49</v>
      </c>
      <c r="L615" s="54">
        <v>29085.39</v>
      </c>
      <c r="M615" s="66">
        <f>IF((L616=""),"",MAX(D617:L617))</f>
        <v>1911.0500000000029</v>
      </c>
      <c r="N615" s="66">
        <f>IF(L616="","",MIN(D617:L617))</f>
        <v>1808.9499999999971</v>
      </c>
      <c r="O615" s="66">
        <f>IF((L617=""),"",AVERAGE(D617:L617))</f>
        <v>1866.6433333333339</v>
      </c>
      <c r="P615" s="66">
        <f>IF((L616=""),"",((M615-N615)/(M615+N615))*100)</f>
        <v>2.7446236559141348</v>
      </c>
      <c r="Q615" s="66">
        <v>23</v>
      </c>
      <c r="R615" s="122" t="str">
        <f>IF(L616="","",IF(P616&lt;20,(IF(O615&gt;1730,IF(O615&lt;1970,"Pass","Fail"),"Fail"))))</f>
        <v>Pass</v>
      </c>
      <c r="S615" s="145">
        <v>1428</v>
      </c>
      <c r="T615" s="195"/>
      <c r="V615" s="220">
        <v>1600</v>
      </c>
      <c r="W615" s="220">
        <v>2000</v>
      </c>
      <c r="X615" s="224">
        <v>1730</v>
      </c>
      <c r="Y615" s="224">
        <v>1970</v>
      </c>
      <c r="Z615" s="224">
        <v>6.2</v>
      </c>
    </row>
    <row r="616" spans="1:26" ht="15.75">
      <c r="A616"/>
      <c r="B616" s="139"/>
      <c r="C616" s="68" t="s">
        <v>87</v>
      </c>
      <c r="D616" s="54">
        <v>27229.759999999998</v>
      </c>
      <c r="E616" s="54">
        <v>27192.16</v>
      </c>
      <c r="F616" s="54">
        <v>27212.99</v>
      </c>
      <c r="G616" s="54">
        <v>27164.43</v>
      </c>
      <c r="H616" s="54">
        <v>27211.03</v>
      </c>
      <c r="I616" s="54">
        <v>27192.51</v>
      </c>
      <c r="J616" s="54">
        <v>27174.01</v>
      </c>
      <c r="K616" s="54">
        <v>27160.79</v>
      </c>
      <c r="L616" s="54">
        <v>27188.32</v>
      </c>
      <c r="M616" s="72"/>
      <c r="N616" s="72"/>
      <c r="O616" s="72"/>
      <c r="P616" s="72"/>
      <c r="Q616" s="72"/>
      <c r="R616" s="124"/>
      <c r="S616" s="72"/>
      <c r="T616" s="69"/>
      <c r="V616" s="221"/>
      <c r="W616" s="221"/>
    </row>
    <row r="617" spans="1:26" ht="38.25">
      <c r="A617"/>
      <c r="B617" s="141"/>
      <c r="C617" s="68" t="s">
        <v>121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7"/>
      <c r="N617" s="127"/>
      <c r="O617" s="127"/>
      <c r="P617" s="127"/>
      <c r="Q617" s="127"/>
      <c r="R617" s="128"/>
      <c r="S617" s="127"/>
      <c r="T617" s="69"/>
      <c r="V617" s="222"/>
      <c r="W617" s="222"/>
    </row>
    <row r="618" spans="1:26">
      <c r="A618" s="193">
        <v>43348</v>
      </c>
      <c r="B618" s="121" t="s">
        <v>122</v>
      </c>
      <c r="C618" s="68" t="s">
        <v>86</v>
      </c>
      <c r="D618" s="54">
        <v>29077.53</v>
      </c>
      <c r="E618" s="54">
        <v>29017.64</v>
      </c>
      <c r="F618" s="54">
        <v>29088.89</v>
      </c>
      <c r="G618" s="54">
        <v>29021.31</v>
      </c>
      <c r="H618" s="54">
        <v>29074.52</v>
      </c>
      <c r="I618" s="54">
        <v>29065.21</v>
      </c>
      <c r="J618" s="54">
        <v>29018.3</v>
      </c>
      <c r="K618" s="54">
        <v>29011.17</v>
      </c>
      <c r="L618" s="54">
        <v>29084.9</v>
      </c>
      <c r="M618" s="66">
        <f>IF((L619=""),"",MAX(D620:L620))</f>
        <v>1881.8299999999981</v>
      </c>
      <c r="N618" s="66">
        <f>IF(L619="","",MIN(D620:L620))</f>
        <v>1790.5200000000004</v>
      </c>
      <c r="O618" s="66">
        <f>IF((L620=""),"",AVERAGE(D620:L620))</f>
        <v>1843.1266666666661</v>
      </c>
      <c r="P618" s="66">
        <f>IF((L619=""),"",((M618-N618)/(M618+N618))*100)</f>
        <v>2.4864187781665064</v>
      </c>
      <c r="Q618" s="66">
        <v>23</v>
      </c>
      <c r="R618" s="122" t="str">
        <f>IF(L619="","",IF(P619&lt;20,(IF(O618&gt;1730,IF(O618&lt;1970,"Pass","Fail"),"Fail"))))</f>
        <v>Pass</v>
      </c>
      <c r="S618" s="145">
        <v>1428</v>
      </c>
      <c r="T618" s="195"/>
      <c r="V618" s="220">
        <v>1600</v>
      </c>
      <c r="W618" s="220">
        <v>2000</v>
      </c>
      <c r="X618" s="224">
        <v>1730</v>
      </c>
      <c r="Y618" s="224">
        <v>1970</v>
      </c>
      <c r="Z618" s="224">
        <v>6.2</v>
      </c>
    </row>
    <row r="619" spans="1:26" ht="15.75">
      <c r="A619"/>
      <c r="B619" s="139"/>
      <c r="C619" s="68" t="s">
        <v>87</v>
      </c>
      <c r="D619" s="54">
        <v>27195.7</v>
      </c>
      <c r="E619" s="54">
        <v>27193.4</v>
      </c>
      <c r="F619" s="54">
        <v>27298.37</v>
      </c>
      <c r="G619" s="54">
        <v>27200.52</v>
      </c>
      <c r="H619" s="54">
        <v>27208.04</v>
      </c>
      <c r="I619" s="54">
        <v>27190.93</v>
      </c>
      <c r="J619" s="54">
        <v>27189.59</v>
      </c>
      <c r="K619" s="54">
        <v>27189.64</v>
      </c>
      <c r="L619" s="54">
        <v>27205.14</v>
      </c>
      <c r="M619" s="72"/>
      <c r="N619" s="72"/>
      <c r="O619" s="72"/>
      <c r="P619" s="72"/>
      <c r="Q619" s="72"/>
      <c r="R619" s="124"/>
      <c r="S619" s="72"/>
      <c r="T619" s="69"/>
      <c r="V619" s="221"/>
      <c r="W619" s="221"/>
    </row>
    <row r="620" spans="1:26" ht="38.25">
      <c r="A620"/>
      <c r="B620" s="141"/>
      <c r="C620" s="68" t="s">
        <v>121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7"/>
      <c r="N620" s="127"/>
      <c r="O620" s="127"/>
      <c r="P620" s="127"/>
      <c r="Q620" s="127"/>
      <c r="R620" s="128"/>
      <c r="S620" s="127"/>
      <c r="T620" s="69"/>
      <c r="V620" s="222"/>
      <c r="W620" s="222"/>
    </row>
    <row r="621" spans="1:26">
      <c r="A621" s="193">
        <v>43352</v>
      </c>
      <c r="B621" s="121" t="s">
        <v>122</v>
      </c>
      <c r="C621" s="68" t="s">
        <v>86</v>
      </c>
      <c r="D621" s="54">
        <v>29253.599999999999</v>
      </c>
      <c r="E621" s="54">
        <v>29133.97</v>
      </c>
      <c r="F621" s="54">
        <v>29186.73</v>
      </c>
      <c r="G621" s="54">
        <v>29164.57</v>
      </c>
      <c r="H621" s="54">
        <v>29290.76</v>
      </c>
      <c r="I621" s="54">
        <v>29278.17</v>
      </c>
      <c r="J621" s="54">
        <v>29198.79</v>
      </c>
      <c r="K621" s="54">
        <v>29153.97</v>
      </c>
      <c r="L621" s="54">
        <v>29259.43</v>
      </c>
      <c r="M621" s="66">
        <f>IF((L622=""),"",MAX(D623:L623))</f>
        <v>1958.6699999999983</v>
      </c>
      <c r="N621" s="66">
        <f>IF(L622="","",MIN(D623:L623))</f>
        <v>1804.880000000001</v>
      </c>
      <c r="O621" s="66">
        <f>IF((L623=""),"",AVERAGE(D623:L623))</f>
        <v>1886.3055555555552</v>
      </c>
      <c r="P621" s="66">
        <f>IF((L622=""),"",((M621-N621)/(M621+N621))*100)</f>
        <v>4.0863014972565068</v>
      </c>
      <c r="Q621" s="66">
        <v>23</v>
      </c>
      <c r="R621" s="122" t="str">
        <f>IF(L622="","",IF(P622&lt;20,(IF(O621&gt;1730,IF(O621&lt;1970,"Pass","Fail"),"Fail"))))</f>
        <v>Pass</v>
      </c>
      <c r="S621" s="145">
        <v>74</v>
      </c>
      <c r="T621" s="195"/>
      <c r="V621" s="220">
        <v>1600</v>
      </c>
      <c r="W621" s="220">
        <v>2000</v>
      </c>
      <c r="X621" s="224">
        <v>1730</v>
      </c>
      <c r="Y621" s="224">
        <v>1970</v>
      </c>
      <c r="Z621" s="224">
        <v>6.2</v>
      </c>
    </row>
    <row r="622" spans="1:26" ht="15.75">
      <c r="A622"/>
      <c r="B622" s="139"/>
      <c r="C622" s="68" t="s">
        <v>87</v>
      </c>
      <c r="D622" s="54">
        <v>27345.02</v>
      </c>
      <c r="E622" s="54">
        <v>27329.09</v>
      </c>
      <c r="F622" s="54">
        <v>27343.95</v>
      </c>
      <c r="G622" s="54">
        <v>27342.65</v>
      </c>
      <c r="H622" s="54">
        <v>27332.09</v>
      </c>
      <c r="I622" s="54">
        <v>27333.61</v>
      </c>
      <c r="J622" s="54">
        <v>27300.87</v>
      </c>
      <c r="K622" s="54">
        <v>27279.21</v>
      </c>
      <c r="L622" s="54">
        <v>27336.75</v>
      </c>
      <c r="M622" s="72"/>
      <c r="N622" s="72"/>
      <c r="O622" s="72"/>
      <c r="P622" s="72"/>
      <c r="Q622" s="72"/>
      <c r="R622" s="124"/>
      <c r="S622" s="72"/>
      <c r="T622" s="69"/>
      <c r="V622" s="221"/>
      <c r="W622" s="221"/>
    </row>
    <row r="623" spans="1:26" ht="38.25">
      <c r="A623"/>
      <c r="B623" s="141"/>
      <c r="C623" s="68" t="s">
        <v>121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7"/>
      <c r="N623" s="127"/>
      <c r="O623" s="127"/>
      <c r="P623" s="127"/>
      <c r="Q623" s="127"/>
      <c r="R623" s="128"/>
      <c r="S623" s="127"/>
      <c r="T623" s="69"/>
      <c r="V623" s="222"/>
      <c r="W623" s="222"/>
    </row>
    <row r="624" spans="1:26">
      <c r="A624" s="193">
        <v>43355</v>
      </c>
      <c r="B624" s="121" t="s">
        <v>122</v>
      </c>
      <c r="C624" s="68" t="s">
        <v>86</v>
      </c>
      <c r="D624" s="54">
        <v>29364.44</v>
      </c>
      <c r="E624" s="54">
        <v>29273.43</v>
      </c>
      <c r="F624" s="54">
        <v>29287.45</v>
      </c>
      <c r="G624" s="54">
        <v>29277.79</v>
      </c>
      <c r="H624" s="54">
        <v>29373.5</v>
      </c>
      <c r="I624" s="54">
        <v>29338.45</v>
      </c>
      <c r="J624" s="54">
        <v>29260.1</v>
      </c>
      <c r="K624" s="54">
        <v>29267.88</v>
      </c>
      <c r="L624" s="54">
        <v>29340.45</v>
      </c>
      <c r="M624" s="66">
        <f>IF((L625=""),"",MAX(D626:L626))</f>
        <v>1963.8899999999994</v>
      </c>
      <c r="N624" s="66">
        <f>IF(L625="","",MIN(D626:L626))</f>
        <v>1562.7299999999996</v>
      </c>
      <c r="O624" s="66">
        <f>IF((L626=""),"",AVERAGE(D626:L626))</f>
        <v>1872.37</v>
      </c>
      <c r="P624" s="66">
        <f>IF((L625=""),"",((M624-N624)/(M624+N624))*100)</f>
        <v>11.375197781445122</v>
      </c>
      <c r="Q624" s="66">
        <v>23</v>
      </c>
      <c r="R624" s="122" t="str">
        <f>IF(L625="","",IF(P625&lt;20,(IF(O624&gt;1730,IF(O624&lt;1970,"Pass","Fail"),"Fail"))))</f>
        <v>Pass</v>
      </c>
      <c r="S624" s="145">
        <v>74</v>
      </c>
      <c r="T624" s="195"/>
      <c r="V624" s="220">
        <v>1600</v>
      </c>
      <c r="W624" s="220">
        <v>2000</v>
      </c>
      <c r="X624" s="224">
        <v>1730</v>
      </c>
      <c r="Y624" s="224">
        <v>1970</v>
      </c>
      <c r="Z624" s="224">
        <v>6.2</v>
      </c>
    </row>
    <row r="625" spans="1:26" ht="15.75">
      <c r="A625"/>
      <c r="B625" s="139"/>
      <c r="C625" s="68" t="s">
        <v>87</v>
      </c>
      <c r="D625" s="54">
        <v>27449.22</v>
      </c>
      <c r="E625" s="54">
        <v>27407.84</v>
      </c>
      <c r="F625" s="54">
        <v>27724.720000000001</v>
      </c>
      <c r="G625" s="54">
        <v>27372.21</v>
      </c>
      <c r="H625" s="54">
        <v>27409.61</v>
      </c>
      <c r="I625" s="54">
        <v>27424.04</v>
      </c>
      <c r="J625" s="54">
        <v>27362.240000000002</v>
      </c>
      <c r="K625" s="54">
        <v>27369.01</v>
      </c>
      <c r="L625" s="54">
        <v>27413.27</v>
      </c>
      <c r="M625" s="72"/>
      <c r="N625" s="72"/>
      <c r="O625" s="72"/>
      <c r="P625" s="72"/>
      <c r="Q625" s="72"/>
      <c r="R625" s="124"/>
      <c r="S625" s="72"/>
      <c r="T625" s="69"/>
      <c r="V625" s="221"/>
      <c r="W625" s="221"/>
    </row>
    <row r="626" spans="1:26" ht="38.25">
      <c r="A626"/>
      <c r="B626" s="141"/>
      <c r="C626" s="68" t="s">
        <v>121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7"/>
      <c r="N626" s="127"/>
      <c r="O626" s="127"/>
      <c r="P626" s="127"/>
      <c r="Q626" s="127"/>
      <c r="R626" s="128"/>
      <c r="S626" s="127"/>
      <c r="T626" s="69"/>
      <c r="V626" s="222"/>
      <c r="W626" s="222"/>
    </row>
    <row r="627" spans="1:26">
      <c r="A627" s="193">
        <v>43358</v>
      </c>
      <c r="B627" s="121" t="s">
        <v>122</v>
      </c>
      <c r="C627" s="68" t="s">
        <v>86</v>
      </c>
      <c r="D627" s="54">
        <v>29555.33</v>
      </c>
      <c r="E627" s="54">
        <v>29401.61</v>
      </c>
      <c r="F627" s="54">
        <v>29390.42</v>
      </c>
      <c r="G627" s="54">
        <v>29375.599999999999</v>
      </c>
      <c r="H627" s="54">
        <v>29503.360000000001</v>
      </c>
      <c r="I627" s="54">
        <v>29509.02</v>
      </c>
      <c r="J627" s="54">
        <v>29381.3</v>
      </c>
      <c r="K627" s="54">
        <v>29378.94</v>
      </c>
      <c r="L627" s="54">
        <v>29498.99</v>
      </c>
      <c r="M627" s="66">
        <f>IF((L628=""),"",MAX(D629:L629))</f>
        <v>1963.8600000000006</v>
      </c>
      <c r="N627" s="66">
        <f>IF(L628="","",MIN(D629:L629))</f>
        <v>1864.3899999999994</v>
      </c>
      <c r="O627" s="66">
        <f>IF((L629=""),"",AVERAGE(D629:L629))</f>
        <v>1924.8277777777787</v>
      </c>
      <c r="P627" s="66">
        <f>IF((L628=""),"",((M627-N627)/(M627+N627))*100)</f>
        <v>2.5983151570561263</v>
      </c>
      <c r="Q627" s="66">
        <v>23</v>
      </c>
      <c r="R627" s="122" t="str">
        <f>IF(L628="","",IF(P628&lt;20,(IF(O627&gt;1730,IF(O627&lt;1970,"Pass","Fail"),"Fail"))))</f>
        <v>Pass</v>
      </c>
      <c r="S627" s="145" t="s">
        <v>66</v>
      </c>
      <c r="T627" s="195"/>
      <c r="V627" s="220">
        <v>1600</v>
      </c>
      <c r="W627" s="220">
        <v>2000</v>
      </c>
      <c r="X627" s="224">
        <v>1730</v>
      </c>
      <c r="Y627" s="224">
        <v>1970</v>
      </c>
      <c r="Z627" s="224">
        <v>6.2</v>
      </c>
    </row>
    <row r="628" spans="1:26" ht="15.75">
      <c r="A628"/>
      <c r="B628" s="139"/>
      <c r="C628" s="68" t="s">
        <v>87</v>
      </c>
      <c r="D628" s="54">
        <v>27611.59</v>
      </c>
      <c r="E628" s="54">
        <v>27500.67</v>
      </c>
      <c r="F628" s="54">
        <v>27526.03</v>
      </c>
      <c r="G628" s="54">
        <v>27462.2</v>
      </c>
      <c r="H628" s="54">
        <v>27540.76</v>
      </c>
      <c r="I628" s="54">
        <v>27545.16</v>
      </c>
      <c r="J628" s="54">
        <v>27480.17</v>
      </c>
      <c r="K628" s="54">
        <v>27457.279999999999</v>
      </c>
      <c r="L628" s="54">
        <v>27547.26</v>
      </c>
      <c r="M628" s="72"/>
      <c r="N628" s="72"/>
      <c r="O628" s="72"/>
      <c r="P628" s="72"/>
      <c r="Q628" s="72"/>
      <c r="R628" s="124"/>
      <c r="S628" s="72"/>
      <c r="T628" s="69"/>
      <c r="V628" s="221"/>
      <c r="W628" s="221"/>
    </row>
    <row r="629" spans="1:26" ht="38.25">
      <c r="A629"/>
      <c r="B629" s="141"/>
      <c r="C629" s="68" t="s">
        <v>121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7"/>
      <c r="N629" s="127"/>
      <c r="O629" s="127"/>
      <c r="P629" s="127"/>
      <c r="Q629" s="127"/>
      <c r="R629" s="128"/>
      <c r="S629" s="127"/>
      <c r="T629" s="69"/>
      <c r="V629" s="222"/>
      <c r="W629" s="222"/>
    </row>
    <row r="630" spans="1:26">
      <c r="A630" s="193">
        <v>43361</v>
      </c>
      <c r="B630" s="121" t="s">
        <v>122</v>
      </c>
      <c r="C630" s="68" t="s">
        <v>86</v>
      </c>
      <c r="D630" s="54">
        <v>29251.42</v>
      </c>
      <c r="E630" s="54">
        <v>29176.47</v>
      </c>
      <c r="F630" s="54">
        <v>29188.82</v>
      </c>
      <c r="G630" s="54">
        <v>29202.83</v>
      </c>
      <c r="H630" s="54">
        <v>29306.61</v>
      </c>
      <c r="I630" s="54">
        <v>29270.61</v>
      </c>
      <c r="J630" s="54">
        <v>29185.72</v>
      </c>
      <c r="K630" s="54">
        <v>29170.11</v>
      </c>
      <c r="L630" s="54">
        <v>29283.67</v>
      </c>
      <c r="M630" s="66">
        <f>IF((L631=""),"",MAX(D632:L632))</f>
        <v>1954.3100000000013</v>
      </c>
      <c r="N630" s="66">
        <f>IF(L631="","",MIN(D632:L632))</f>
        <v>1862.3499999999985</v>
      </c>
      <c r="O630" s="66">
        <f>IF((L632=""),"",AVERAGE(D632:L632))</f>
        <v>1904.4244444444444</v>
      </c>
      <c r="P630" s="66">
        <f>IF((L631=""),"",((M630-N630)/(M630+N630))*100)</f>
        <v>2.4094365230333006</v>
      </c>
      <c r="Q630" s="66">
        <v>23</v>
      </c>
      <c r="R630" s="122" t="str">
        <f>IF(L631="","",IF(P631&lt;20,(IF(O630&gt;1730,IF(O630&lt;1970,"Pass","Fail"),"Fail"))))</f>
        <v>Pass</v>
      </c>
      <c r="S630" s="145">
        <v>1159</v>
      </c>
      <c r="T630" s="195"/>
      <c r="V630" s="220">
        <v>1600</v>
      </c>
      <c r="W630" s="220">
        <v>2000</v>
      </c>
      <c r="X630" s="224">
        <v>1730</v>
      </c>
      <c r="Y630" s="224">
        <v>1970</v>
      </c>
      <c r="Z630" s="224">
        <v>6.2</v>
      </c>
    </row>
    <row r="631" spans="1:26" ht="15.75">
      <c r="A631"/>
      <c r="B631" s="139"/>
      <c r="C631" s="68" t="s">
        <v>87</v>
      </c>
      <c r="D631" s="54">
        <v>27332.86</v>
      </c>
      <c r="E631" s="54">
        <v>27294.54</v>
      </c>
      <c r="F631" s="54">
        <v>27326.47</v>
      </c>
      <c r="G631" s="54">
        <v>27315.31</v>
      </c>
      <c r="H631" s="54">
        <v>27360.39</v>
      </c>
      <c r="I631" s="54">
        <v>27316.3</v>
      </c>
      <c r="J631" s="54">
        <v>27296.7</v>
      </c>
      <c r="K631" s="54">
        <v>27294.61</v>
      </c>
      <c r="L631" s="54">
        <v>27359.26</v>
      </c>
      <c r="M631" s="72"/>
      <c r="N631" s="72"/>
      <c r="O631" s="72"/>
      <c r="P631" s="72"/>
      <c r="Q631" s="72"/>
      <c r="R631" s="124"/>
      <c r="S631" s="72"/>
      <c r="T631" s="69"/>
      <c r="V631" s="221"/>
      <c r="W631" s="221"/>
    </row>
    <row r="632" spans="1:26" ht="38.25">
      <c r="A632"/>
      <c r="B632" s="141"/>
      <c r="C632" s="68" t="s">
        <v>121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7"/>
      <c r="N632" s="127"/>
      <c r="O632" s="127"/>
      <c r="P632" s="127"/>
      <c r="Q632" s="127"/>
      <c r="R632" s="128"/>
      <c r="S632" s="127"/>
      <c r="T632" s="69"/>
      <c r="V632" s="222"/>
      <c r="W632" s="222"/>
    </row>
    <row r="633" spans="1:26">
      <c r="A633" s="193">
        <v>43367</v>
      </c>
      <c r="B633" s="121" t="s">
        <v>122</v>
      </c>
      <c r="C633" s="68" t="s">
        <v>86</v>
      </c>
      <c r="D633" s="54">
        <v>29325.81</v>
      </c>
      <c r="E633" s="54">
        <v>29257.200000000001</v>
      </c>
      <c r="F633" s="54">
        <v>29225.9</v>
      </c>
      <c r="G633" s="54">
        <v>29246.07</v>
      </c>
      <c r="H633" s="54">
        <v>29305.52</v>
      </c>
      <c r="I633" s="54">
        <v>29316.57</v>
      </c>
      <c r="J633" s="54">
        <v>29294.06</v>
      </c>
      <c r="K633" s="54">
        <v>29228.880000000001</v>
      </c>
      <c r="L633" s="54">
        <v>29303.48</v>
      </c>
      <c r="M633" s="66">
        <f>IF((L634=""),"",MAX(D635:L635))</f>
        <v>1988.0200000000004</v>
      </c>
      <c r="N633" s="66">
        <f>IF(L634="","",MIN(D635:L635))</f>
        <v>1823.2200000000012</v>
      </c>
      <c r="O633" s="66">
        <f>IF((L635=""),"",AVERAGE(D635:L635))</f>
        <v>1906.0155555555564</v>
      </c>
      <c r="P633" s="66">
        <f>IF((L634=""),"",((M633-N633)/(M633+N633))*100)</f>
        <v>4.3240520145674166</v>
      </c>
      <c r="Q633" s="66">
        <v>23</v>
      </c>
      <c r="R633" s="122" t="str">
        <f>IF(L634="","",IF(P634&lt;20,(IF(O633&gt;1730,IF(O633&lt;1970,"Pass","Fail"),"Fail"))))</f>
        <v>Pass</v>
      </c>
      <c r="S633" s="145">
        <v>1340</v>
      </c>
      <c r="T633" s="195"/>
      <c r="V633" s="220">
        <v>1600</v>
      </c>
      <c r="W633" s="220">
        <v>2000</v>
      </c>
      <c r="X633" s="224">
        <v>1730</v>
      </c>
      <c r="Y633" s="224">
        <v>1970</v>
      </c>
      <c r="Z633" s="224">
        <v>6.2</v>
      </c>
    </row>
    <row r="634" spans="1:26" ht="15.75">
      <c r="A634"/>
      <c r="B634" s="139"/>
      <c r="C634" s="68" t="s">
        <v>87</v>
      </c>
      <c r="D634" s="54">
        <v>27411.29</v>
      </c>
      <c r="E634" s="54">
        <v>27363.35</v>
      </c>
      <c r="F634" s="54">
        <v>27402.68</v>
      </c>
      <c r="G634" s="54">
        <v>27358.95</v>
      </c>
      <c r="H634" s="54">
        <v>27355.17</v>
      </c>
      <c r="I634" s="54">
        <v>27328.55</v>
      </c>
      <c r="J634" s="54">
        <v>27359.599999999999</v>
      </c>
      <c r="K634" s="54">
        <v>27369.7</v>
      </c>
      <c r="L634" s="54">
        <v>27400.06</v>
      </c>
      <c r="M634" s="72"/>
      <c r="N634" s="72"/>
      <c r="O634" s="72"/>
      <c r="P634" s="72"/>
      <c r="Q634" s="72"/>
      <c r="R634" s="124"/>
      <c r="S634" s="72"/>
      <c r="T634" s="69"/>
      <c r="V634" s="221"/>
      <c r="W634" s="221"/>
    </row>
    <row r="635" spans="1:26" ht="38.25">
      <c r="A635"/>
      <c r="B635" s="141"/>
      <c r="C635" s="68" t="s">
        <v>121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7"/>
      <c r="N635" s="127"/>
      <c r="O635" s="127"/>
      <c r="P635" s="127"/>
      <c r="Q635" s="127"/>
      <c r="R635" s="128"/>
      <c r="S635" s="127"/>
      <c r="T635" s="69"/>
      <c r="V635" s="222"/>
      <c r="W635" s="222"/>
    </row>
    <row r="636" spans="1:26">
      <c r="A636" s="193">
        <v>43369</v>
      </c>
      <c r="B636" s="121" t="s">
        <v>122</v>
      </c>
      <c r="C636" s="68" t="s">
        <v>86</v>
      </c>
      <c r="D636" s="54">
        <v>29319.99</v>
      </c>
      <c r="E636" s="54">
        <v>29274.400000000001</v>
      </c>
      <c r="F636" s="54">
        <v>29254.15</v>
      </c>
      <c r="G636" s="54">
        <v>29240.21</v>
      </c>
      <c r="H636" s="54">
        <v>29311.86</v>
      </c>
      <c r="I636" s="54">
        <v>29304.79</v>
      </c>
      <c r="J636" s="54">
        <v>29248.89</v>
      </c>
      <c r="K636" s="54">
        <v>29249.89</v>
      </c>
      <c r="L636" s="54">
        <v>29312.21</v>
      </c>
      <c r="M636" s="66">
        <f>IF((L637=""),"",MAX(D638:L638))</f>
        <v>1965.9000000000015</v>
      </c>
      <c r="N636" s="66">
        <f>IF(L637="","",MIN(D638:L638))</f>
        <v>1864.880000000001</v>
      </c>
      <c r="O636" s="66">
        <f>IF((L638=""),"",AVERAGE(D638:L638))</f>
        <v>1914.1822222222222</v>
      </c>
      <c r="P636" s="66">
        <f>IF((L637=""),"",((M636-N636)/(M636+N636))*100)</f>
        <v>2.6370608596682756</v>
      </c>
      <c r="Q636" s="66">
        <v>23</v>
      </c>
      <c r="R636" s="122" t="str">
        <f>IF(L637="","",IF(P637&lt;20,(IF(O636&gt;1730,IF(O636&lt;1970,"Pass","Fail"),"Fail"))))</f>
        <v>Pass</v>
      </c>
      <c r="S636" s="145">
        <v>102</v>
      </c>
      <c r="T636" s="195"/>
      <c r="V636" s="220">
        <v>1600</v>
      </c>
      <c r="W636" s="220">
        <v>2000</v>
      </c>
      <c r="X636" s="224">
        <v>1730</v>
      </c>
      <c r="Y636" s="224">
        <v>1970</v>
      </c>
      <c r="Z636" s="224">
        <v>6.2</v>
      </c>
    </row>
    <row r="637" spans="1:26" ht="15.75">
      <c r="A637"/>
      <c r="B637" s="139"/>
      <c r="C637" s="68" t="s">
        <v>87</v>
      </c>
      <c r="D637" s="54">
        <v>27372.240000000002</v>
      </c>
      <c r="E637" s="54">
        <v>27384.98</v>
      </c>
      <c r="F637" s="54">
        <v>27389.27</v>
      </c>
      <c r="G637" s="54">
        <v>27344.58</v>
      </c>
      <c r="H637" s="54">
        <v>27367.8</v>
      </c>
      <c r="I637" s="54">
        <v>27338.89</v>
      </c>
      <c r="J637" s="54">
        <v>27358.06</v>
      </c>
      <c r="K637" s="54">
        <v>27354.97</v>
      </c>
      <c r="L637" s="54">
        <v>27377.96</v>
      </c>
      <c r="M637" s="72"/>
      <c r="N637" s="72"/>
      <c r="O637" s="72"/>
      <c r="P637" s="72"/>
      <c r="Q637" s="72"/>
      <c r="R637" s="124"/>
      <c r="S637" s="72"/>
      <c r="T637" s="69"/>
      <c r="V637" s="221"/>
      <c r="W637" s="221"/>
    </row>
    <row r="638" spans="1:26" ht="38.25">
      <c r="A638"/>
      <c r="B638" s="141"/>
      <c r="C638" s="68" t="s">
        <v>121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7"/>
      <c r="N638" s="127"/>
      <c r="O638" s="127"/>
      <c r="P638" s="127"/>
      <c r="Q638" s="127"/>
      <c r="R638" s="128"/>
      <c r="S638" s="127"/>
      <c r="T638" s="69"/>
      <c r="V638" s="222"/>
      <c r="W638" s="222"/>
    </row>
    <row r="639" spans="1:26">
      <c r="A639" s="193">
        <v>43373</v>
      </c>
      <c r="B639" s="121" t="s">
        <v>122</v>
      </c>
      <c r="C639" s="68" t="s">
        <v>86</v>
      </c>
      <c r="D639" s="54">
        <v>29049.13</v>
      </c>
      <c r="E639" s="54">
        <v>28946.42</v>
      </c>
      <c r="F639" s="54">
        <v>29061.82</v>
      </c>
      <c r="G639" s="54">
        <v>29001.51</v>
      </c>
      <c r="H639" s="54">
        <v>29080.720000000001</v>
      </c>
      <c r="I639" s="54">
        <v>29057.84</v>
      </c>
      <c r="J639" s="54">
        <v>28956.87</v>
      </c>
      <c r="K639" s="54">
        <v>28968.34</v>
      </c>
      <c r="L639" s="54">
        <v>29041.99</v>
      </c>
      <c r="M639" s="66">
        <f>IF((L640=""),"",MAX(D641:L641))</f>
        <v>1948.8400000000001</v>
      </c>
      <c r="N639" s="66">
        <f>IF(L640="","",MIN(D641:L641))</f>
        <v>1796.0499999999993</v>
      </c>
      <c r="O639" s="66">
        <f>IF((L641=""),"",AVERAGE(D641:L641))</f>
        <v>1875.905555555556</v>
      </c>
      <c r="P639" s="66">
        <f>IF((L640=""),"",((M639-N639)/(M639+N639))*100)</f>
        <v>4.0799596249823331</v>
      </c>
      <c r="Q639" s="66">
        <v>23</v>
      </c>
      <c r="R639" s="122" t="str">
        <f>IF(L640="","",IF(P640&lt;20,(IF(O639&gt;1730,IF(O639&lt;1970,"Pass","Fail"),"Fail"))))</f>
        <v>Pass</v>
      </c>
      <c r="S639" s="145">
        <v>1340</v>
      </c>
      <c r="T639" s="195"/>
      <c r="V639" s="220">
        <v>1600</v>
      </c>
      <c r="W639" s="220">
        <v>2000</v>
      </c>
      <c r="X639" s="224">
        <v>1730</v>
      </c>
      <c r="Y639" s="224">
        <v>1970</v>
      </c>
      <c r="Z639" s="224">
        <v>6.2</v>
      </c>
    </row>
    <row r="640" spans="1:26" ht="15.75">
      <c r="A640"/>
      <c r="B640" s="139"/>
      <c r="C640" s="68" t="s">
        <v>87</v>
      </c>
      <c r="D640" s="54">
        <v>27162.86</v>
      </c>
      <c r="E640" s="54">
        <v>27150.37</v>
      </c>
      <c r="F640" s="54">
        <v>27217.67</v>
      </c>
      <c r="G640" s="54">
        <v>27122.53</v>
      </c>
      <c r="H640" s="54">
        <v>27131.88</v>
      </c>
      <c r="I640" s="54">
        <v>27118.84</v>
      </c>
      <c r="J640" s="54">
        <v>27127.01</v>
      </c>
      <c r="K640" s="54">
        <v>27117.07</v>
      </c>
      <c r="L640" s="54">
        <v>27133.26</v>
      </c>
      <c r="M640" s="72"/>
      <c r="N640" s="72"/>
      <c r="O640" s="72"/>
      <c r="P640" s="72"/>
      <c r="Q640" s="72"/>
      <c r="R640" s="124"/>
      <c r="S640" s="72"/>
      <c r="T640" s="69"/>
      <c r="V640" s="221"/>
      <c r="W640" s="221"/>
    </row>
    <row r="641" spans="1:26" ht="38.25">
      <c r="A641"/>
      <c r="B641" s="141"/>
      <c r="C641" s="68" t="s">
        <v>121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7"/>
      <c r="N641" s="127"/>
      <c r="O641" s="127"/>
      <c r="P641" s="127"/>
      <c r="Q641" s="127"/>
      <c r="R641" s="128"/>
      <c r="S641" s="127"/>
      <c r="T641" s="69"/>
      <c r="V641" s="222"/>
      <c r="W641" s="222"/>
    </row>
    <row r="642" spans="1:26">
      <c r="A642" s="193">
        <v>43376</v>
      </c>
      <c r="B642" s="121" t="s">
        <v>122</v>
      </c>
      <c r="C642" s="68" t="s">
        <v>86</v>
      </c>
      <c r="D642" s="54">
        <v>29033.23</v>
      </c>
      <c r="E642" s="54">
        <v>28963</v>
      </c>
      <c r="F642" s="54">
        <v>28928.6</v>
      </c>
      <c r="G642" s="54">
        <v>28889.19</v>
      </c>
      <c r="H642" s="54">
        <v>29005.1</v>
      </c>
      <c r="I642" s="54">
        <v>29047.58</v>
      </c>
      <c r="J642" s="54">
        <v>28896.94</v>
      </c>
      <c r="K642" s="54">
        <v>28910.01</v>
      </c>
      <c r="L642" s="54">
        <v>28999.16</v>
      </c>
      <c r="M642" s="66">
        <f>IF((L643=""),"",MAX(D644:L644))</f>
        <v>1972.5099999999984</v>
      </c>
      <c r="N642" s="66">
        <f>IF(L643="","",MIN(D644:L644))</f>
        <v>1595.1699999999983</v>
      </c>
      <c r="O642" s="66">
        <f>IF((L644=""),"",AVERAGE(D644:L644))</f>
        <v>1874.4188888888884</v>
      </c>
      <c r="P642" s="66">
        <f>IF((L643=""),"",((M642-N642)/(M642+N642))*100)</f>
        <v>10.576621221634241</v>
      </c>
      <c r="Q642" s="66">
        <v>23</v>
      </c>
      <c r="R642" s="122" t="str">
        <f>IF(L643="","",IF(P643&lt;20,(IF(O642&gt;1730,IF(O642&lt;1970,"Pass","Fail"),"Fail"))))</f>
        <v>Pass</v>
      </c>
      <c r="S642" s="145">
        <v>121</v>
      </c>
      <c r="T642" s="195"/>
      <c r="V642" s="220">
        <v>1600</v>
      </c>
      <c r="W642" s="220">
        <v>2000</v>
      </c>
      <c r="X642" s="224">
        <v>1730</v>
      </c>
      <c r="Y642" s="224">
        <v>1970</v>
      </c>
      <c r="Z642" s="224">
        <v>6.2</v>
      </c>
    </row>
    <row r="643" spans="1:26" ht="15.75">
      <c r="A643"/>
      <c r="B643" s="139"/>
      <c r="C643" s="68" t="s">
        <v>87</v>
      </c>
      <c r="D643" s="54">
        <v>27129.599999999999</v>
      </c>
      <c r="E643" s="54">
        <v>27086.79</v>
      </c>
      <c r="F643" s="54">
        <v>27333.43</v>
      </c>
      <c r="G643" s="54">
        <v>26994.51</v>
      </c>
      <c r="H643" s="54">
        <v>27070.07</v>
      </c>
      <c r="I643" s="54">
        <v>27122.81</v>
      </c>
      <c r="J643" s="54">
        <v>27043.919999999998</v>
      </c>
      <c r="K643" s="54">
        <v>26995.26</v>
      </c>
      <c r="L643" s="54">
        <v>27026.65</v>
      </c>
      <c r="M643" s="72"/>
      <c r="N643" s="72"/>
      <c r="O643" s="72"/>
      <c r="P643" s="72"/>
      <c r="Q643" s="72"/>
      <c r="R643" s="124"/>
      <c r="S643" s="72"/>
      <c r="T643" s="69"/>
      <c r="V643" s="221"/>
      <c r="W643" s="221"/>
    </row>
    <row r="644" spans="1:26" ht="38.25">
      <c r="A644"/>
      <c r="B644" s="141"/>
      <c r="C644" s="68" t="s">
        <v>121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7"/>
      <c r="N644" s="127"/>
      <c r="O644" s="127"/>
      <c r="P644" s="127"/>
      <c r="Q644" s="127"/>
      <c r="R644" s="128"/>
      <c r="S644" s="127"/>
      <c r="T644" s="69"/>
      <c r="V644" s="222"/>
      <c r="W644" s="222"/>
    </row>
    <row r="645" spans="1:26">
      <c r="A645" s="193">
        <v>43379</v>
      </c>
      <c r="B645" s="121" t="s">
        <v>122</v>
      </c>
      <c r="C645" s="68" t="s">
        <v>86</v>
      </c>
      <c r="D645" s="54">
        <v>29475.32</v>
      </c>
      <c r="E645" s="54">
        <v>29335.7</v>
      </c>
      <c r="F645" s="54">
        <v>29324.93</v>
      </c>
      <c r="G645" s="54">
        <v>29321.34</v>
      </c>
      <c r="H645" s="54">
        <v>29466.2</v>
      </c>
      <c r="I645" s="54">
        <v>29449.13</v>
      </c>
      <c r="J645" s="54">
        <v>29311.02</v>
      </c>
      <c r="K645" s="54">
        <v>29318.73</v>
      </c>
      <c r="L645" s="54">
        <v>29481.11</v>
      </c>
      <c r="M645" s="66">
        <f>IF((L646=""),"",MAX(D647:L647))</f>
        <v>1940.3500000000022</v>
      </c>
      <c r="N645" s="66">
        <f>IF(L646="","",MIN(D647:L647))</f>
        <v>1811.7400000000016</v>
      </c>
      <c r="O645" s="66">
        <f>IF((L647=""),"",AVERAGE(D647:L647))</f>
        <v>1883.9855555555562</v>
      </c>
      <c r="P645" s="66">
        <f>IF((L646=""),"",((M645-N645)/(M645+N645))*100)</f>
        <v>3.4276896343104899</v>
      </c>
      <c r="Q645" s="66">
        <v>23</v>
      </c>
      <c r="R645" s="122" t="str">
        <f>IF(L646="","",IF(P646&lt;20,(IF(O645&gt;1730,IF(O645&lt;1970,"Pass","Fail"),"Fail"))))</f>
        <v>Pass</v>
      </c>
      <c r="S645" s="145">
        <v>121</v>
      </c>
      <c r="T645" s="148" t="s">
        <v>128</v>
      </c>
      <c r="V645" s="220">
        <v>1600</v>
      </c>
      <c r="W645" s="220">
        <v>2000</v>
      </c>
      <c r="X645" s="224">
        <v>1730</v>
      </c>
      <c r="Y645" s="224">
        <v>1970</v>
      </c>
      <c r="Z645" s="224">
        <v>6.2</v>
      </c>
    </row>
    <row r="646" spans="1:26" ht="15.75">
      <c r="A646"/>
      <c r="B646" s="139"/>
      <c r="C646" s="68" t="s">
        <v>87</v>
      </c>
      <c r="D646" s="54">
        <v>27572.94</v>
      </c>
      <c r="E646" s="54">
        <v>27485.56</v>
      </c>
      <c r="F646" s="54">
        <v>27513.19</v>
      </c>
      <c r="G646" s="54">
        <v>27451.25</v>
      </c>
      <c r="H646" s="54">
        <v>27529.82</v>
      </c>
      <c r="I646" s="54">
        <v>27508.78</v>
      </c>
      <c r="J646" s="54">
        <v>27453.27</v>
      </c>
      <c r="K646" s="54">
        <v>27453</v>
      </c>
      <c r="L646" s="54">
        <v>27559.8</v>
      </c>
      <c r="M646" s="72"/>
      <c r="N646" s="72"/>
      <c r="O646" s="72"/>
      <c r="P646" s="72"/>
      <c r="Q646" s="72"/>
      <c r="R646" s="124"/>
      <c r="S646" s="72"/>
      <c r="T646" s="197"/>
      <c r="U646" s="148"/>
      <c r="V646" s="221"/>
      <c r="W646" s="221"/>
    </row>
    <row r="647" spans="1:26" ht="38.25">
      <c r="A647"/>
      <c r="B647" s="141"/>
      <c r="C647" s="68" t="s">
        <v>121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7"/>
      <c r="N647" s="127"/>
      <c r="O647" s="127"/>
      <c r="P647" s="127"/>
      <c r="Q647" s="127"/>
      <c r="R647" s="128"/>
      <c r="S647" s="127"/>
      <c r="T647" s="197"/>
      <c r="U647" s="148"/>
      <c r="V647" s="222"/>
      <c r="W647" s="222"/>
    </row>
    <row r="648" spans="1:26">
      <c r="A648" s="193">
        <v>43382</v>
      </c>
      <c r="B648" s="121" t="s">
        <v>122</v>
      </c>
      <c r="C648" s="68" t="s">
        <v>86</v>
      </c>
      <c r="D648" s="54">
        <v>29259.48</v>
      </c>
      <c r="E648" s="54">
        <v>29181.7</v>
      </c>
      <c r="F648" s="54">
        <v>29100.6</v>
      </c>
      <c r="G648" s="54">
        <v>29173.22</v>
      </c>
      <c r="H648" s="54">
        <v>29235.89</v>
      </c>
      <c r="I648" s="54">
        <v>29219.42</v>
      </c>
      <c r="J648" s="54">
        <v>29153.47</v>
      </c>
      <c r="K648" s="54">
        <v>29172.62</v>
      </c>
      <c r="L648" s="54">
        <v>29268.09</v>
      </c>
      <c r="M648" s="66">
        <f>IF((L649=""),"",MAX(D650:L650))</f>
        <v>1961.4199999999983</v>
      </c>
      <c r="N648" s="66">
        <f>IF(L649="","",MIN(D650:L650))</f>
        <v>1741.9099999999999</v>
      </c>
      <c r="O648" s="66">
        <f>IF((L650=""),"",AVERAGE(D650:L650))</f>
        <v>1871.372222222222</v>
      </c>
      <c r="P648" s="66">
        <f>IF((L649=""),"",((M648-N648)/(M648+N648))*100)</f>
        <v>5.9273680714383676</v>
      </c>
      <c r="Q648" s="66">
        <v>23</v>
      </c>
      <c r="R648" s="122" t="str">
        <f>IF(L649="","",IF(P649&lt;20,(IF(O648&gt;1730,IF(O648&lt;1970,"Pass","Fail"),"Fail"))))</f>
        <v>Pass</v>
      </c>
      <c r="S648" s="145">
        <v>121</v>
      </c>
      <c r="T648" s="148" t="s">
        <v>129</v>
      </c>
      <c r="V648" s="220">
        <v>1600</v>
      </c>
      <c r="W648" s="220">
        <v>2000</v>
      </c>
      <c r="X648" s="224">
        <v>1730</v>
      </c>
      <c r="Y648" s="224">
        <v>1970</v>
      </c>
      <c r="Z648" s="224">
        <v>6.2</v>
      </c>
    </row>
    <row r="649" spans="1:26" ht="15.75">
      <c r="A649"/>
      <c r="B649" s="139"/>
      <c r="C649" s="68" t="s">
        <v>87</v>
      </c>
      <c r="D649" s="54">
        <v>27393.61</v>
      </c>
      <c r="E649" s="54">
        <v>27317.61</v>
      </c>
      <c r="F649" s="54">
        <v>27358.69</v>
      </c>
      <c r="G649" s="54">
        <v>27307.25</v>
      </c>
      <c r="H649" s="54">
        <v>27274.47</v>
      </c>
      <c r="I649" s="54">
        <v>27313.919999999998</v>
      </c>
      <c r="J649" s="54">
        <v>27312.3</v>
      </c>
      <c r="K649" s="54">
        <v>27323.55</v>
      </c>
      <c r="L649" s="54">
        <v>27320.74</v>
      </c>
      <c r="M649" s="72"/>
      <c r="N649" s="72"/>
      <c r="O649" s="72"/>
      <c r="P649" s="72"/>
      <c r="Q649" s="72"/>
      <c r="R649" s="124"/>
      <c r="S649" s="72"/>
      <c r="T649" s="148"/>
      <c r="V649" s="221"/>
      <c r="W649" s="221"/>
    </row>
    <row r="650" spans="1:26" ht="38.25">
      <c r="A650"/>
      <c r="B650" s="141"/>
      <c r="C650" s="68" t="s">
        <v>121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7"/>
      <c r="N650" s="127"/>
      <c r="O650" s="127"/>
      <c r="P650" s="127"/>
      <c r="Q650" s="127"/>
      <c r="R650" s="128"/>
      <c r="S650" s="127"/>
      <c r="T650" s="148"/>
      <c r="V650" s="222"/>
      <c r="W650" s="222"/>
    </row>
    <row r="651" spans="1:26">
      <c r="A651" s="193">
        <v>43385</v>
      </c>
      <c r="B651" s="121" t="s">
        <v>122</v>
      </c>
      <c r="C651" s="68" t="s">
        <v>86</v>
      </c>
      <c r="D651" s="54">
        <v>29293.98</v>
      </c>
      <c r="E651" s="54">
        <v>29150.23</v>
      </c>
      <c r="F651" s="54">
        <v>29225.56</v>
      </c>
      <c r="G651" s="54">
        <v>29188.75</v>
      </c>
      <c r="H651" s="54">
        <v>29240.63</v>
      </c>
      <c r="I651" s="54">
        <v>29241.35</v>
      </c>
      <c r="J651" s="54">
        <v>29157.02</v>
      </c>
      <c r="K651" s="54">
        <v>29180.14</v>
      </c>
      <c r="L651" s="54">
        <v>29228.68</v>
      </c>
      <c r="M651" s="66">
        <f>IF((L652=""),"",MAX(D653:L653))</f>
        <v>1925.0499999999993</v>
      </c>
      <c r="N651" s="66">
        <f>IF(L652="","",MIN(D653:L653))</f>
        <v>1790.2299999999996</v>
      </c>
      <c r="O651" s="66">
        <f>IF((L653=""),"",AVERAGE(D653:L653))</f>
        <v>1844.3222222222223</v>
      </c>
      <c r="P651" s="66">
        <f>IF((L652=""),"",((M651-N651)/(M651+N651))*100)</f>
        <v>3.6287978295040957</v>
      </c>
      <c r="Q651" s="66">
        <v>23</v>
      </c>
      <c r="R651" s="122" t="str">
        <f>IF(L652="","",IF(P652&lt;20,(IF(O651&gt;1730,IF(O651&lt;1970,"Pass","Fail"),"Fail"))))</f>
        <v>Pass</v>
      </c>
      <c r="S651" s="145">
        <v>121</v>
      </c>
      <c r="T651" s="148" t="s">
        <v>130</v>
      </c>
      <c r="V651" s="220">
        <v>1600</v>
      </c>
      <c r="W651" s="220">
        <v>2000</v>
      </c>
      <c r="X651" s="224">
        <v>1730</v>
      </c>
      <c r="Y651" s="224">
        <v>1970</v>
      </c>
      <c r="Z651" s="224">
        <v>6.2</v>
      </c>
    </row>
    <row r="652" spans="1:26" ht="15.75">
      <c r="A652"/>
      <c r="B652" s="139"/>
      <c r="C652" s="68" t="s">
        <v>87</v>
      </c>
      <c r="D652" s="54">
        <v>27368.93</v>
      </c>
      <c r="E652" s="54">
        <v>27360</v>
      </c>
      <c r="F652" s="54">
        <v>27410.04</v>
      </c>
      <c r="G652" s="54">
        <v>27376.12</v>
      </c>
      <c r="H652" s="54">
        <v>27369.69</v>
      </c>
      <c r="I652" s="54">
        <v>27361.23</v>
      </c>
      <c r="J652" s="54">
        <v>27334.84</v>
      </c>
      <c r="K652" s="54">
        <v>27371.68</v>
      </c>
      <c r="L652" s="54">
        <v>27354.91</v>
      </c>
      <c r="M652" s="72"/>
      <c r="N652" s="72"/>
      <c r="O652" s="72"/>
      <c r="P652" s="72"/>
      <c r="Q652" s="72"/>
      <c r="R652" s="124"/>
      <c r="S652" s="72"/>
      <c r="T652" s="148"/>
      <c r="V652" s="221"/>
      <c r="W652" s="221"/>
    </row>
    <row r="653" spans="1:26" ht="38.25">
      <c r="A653"/>
      <c r="B653" s="141"/>
      <c r="C653" s="68" t="s">
        <v>121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7"/>
      <c r="N653" s="127"/>
      <c r="O653" s="127"/>
      <c r="P653" s="127"/>
      <c r="Q653" s="127"/>
      <c r="R653" s="128"/>
      <c r="S653" s="127"/>
      <c r="T653" s="148"/>
      <c r="V653" s="222"/>
      <c r="W653" s="222"/>
    </row>
    <row r="654" spans="1:26">
      <c r="A654" s="193">
        <v>43388</v>
      </c>
      <c r="B654" s="121" t="s">
        <v>122</v>
      </c>
      <c r="C654" s="68" t="s">
        <v>86</v>
      </c>
      <c r="D654" s="54">
        <v>29268.5</v>
      </c>
      <c r="E654" s="54">
        <v>29165.81</v>
      </c>
      <c r="F654" s="54">
        <v>29222.53</v>
      </c>
      <c r="G654" s="54">
        <v>29155.94</v>
      </c>
      <c r="H654" s="54">
        <v>29247.47</v>
      </c>
      <c r="I654" s="54">
        <v>29215.14</v>
      </c>
      <c r="J654" s="54">
        <v>29175.43</v>
      </c>
      <c r="K654" s="54">
        <v>29196.07</v>
      </c>
      <c r="L654" s="54">
        <v>29239.26</v>
      </c>
      <c r="M654" s="66">
        <f>IF((L655=""),"",MAX(D656:L656))</f>
        <v>1877.0699999999997</v>
      </c>
      <c r="N654" s="66">
        <f>IF(L655="","",MIN(D656:L656))</f>
        <v>1784.7800000000025</v>
      </c>
      <c r="O654" s="66">
        <f>IF((L656=""),"",AVERAGE(D656:L656))</f>
        <v>1836.895</v>
      </c>
      <c r="P654" s="66">
        <f>IF((L655=""),"",((M654-N654)/(M654+N654))*100)</f>
        <v>2.5203107718775257</v>
      </c>
      <c r="Q654" s="66">
        <v>23</v>
      </c>
      <c r="R654" s="122" t="str">
        <f>IF(L655="","",IF(P655&lt;20,(IF(O654&gt;1730,IF(O654&lt;1970,"Pass","Fail"),"Fail"))))</f>
        <v>Pass</v>
      </c>
      <c r="S654" s="145">
        <v>1340</v>
      </c>
      <c r="T654" s="148"/>
      <c r="V654" s="220">
        <v>1600</v>
      </c>
      <c r="W654" s="220">
        <v>2000</v>
      </c>
      <c r="X654" s="224">
        <v>1730</v>
      </c>
      <c r="Y654" s="224">
        <v>1970</v>
      </c>
      <c r="Z654" s="224">
        <v>6.2</v>
      </c>
    </row>
    <row r="655" spans="1:26" ht="15.75">
      <c r="A655"/>
      <c r="B655" s="139"/>
      <c r="C655" s="68" t="s">
        <v>87</v>
      </c>
      <c r="D655" s="54">
        <v>27394.7</v>
      </c>
      <c r="E655" s="54">
        <v>27381.03</v>
      </c>
      <c r="F655" s="54">
        <v>27435.96</v>
      </c>
      <c r="G655" s="54">
        <v>27349.1</v>
      </c>
      <c r="H655" s="54">
        <v>27370.400000000001</v>
      </c>
      <c r="I655" s="54">
        <v>27364.02</v>
      </c>
      <c r="J655" s="54">
        <v>27358.71</v>
      </c>
      <c r="K655" s="54">
        <v>27366.53</v>
      </c>
      <c r="L655" s="54">
        <v>27363.7</v>
      </c>
      <c r="M655" s="72"/>
      <c r="N655" s="72"/>
      <c r="O655" s="72"/>
      <c r="P655" s="72"/>
      <c r="Q655" s="72"/>
      <c r="R655" s="124"/>
      <c r="S655" s="72"/>
      <c r="T655" s="148"/>
      <c r="V655" s="221"/>
      <c r="W655" s="221"/>
    </row>
    <row r="656" spans="1:26" ht="38.25">
      <c r="A656"/>
      <c r="B656" s="141"/>
      <c r="C656" s="68" t="s">
        <v>121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131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7"/>
      <c r="N656" s="127"/>
      <c r="O656" s="127"/>
      <c r="P656" s="127"/>
      <c r="Q656" s="127"/>
      <c r="R656" s="128"/>
      <c r="S656" s="127"/>
      <c r="T656" s="148"/>
      <c r="V656" s="222"/>
      <c r="W656" s="222"/>
    </row>
    <row r="657" spans="1:26">
      <c r="A657" s="193">
        <v>43391</v>
      </c>
      <c r="B657" s="121" t="s">
        <v>122</v>
      </c>
      <c r="C657" s="68" t="s">
        <v>86</v>
      </c>
      <c r="D657" s="54">
        <v>29338.48</v>
      </c>
      <c r="E657" s="54">
        <v>29304.55</v>
      </c>
      <c r="F657" s="54">
        <v>29315.41</v>
      </c>
      <c r="G657" s="54">
        <v>29313.759999999998</v>
      </c>
      <c r="H657" s="54">
        <v>29377.71</v>
      </c>
      <c r="I657" s="54">
        <v>29412.53</v>
      </c>
      <c r="J657" s="54">
        <v>29303.49</v>
      </c>
      <c r="K657" s="54">
        <v>29292.83</v>
      </c>
      <c r="L657" s="54">
        <v>29352.66</v>
      </c>
      <c r="M657" s="66">
        <f>IF((L658=""),"",MAX(D659:L659))</f>
        <v>1924.739999999998</v>
      </c>
      <c r="N657" s="66">
        <f>IF(L658="","",MIN(D659:L659))</f>
        <v>1748.3499999999985</v>
      </c>
      <c r="O657" s="66">
        <f>IF((L659=""),"",AVERAGE(D659:L659))</f>
        <v>1844.8099999999988</v>
      </c>
      <c r="P657" s="66">
        <f>IF((L658=""),"",((M657-N657)/(M657+N657))*100)</f>
        <v>4.8022237407741049</v>
      </c>
      <c r="Q657" s="66">
        <v>23</v>
      </c>
      <c r="R657" s="122" t="str">
        <f>IF(L658="","",IF(P658&lt;20,(IF(O657&gt;1730,IF(O657&lt;1970,"Pass","Fail"),"Fail"))))</f>
        <v>Pass</v>
      </c>
      <c r="S657" s="145">
        <v>102</v>
      </c>
      <c r="T657" s="148" t="s">
        <v>132</v>
      </c>
      <c r="V657" s="220">
        <v>1600</v>
      </c>
      <c r="W657" s="220">
        <v>2000</v>
      </c>
      <c r="X657" s="224">
        <v>1730</v>
      </c>
      <c r="Y657" s="224">
        <v>1970</v>
      </c>
      <c r="Z657" s="224">
        <v>6.2</v>
      </c>
    </row>
    <row r="658" spans="1:26" ht="15.75">
      <c r="A658"/>
      <c r="B658" s="139"/>
      <c r="C658" s="68" t="s">
        <v>87</v>
      </c>
      <c r="D658" s="54">
        <v>27459.33</v>
      </c>
      <c r="E658" s="54">
        <v>27459.33</v>
      </c>
      <c r="F658" s="54">
        <v>27567.06</v>
      </c>
      <c r="G658" s="54">
        <v>27498.52</v>
      </c>
      <c r="H658" s="54">
        <v>27500.95</v>
      </c>
      <c r="I658" s="54">
        <v>27487.79</v>
      </c>
      <c r="J658" s="54">
        <v>27477.4</v>
      </c>
      <c r="K658" s="54">
        <v>27466.12</v>
      </c>
      <c r="L658" s="54">
        <v>27491.63</v>
      </c>
      <c r="M658" s="72"/>
      <c r="N658" s="72"/>
      <c r="O658" s="72"/>
      <c r="P658" s="72"/>
      <c r="Q658" s="72"/>
      <c r="R658" s="124"/>
      <c r="S658" s="72"/>
      <c r="T658" s="148"/>
      <c r="V658" s="221"/>
      <c r="W658" s="221"/>
    </row>
    <row r="659" spans="1:26" ht="38.25">
      <c r="A659"/>
      <c r="B659" s="141"/>
      <c r="C659" s="68" t="s">
        <v>121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7"/>
      <c r="N659" s="127"/>
      <c r="O659" s="127"/>
      <c r="P659" s="127"/>
      <c r="Q659" s="127"/>
      <c r="R659" s="128"/>
      <c r="S659" s="127"/>
      <c r="T659" s="148"/>
      <c r="V659" s="222"/>
      <c r="W659" s="222"/>
    </row>
    <row r="660" spans="1:26">
      <c r="A660" s="193">
        <v>43394</v>
      </c>
      <c r="B660" s="121" t="s">
        <v>122</v>
      </c>
      <c r="C660" s="68" t="s">
        <v>86</v>
      </c>
      <c r="D660" s="54">
        <v>29306.44</v>
      </c>
      <c r="E660" s="54">
        <v>29248.21</v>
      </c>
      <c r="F660" s="54">
        <v>29264.82</v>
      </c>
      <c r="G660" s="54">
        <v>29240.2</v>
      </c>
      <c r="H660" s="54">
        <v>29311.88</v>
      </c>
      <c r="I660" s="54">
        <v>29304.83</v>
      </c>
      <c r="J660" s="54">
        <v>29249.7</v>
      </c>
      <c r="K660" s="54">
        <v>29227.66</v>
      </c>
      <c r="L660" s="54">
        <v>29305.85</v>
      </c>
      <c r="M660" s="66">
        <f>IF((L661=""),"",MAX(D662:L662))</f>
        <v>1886.8500000000022</v>
      </c>
      <c r="N660" s="66">
        <f>IF(L661="","",MIN(D662:L662))</f>
        <v>1762.8899999999994</v>
      </c>
      <c r="O660" s="66">
        <f>IF((L662=""),"",AVERAGE(D662:L662))</f>
        <v>1830.9266666666667</v>
      </c>
      <c r="P660" s="66">
        <f>IF((L661=""),"",((M660-N660)/(M660+N660))*100)</f>
        <v>3.3964063193543295</v>
      </c>
      <c r="Q660" s="66">
        <v>23</v>
      </c>
      <c r="R660" s="122" t="str">
        <f>IF(L661="","",IF(P661&lt;20,(IF(O660&gt;1730,IF(O660&lt;1970,"Pass","Fail"),"Fail"))))</f>
        <v>Pass</v>
      </c>
      <c r="S660" s="145">
        <v>121</v>
      </c>
      <c r="T660" s="148" t="s">
        <v>133</v>
      </c>
      <c r="V660" s="220">
        <v>1600</v>
      </c>
      <c r="W660" s="220">
        <v>2000</v>
      </c>
      <c r="X660" s="224">
        <v>1730</v>
      </c>
      <c r="Y660" s="224">
        <v>1970</v>
      </c>
      <c r="Z660" s="224">
        <v>6.2</v>
      </c>
    </row>
    <row r="661" spans="1:26" ht="15.75">
      <c r="A661"/>
      <c r="B661" s="139"/>
      <c r="C661" s="68" t="s">
        <v>87</v>
      </c>
      <c r="D661" s="54">
        <v>27425.18</v>
      </c>
      <c r="E661" s="54">
        <v>27453.46</v>
      </c>
      <c r="F661" s="54">
        <v>27501.93</v>
      </c>
      <c r="G661" s="54">
        <v>27447.98</v>
      </c>
      <c r="H661" s="54">
        <v>27429.23</v>
      </c>
      <c r="I661" s="54">
        <v>27417.98</v>
      </c>
      <c r="J661" s="54">
        <v>27454.03</v>
      </c>
      <c r="K661" s="54">
        <v>27416.240000000002</v>
      </c>
      <c r="L661" s="54">
        <v>27435.22</v>
      </c>
      <c r="M661" s="72"/>
      <c r="N661" s="72"/>
      <c r="O661" s="72"/>
      <c r="P661" s="72"/>
      <c r="Q661" s="72"/>
      <c r="R661" s="124"/>
      <c r="S661" s="72"/>
      <c r="T661" s="148"/>
      <c r="V661" s="221"/>
      <c r="W661" s="221"/>
    </row>
    <row r="662" spans="1:26" ht="38.25">
      <c r="A662"/>
      <c r="B662" s="141"/>
      <c r="C662" s="68" t="s">
        <v>121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7"/>
      <c r="N662" s="127"/>
      <c r="O662" s="127"/>
      <c r="P662" s="127"/>
      <c r="Q662" s="127"/>
      <c r="R662" s="128"/>
      <c r="S662" s="127"/>
      <c r="T662" s="148"/>
      <c r="V662" s="222"/>
      <c r="W662" s="222"/>
    </row>
    <row r="663" spans="1:26">
      <c r="A663" s="193">
        <v>43397</v>
      </c>
      <c r="B663" s="121" t="s">
        <v>122</v>
      </c>
      <c r="C663" s="68" t="s">
        <v>86</v>
      </c>
      <c r="D663" s="54">
        <v>29245.02</v>
      </c>
      <c r="E663" s="54">
        <v>29165.66</v>
      </c>
      <c r="F663" s="54">
        <v>29171.57</v>
      </c>
      <c r="G663" s="54">
        <v>29180.52</v>
      </c>
      <c r="H663" s="54">
        <v>29274.240000000002</v>
      </c>
      <c r="I663" s="54">
        <v>29246.67</v>
      </c>
      <c r="J663" s="54">
        <v>29164.36</v>
      </c>
      <c r="K663" s="54">
        <v>29165.74</v>
      </c>
      <c r="L663" s="54">
        <v>29262.7</v>
      </c>
      <c r="M663" s="66">
        <f>IF((L664=""),"",MAX(D665:L665))</f>
        <v>1921.1700000000019</v>
      </c>
      <c r="N663" s="66">
        <f>IF(L664="","",MIN(D665:L665))</f>
        <v>1534.2999999999993</v>
      </c>
      <c r="O663" s="66">
        <f>IF((L665=""),"",AVERAGE(D665:L665))</f>
        <v>1827.351111111112</v>
      </c>
      <c r="P663" s="66">
        <f>IF((L664=""),"",((M663-N663)/(M663+N663))*100)</f>
        <v>11.195872052137696</v>
      </c>
      <c r="Q663" s="66">
        <v>23</v>
      </c>
      <c r="R663" s="122" t="str">
        <f>IF(L664="","",IF(P664&lt;20,(IF(O663&gt;1730,IF(O663&lt;1970,"Pass","Fail"),"Fail"))))</f>
        <v>Pass</v>
      </c>
      <c r="S663" s="145">
        <v>121</v>
      </c>
      <c r="T663" s="148" t="s">
        <v>134</v>
      </c>
      <c r="V663" s="220">
        <v>1600</v>
      </c>
      <c r="W663" s="220">
        <v>2000</v>
      </c>
      <c r="X663" s="224">
        <v>1730</v>
      </c>
      <c r="Y663" s="224">
        <v>1970</v>
      </c>
      <c r="Z663" s="224">
        <v>6.2</v>
      </c>
    </row>
    <row r="664" spans="1:26" ht="15.75">
      <c r="A664"/>
      <c r="B664" s="139"/>
      <c r="C664" s="68" t="s">
        <v>87</v>
      </c>
      <c r="D664" s="54">
        <v>27381.05</v>
      </c>
      <c r="E664" s="54">
        <v>27359.23</v>
      </c>
      <c r="F664" s="54">
        <v>27637.27</v>
      </c>
      <c r="G664" s="54">
        <v>27326.06</v>
      </c>
      <c r="H664" s="54">
        <v>27353.07</v>
      </c>
      <c r="I664" s="54">
        <v>27368.34</v>
      </c>
      <c r="J664" s="54">
        <v>27320.78</v>
      </c>
      <c r="K664" s="54">
        <v>27310.26</v>
      </c>
      <c r="L664" s="54">
        <v>27374.26</v>
      </c>
      <c r="M664" s="72"/>
      <c r="N664" s="72"/>
      <c r="O664" s="72"/>
      <c r="P664" s="72"/>
      <c r="Q664" s="72"/>
      <c r="R664" s="124"/>
      <c r="S664" s="72"/>
      <c r="T664" s="148"/>
      <c r="V664" s="221"/>
      <c r="W664" s="221"/>
    </row>
    <row r="665" spans="1:26" ht="38.25">
      <c r="A665"/>
      <c r="B665" s="141"/>
      <c r="C665" s="68" t="s">
        <v>121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7"/>
      <c r="N665" s="127"/>
      <c r="O665" s="127"/>
      <c r="P665" s="127"/>
      <c r="Q665" s="127"/>
      <c r="R665" s="128"/>
      <c r="S665" s="127"/>
      <c r="T665" s="148"/>
      <c r="V665" s="222"/>
      <c r="W665" s="222"/>
    </row>
    <row r="666" spans="1:26">
      <c r="A666" s="193">
        <v>43401</v>
      </c>
      <c r="B666" s="121" t="s">
        <v>122</v>
      </c>
      <c r="C666" s="68" t="s">
        <v>86</v>
      </c>
      <c r="D666" s="54">
        <v>29257.81</v>
      </c>
      <c r="E666" s="54">
        <v>29211.21</v>
      </c>
      <c r="F666" s="54">
        <v>29235.38</v>
      </c>
      <c r="G666" s="54">
        <v>29182.77</v>
      </c>
      <c r="H666" s="54">
        <v>29271.89</v>
      </c>
      <c r="I666" s="54">
        <v>29238.25</v>
      </c>
      <c r="J666" s="54">
        <v>29188.03</v>
      </c>
      <c r="K666" s="54">
        <v>29189.79</v>
      </c>
      <c r="L666" s="54">
        <v>29267.94</v>
      </c>
      <c r="M666" s="66">
        <f>IF((L667=""),"",MAX(D668:L668))</f>
        <v>1938.7799999999988</v>
      </c>
      <c r="N666" s="66">
        <f>IF(L667="","",MIN(D668:L668))</f>
        <v>1824.6599999999999</v>
      </c>
      <c r="O666" s="66">
        <f>IF((L668=""),"",AVERAGE(D668:L668))</f>
        <v>1885.4044444444444</v>
      </c>
      <c r="P666" s="66">
        <f>IF((L667=""),"",((M666-N666)/(M666+N666))*100)</f>
        <v>3.0323321216758874</v>
      </c>
      <c r="Q666" s="66">
        <v>23</v>
      </c>
      <c r="R666" s="122" t="str">
        <f>IF(L667="","",IF(P667&lt;20,(IF(O666&gt;1730,IF(O666&lt;1970,"Pass","Fail"),"Fail"))))</f>
        <v>Pass</v>
      </c>
      <c r="S666" s="145">
        <v>1335</v>
      </c>
      <c r="T666" s="148" t="s">
        <v>135</v>
      </c>
      <c r="V666" s="220">
        <v>1600</v>
      </c>
      <c r="W666" s="220">
        <v>2000</v>
      </c>
      <c r="X666" s="224">
        <v>1730</v>
      </c>
      <c r="Y666" s="224">
        <v>1970</v>
      </c>
      <c r="Z666" s="224">
        <v>6.2</v>
      </c>
    </row>
    <row r="667" spans="1:26" ht="15.75">
      <c r="A667"/>
      <c r="B667" s="139"/>
      <c r="C667" s="68" t="s">
        <v>87</v>
      </c>
      <c r="D667" s="54">
        <v>27347.05</v>
      </c>
      <c r="E667" s="54">
        <v>27359.37</v>
      </c>
      <c r="F667" s="54">
        <v>27410.720000000001</v>
      </c>
      <c r="G667" s="54">
        <v>27316.74</v>
      </c>
      <c r="H667" s="54">
        <v>27333.11</v>
      </c>
      <c r="I667" s="54">
        <v>27299.66</v>
      </c>
      <c r="J667" s="54">
        <v>27330.6</v>
      </c>
      <c r="K667" s="54">
        <v>27325.34</v>
      </c>
      <c r="L667" s="54">
        <v>27351.84</v>
      </c>
      <c r="M667" s="72"/>
      <c r="N667" s="72"/>
      <c r="O667" s="72"/>
      <c r="P667" s="72"/>
      <c r="Q667" s="72"/>
      <c r="R667" s="124"/>
      <c r="S667" s="72"/>
      <c r="T667" s="148"/>
      <c r="V667" s="221"/>
      <c r="W667" s="221"/>
    </row>
    <row r="668" spans="1:26" ht="38.25">
      <c r="A668"/>
      <c r="B668" s="141"/>
      <c r="C668" s="68" t="s">
        <v>121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7"/>
      <c r="N668" s="127"/>
      <c r="O668" s="127"/>
      <c r="P668" s="127"/>
      <c r="Q668" s="127"/>
      <c r="R668" s="128"/>
      <c r="S668" s="127"/>
      <c r="T668" s="148"/>
      <c r="V668" s="222"/>
      <c r="W668" s="222"/>
    </row>
    <row r="669" spans="1:26">
      <c r="A669" s="193">
        <v>43404</v>
      </c>
      <c r="B669" s="121" t="s">
        <v>122</v>
      </c>
      <c r="C669" s="68" t="s">
        <v>86</v>
      </c>
      <c r="D669" s="54">
        <v>29327.74</v>
      </c>
      <c r="E669" s="54">
        <v>29290.07</v>
      </c>
      <c r="F669" s="54">
        <v>29287.64</v>
      </c>
      <c r="G669" s="54">
        <v>29278.66</v>
      </c>
      <c r="H669" s="54">
        <v>29350.880000000001</v>
      </c>
      <c r="I669" s="54">
        <v>29328.62</v>
      </c>
      <c r="J669" s="54">
        <v>29310.73</v>
      </c>
      <c r="K669" s="54">
        <v>29264.97</v>
      </c>
      <c r="L669" s="54">
        <v>29338.53</v>
      </c>
      <c r="M669" s="66">
        <f>IF((L670=""),"",MAX(D671:L671))</f>
        <v>1937.25</v>
      </c>
      <c r="N669" s="66">
        <f>IF(L670="","",MIN(D671:L671))</f>
        <v>1792.5499999999993</v>
      </c>
      <c r="O669" s="66">
        <f>IF((L671=""),"",AVERAGE(D671:L671))</f>
        <v>1870.8066666666664</v>
      </c>
      <c r="P669" s="66">
        <f>IF((L670=""),"",((M669-N669)/(M669+N669))*100)</f>
        <v>3.8795645879135816</v>
      </c>
      <c r="Q669" s="66">
        <v>23</v>
      </c>
      <c r="R669" s="122" t="str">
        <f>IF(L670="","",IF(P670&lt;20,(IF(O669&gt;1730,IF(O669&lt;1970,"Pass","Fail"),"Fail"))))</f>
        <v>Pass</v>
      </c>
      <c r="S669" s="145">
        <v>64</v>
      </c>
      <c r="T669" s="148" t="s">
        <v>136</v>
      </c>
      <c r="V669" s="220">
        <v>1600</v>
      </c>
      <c r="W669" s="220">
        <v>2000</v>
      </c>
      <c r="X669" s="224">
        <v>1730</v>
      </c>
      <c r="Y669" s="224">
        <v>1970</v>
      </c>
      <c r="Z669" s="224">
        <v>6.2</v>
      </c>
    </row>
    <row r="670" spans="1:26" ht="15.75">
      <c r="A670"/>
      <c r="B670" s="139"/>
      <c r="C670" s="68" t="s">
        <v>87</v>
      </c>
      <c r="D670" s="54">
        <v>27451.16</v>
      </c>
      <c r="E670" s="54">
        <v>27443.15</v>
      </c>
      <c r="F670" s="54">
        <v>27495.09</v>
      </c>
      <c r="G670" s="54">
        <v>27419.93</v>
      </c>
      <c r="H670" s="54">
        <v>27413.63</v>
      </c>
      <c r="I670" s="54">
        <v>27427</v>
      </c>
      <c r="J670" s="54">
        <v>27440.92</v>
      </c>
      <c r="K670" s="54">
        <v>27407.07</v>
      </c>
      <c r="L670" s="54">
        <v>27442.63</v>
      </c>
      <c r="M670" s="72"/>
      <c r="N670" s="72"/>
      <c r="O670" s="72"/>
      <c r="P670" s="72"/>
      <c r="Q670" s="72"/>
      <c r="R670" s="124"/>
      <c r="S670" s="72"/>
      <c r="T670" s="148"/>
      <c r="V670" s="221"/>
      <c r="W670" s="221"/>
    </row>
    <row r="671" spans="1:26" ht="38.25">
      <c r="A671"/>
      <c r="B671" s="141"/>
      <c r="C671" s="68" t="s">
        <v>121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7"/>
      <c r="N671" s="127"/>
      <c r="O671" s="127"/>
      <c r="P671" s="127"/>
      <c r="Q671" s="127"/>
      <c r="R671" s="128"/>
      <c r="S671" s="127"/>
      <c r="T671" s="148"/>
      <c r="V671" s="222"/>
      <c r="W671" s="222"/>
    </row>
    <row r="672" spans="1:26">
      <c r="A672" s="193">
        <v>43404</v>
      </c>
      <c r="B672" s="121" t="s">
        <v>122</v>
      </c>
      <c r="C672" s="68" t="s">
        <v>86</v>
      </c>
      <c r="D672" s="54">
        <v>29320.18</v>
      </c>
      <c r="E672" s="54">
        <v>29231.040000000001</v>
      </c>
      <c r="F672" s="54">
        <v>29240.47</v>
      </c>
      <c r="G672" s="54">
        <v>29262.37</v>
      </c>
      <c r="H672" s="54">
        <v>29358.82</v>
      </c>
      <c r="I672" s="54">
        <v>29310.43</v>
      </c>
      <c r="J672" s="54">
        <v>29229.040000000001</v>
      </c>
      <c r="K672" s="54">
        <v>29236.51</v>
      </c>
      <c r="L672" s="54">
        <v>29344.34</v>
      </c>
      <c r="M672" s="66">
        <f>IF((L673=""),"",MAX(D674:L674))</f>
        <v>1934.260000000002</v>
      </c>
      <c r="N672" s="66">
        <f>IF(L673="","",MIN(D674:L674))</f>
        <v>1819.2900000000009</v>
      </c>
      <c r="O672" s="66">
        <f>IF((L674=""),"",AVERAGE(D674:L674))</f>
        <v>1881.4333333333334</v>
      </c>
      <c r="P672" s="66">
        <f>IF((L673=""),"",((M672-N672)/(M672+N672))*100)</f>
        <v>3.062967057851929</v>
      </c>
      <c r="Q672" s="66">
        <v>23</v>
      </c>
      <c r="R672" s="122" t="str">
        <f>IF(L673="","",IF(P673&lt;20,(IF(O672&gt;1730,IF(O672&lt;1970,"Pass","Fail"),"Fail"))))</f>
        <v>Pass</v>
      </c>
      <c r="S672" s="145">
        <v>1335</v>
      </c>
      <c r="T672" s="148" t="s">
        <v>137</v>
      </c>
      <c r="V672" s="220">
        <v>1600</v>
      </c>
      <c r="W672" s="220">
        <v>2000</v>
      </c>
      <c r="X672" s="224">
        <v>1730</v>
      </c>
      <c r="Y672" s="224">
        <v>1970</v>
      </c>
      <c r="Z672" s="224">
        <v>6.2</v>
      </c>
    </row>
    <row r="673" spans="1:26" ht="15.75">
      <c r="A673"/>
      <c r="B673" s="139"/>
      <c r="C673" s="68" t="s">
        <v>87</v>
      </c>
      <c r="D673" s="54">
        <v>27410.81</v>
      </c>
      <c r="E673" s="54">
        <v>27380.76</v>
      </c>
      <c r="F673" s="54">
        <v>27421.18</v>
      </c>
      <c r="G673" s="54">
        <v>27399.27</v>
      </c>
      <c r="H673" s="54">
        <v>27426.36</v>
      </c>
      <c r="I673" s="54">
        <v>27376.17</v>
      </c>
      <c r="J673" s="54">
        <v>27382.65</v>
      </c>
      <c r="K673" s="54">
        <v>27381.91</v>
      </c>
      <c r="L673" s="54">
        <v>27421.19</v>
      </c>
      <c r="M673" s="72"/>
      <c r="N673" s="72"/>
      <c r="O673" s="72"/>
      <c r="P673" s="72"/>
      <c r="Q673" s="72"/>
      <c r="R673" s="124"/>
      <c r="S673" s="72"/>
      <c r="T673" s="148"/>
      <c r="V673" s="221"/>
      <c r="W673" s="221"/>
    </row>
    <row r="674" spans="1:26" ht="38.25">
      <c r="A674"/>
      <c r="B674" s="141"/>
      <c r="C674" s="68" t="s">
        <v>121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7"/>
      <c r="N674" s="127"/>
      <c r="O674" s="127"/>
      <c r="P674" s="127"/>
      <c r="Q674" s="127"/>
      <c r="R674" s="128"/>
      <c r="S674" s="127"/>
      <c r="T674" s="148"/>
      <c r="V674" s="222"/>
      <c r="W674" s="222"/>
    </row>
    <row r="675" spans="1:26">
      <c r="A675" s="193">
        <v>43408</v>
      </c>
      <c r="B675" s="121" t="s">
        <v>122</v>
      </c>
      <c r="C675" s="68" t="s">
        <v>86</v>
      </c>
      <c r="D675" s="54">
        <v>29378.02</v>
      </c>
      <c r="E675" s="54">
        <v>29313.52</v>
      </c>
      <c r="F675" s="54">
        <v>29351.89</v>
      </c>
      <c r="G675" s="54">
        <v>29300.06</v>
      </c>
      <c r="H675" s="54">
        <v>29369.91</v>
      </c>
      <c r="I675" s="54">
        <v>29366.03</v>
      </c>
      <c r="J675" s="54">
        <v>29312.34</v>
      </c>
      <c r="K675" s="54">
        <v>29298.63</v>
      </c>
      <c r="L675" s="54">
        <v>29377.11</v>
      </c>
      <c r="M675" s="66">
        <f>IF((L676=""),"",MAX(D677:L677))</f>
        <v>1927.9799999999996</v>
      </c>
      <c r="N675" s="66">
        <f>IF(L676="","",MIN(D677:L677))</f>
        <v>1811.4099999999999</v>
      </c>
      <c r="O675" s="66">
        <f>IF((L677=""),"",AVERAGE(D677:L677))</f>
        <v>1870.3333333333337</v>
      </c>
      <c r="P675" s="66">
        <f>IF((L676=""),"",((M675-N675)/(M675+N675))*100)</f>
        <v>3.1173533651210419</v>
      </c>
      <c r="Q675" s="66">
        <v>23</v>
      </c>
      <c r="R675" s="122" t="str">
        <f>IF(L676="","",IF(P676&lt;20,(IF(O675&gt;1730,IF(O675&lt;1970,"Pass","Fail"),"Fail"))))</f>
        <v>Pass</v>
      </c>
      <c r="S675" s="145">
        <v>121</v>
      </c>
      <c r="T675" s="148" t="s">
        <v>138</v>
      </c>
      <c r="V675" s="220">
        <v>1600</v>
      </c>
      <c r="W675" s="220">
        <v>2000</v>
      </c>
      <c r="X675" s="224">
        <v>1730</v>
      </c>
      <c r="Y675" s="224">
        <v>1970</v>
      </c>
      <c r="Z675" s="224">
        <v>6.2</v>
      </c>
    </row>
    <row r="676" spans="1:26" ht="15.75">
      <c r="A676"/>
      <c r="B676" s="139"/>
      <c r="C676" s="68" t="s">
        <v>87</v>
      </c>
      <c r="D676" s="54">
        <v>27490.94</v>
      </c>
      <c r="E676" s="54">
        <v>27478.5</v>
      </c>
      <c r="F676" s="54">
        <v>27540.48</v>
      </c>
      <c r="G676" s="54">
        <v>27458.05</v>
      </c>
      <c r="H676" s="54">
        <v>27446.39</v>
      </c>
      <c r="I676" s="54">
        <v>27438.05</v>
      </c>
      <c r="J676" s="54">
        <v>27456.720000000001</v>
      </c>
      <c r="K676" s="54">
        <v>27454.59</v>
      </c>
      <c r="L676" s="54">
        <v>27470.79</v>
      </c>
      <c r="M676" s="72"/>
      <c r="N676" s="72"/>
      <c r="O676" s="72"/>
      <c r="P676" s="72"/>
      <c r="Q676" s="72"/>
      <c r="R676" s="124"/>
      <c r="S676" s="72"/>
      <c r="T676" s="148"/>
      <c r="V676" s="221"/>
      <c r="W676" s="221"/>
    </row>
    <row r="677" spans="1:26" ht="38.25">
      <c r="A677"/>
      <c r="B677" s="141"/>
      <c r="C677" s="68" t="s">
        <v>121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7"/>
      <c r="N677" s="127"/>
      <c r="O677" s="127"/>
      <c r="P677" s="127"/>
      <c r="Q677" s="127"/>
      <c r="R677" s="128"/>
      <c r="S677" s="127"/>
      <c r="T677" s="148"/>
      <c r="V677" s="222"/>
      <c r="W677" s="222"/>
    </row>
    <row r="678" spans="1:26">
      <c r="A678" s="193">
        <v>43413</v>
      </c>
      <c r="B678" s="121" t="s">
        <v>122</v>
      </c>
      <c r="C678" s="68" t="s">
        <v>86</v>
      </c>
      <c r="D678" s="54">
        <v>29291.95</v>
      </c>
      <c r="E678" s="54">
        <v>29207.37</v>
      </c>
      <c r="F678" s="54">
        <v>29202.39</v>
      </c>
      <c r="G678" s="54">
        <v>29227.65</v>
      </c>
      <c r="H678" s="54">
        <v>29309.86</v>
      </c>
      <c r="I678" s="54">
        <v>29294.25</v>
      </c>
      <c r="J678" s="54">
        <v>29202.84</v>
      </c>
      <c r="K678" s="54">
        <v>29208.77</v>
      </c>
      <c r="L678" s="54">
        <v>29290.26</v>
      </c>
      <c r="M678" s="66">
        <f>IF((L679=""),"",MAX(D680:L680))</f>
        <v>1901.7200000000012</v>
      </c>
      <c r="N678" s="66">
        <f>IF(L679="","",MIN(D680:L680))</f>
        <v>1784.5299999999988</v>
      </c>
      <c r="O678" s="66">
        <f>IF((L680=""),"",AVERAGE(D680:L680))</f>
        <v>1843.6949999999997</v>
      </c>
      <c r="P678" s="66">
        <f>IF((L679=""),"",((M678-N678)/(M678+N678))*100)</f>
        <v>3.1791115632418396</v>
      </c>
      <c r="Q678" s="66">
        <v>23</v>
      </c>
      <c r="R678" s="122" t="str">
        <f>IF(L679="","",IF(P679&lt;20,(IF(O678&gt;1730,IF(O678&lt;1970,"Pass","Fail"),"Fail"))))</f>
        <v>Pass</v>
      </c>
      <c r="S678" s="145">
        <v>1335</v>
      </c>
      <c r="T678" s="148" t="s">
        <v>139</v>
      </c>
      <c r="V678" s="220">
        <v>1600</v>
      </c>
      <c r="W678" s="220">
        <v>2000</v>
      </c>
      <c r="X678" s="224">
        <v>1730</v>
      </c>
      <c r="Y678" s="224">
        <v>1970</v>
      </c>
      <c r="Z678" s="224">
        <v>6.2</v>
      </c>
    </row>
    <row r="679" spans="1:26" ht="15.75">
      <c r="A679"/>
      <c r="B679" s="139"/>
      <c r="C679" s="68" t="s">
        <v>87</v>
      </c>
      <c r="D679" s="54">
        <v>27418.36</v>
      </c>
      <c r="E679" s="54">
        <v>27400.81</v>
      </c>
      <c r="F679" s="54">
        <v>27417.86</v>
      </c>
      <c r="G679" s="54">
        <v>27376.41</v>
      </c>
      <c r="H679" s="54">
        <v>27408.14</v>
      </c>
      <c r="I679" s="54">
        <v>27403.72</v>
      </c>
      <c r="J679" s="54">
        <v>27375.71</v>
      </c>
      <c r="K679" s="54">
        <v>27381.38</v>
      </c>
      <c r="L679" s="54">
        <v>27429.8</v>
      </c>
      <c r="M679" s="72"/>
      <c r="N679" s="72"/>
      <c r="O679" s="72"/>
      <c r="P679" s="72"/>
      <c r="Q679" s="72"/>
      <c r="R679" s="124"/>
      <c r="S679" s="72"/>
      <c r="T679" s="148"/>
      <c r="V679" s="221"/>
      <c r="W679" s="221"/>
    </row>
    <row r="680" spans="1:26" ht="38.25">
      <c r="A680"/>
      <c r="B680" s="141"/>
      <c r="C680" s="68" t="s">
        <v>121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7"/>
      <c r="N680" s="127"/>
      <c r="O680" s="127"/>
      <c r="P680" s="127"/>
      <c r="Q680" s="127"/>
      <c r="R680" s="128"/>
      <c r="S680" s="127"/>
      <c r="T680" s="148"/>
      <c r="V680" s="222"/>
      <c r="W680" s="222"/>
    </row>
    <row r="681" spans="1:26">
      <c r="A681" s="193">
        <v>43424</v>
      </c>
      <c r="B681" s="121" t="s">
        <v>122</v>
      </c>
      <c r="C681" s="68" t="s">
        <v>86</v>
      </c>
      <c r="D681" s="54">
        <v>29261.33</v>
      </c>
      <c r="E681" s="54">
        <v>29189.61</v>
      </c>
      <c r="F681" s="54">
        <v>29224.82</v>
      </c>
      <c r="G681" s="54">
        <v>29177.599999999999</v>
      </c>
      <c r="H681" s="54">
        <v>29235.32</v>
      </c>
      <c r="I681" s="54">
        <v>29246.49</v>
      </c>
      <c r="J681" s="54">
        <v>29174.12</v>
      </c>
      <c r="K681" s="54">
        <v>29164.77</v>
      </c>
      <c r="L681" s="54">
        <v>29233.06</v>
      </c>
      <c r="M681" s="66">
        <f>IF((L682=""),"",MAX(D683:L683))</f>
        <v>1916.8300000000017</v>
      </c>
      <c r="N681" s="66">
        <f>IF(L682="","",MIN(D683:L683))</f>
        <v>1790.5499999999993</v>
      </c>
      <c r="O681" s="66">
        <f>IF((L683=""),"",AVERAGE(D683:L683))</f>
        <v>1855.4012500000003</v>
      </c>
      <c r="P681" s="66">
        <f>IF((L682=""),"",((M681-N681)/(M681+N681))*100)</f>
        <v>3.4061790266981653</v>
      </c>
      <c r="Q681" s="66">
        <v>23</v>
      </c>
      <c r="R681" s="122" t="str">
        <f>IF(L682="","",IF(P682&lt;20,(IF(O681&gt;1730,IF(O681&lt;1970,"Pass","Fail"),"Fail"))))</f>
        <v>Pass</v>
      </c>
      <c r="S681" s="145">
        <v>1159</v>
      </c>
      <c r="T681" s="148" t="s">
        <v>140</v>
      </c>
      <c r="V681" s="220">
        <v>1600</v>
      </c>
      <c r="W681" s="220">
        <v>2000</v>
      </c>
      <c r="X681" s="224">
        <v>1730</v>
      </c>
      <c r="Y681" s="224">
        <v>1970</v>
      </c>
      <c r="Z681" s="224">
        <v>6.2</v>
      </c>
    </row>
    <row r="682" spans="1:26" ht="15.75">
      <c r="A682"/>
      <c r="B682" s="139"/>
      <c r="C682" s="68" t="s">
        <v>87</v>
      </c>
      <c r="D682" s="54">
        <v>27376.9</v>
      </c>
      <c r="E682" s="54">
        <v>27358.42</v>
      </c>
      <c r="F682" s="54">
        <v>27434.27</v>
      </c>
      <c r="G682" s="54">
        <v>27327.31</v>
      </c>
      <c r="H682" s="54">
        <v>27333.18</v>
      </c>
      <c r="I682" s="54">
        <v>27329.66</v>
      </c>
      <c r="J682" s="54">
        <v>27344.16</v>
      </c>
      <c r="K682" s="54">
        <v>27324.69</v>
      </c>
      <c r="L682" s="54">
        <v>27350.89</v>
      </c>
      <c r="M682" s="72"/>
      <c r="N682" s="72"/>
      <c r="O682" s="72"/>
      <c r="P682" s="72"/>
      <c r="Q682" s="72"/>
      <c r="R682" s="124"/>
      <c r="S682" s="72"/>
      <c r="T682" s="148"/>
      <c r="V682" s="221"/>
      <c r="W682" s="221"/>
    </row>
    <row r="683" spans="1:26" ht="38.25">
      <c r="A683"/>
      <c r="B683" s="141"/>
      <c r="C683" s="68" t="s">
        <v>121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7"/>
      <c r="N683" s="127"/>
      <c r="O683" s="127"/>
      <c r="P683" s="127"/>
      <c r="Q683" s="127"/>
      <c r="R683" s="128"/>
      <c r="S683" s="127"/>
      <c r="T683" s="148"/>
      <c r="V683" s="222"/>
      <c r="W683" s="222"/>
    </row>
    <row r="684" spans="1:26">
      <c r="A684" s="193">
        <v>43428</v>
      </c>
      <c r="B684" s="121" t="s">
        <v>122</v>
      </c>
      <c r="C684" s="68" t="s">
        <v>86</v>
      </c>
      <c r="D684" s="54">
        <v>29190.17</v>
      </c>
      <c r="E684" s="54">
        <v>29134.43</v>
      </c>
      <c r="F684" s="54">
        <v>29128.53</v>
      </c>
      <c r="G684" s="54">
        <v>29111.65</v>
      </c>
      <c r="H684" s="54">
        <v>29185.43</v>
      </c>
      <c r="I684" s="54">
        <v>29176.98</v>
      </c>
      <c r="J684" s="54">
        <v>29103.43</v>
      </c>
      <c r="K684" s="54">
        <v>29112.37</v>
      </c>
      <c r="L684" s="54">
        <v>29180.86</v>
      </c>
      <c r="M684" s="66">
        <f>IF((L685=""),"",MAX(D686:L686))</f>
        <v>1917.1100000000006</v>
      </c>
      <c r="N684" s="66">
        <f>IF(L685="","",MIN(D686:L686))</f>
        <v>1784.1699999999983</v>
      </c>
      <c r="O684" s="66">
        <f>IF((L686=""),"",AVERAGE(D686:L686))</f>
        <v>1851.9137499999997</v>
      </c>
      <c r="P684" s="66">
        <f>IF((L685=""),"",((M684-N684)/(M684+N684))*100)</f>
        <v>3.5917304283924043</v>
      </c>
      <c r="Q684" s="66">
        <v>23</v>
      </c>
      <c r="R684" s="122" t="str">
        <f>IF(L685="","",IF(P685&lt;20,(IF(O684&gt;1730,IF(O684&lt;1970,"Pass","Fail"),"Fail"))))</f>
        <v>Pass</v>
      </c>
      <c r="S684" s="145">
        <v>64</v>
      </c>
      <c r="T684" s="148" t="s">
        <v>69</v>
      </c>
      <c r="V684" s="220">
        <v>1600</v>
      </c>
      <c r="W684" s="220">
        <v>2000</v>
      </c>
      <c r="X684" s="224">
        <v>1730</v>
      </c>
      <c r="Y684" s="224">
        <v>1970</v>
      </c>
      <c r="Z684" s="224">
        <v>6.2</v>
      </c>
    </row>
    <row r="685" spans="1:26" ht="15.75">
      <c r="A685"/>
      <c r="B685" s="139"/>
      <c r="C685" s="68" t="s">
        <v>87</v>
      </c>
      <c r="D685" s="54">
        <v>27289.18</v>
      </c>
      <c r="E685" s="54">
        <v>27295.08</v>
      </c>
      <c r="F685" s="54">
        <v>27344.36</v>
      </c>
      <c r="G685" s="54">
        <v>27278.99</v>
      </c>
      <c r="H685" s="54">
        <v>27281.43</v>
      </c>
      <c r="I685" s="54">
        <v>27259.87</v>
      </c>
      <c r="J685" s="54">
        <v>27276.92</v>
      </c>
      <c r="K685" s="54">
        <v>27292.31</v>
      </c>
      <c r="L685" s="54">
        <v>27289.41</v>
      </c>
      <c r="M685" s="72"/>
      <c r="N685" s="72"/>
      <c r="O685" s="72"/>
      <c r="P685" s="72"/>
      <c r="Q685" s="72"/>
      <c r="R685" s="124"/>
      <c r="S685" s="72"/>
      <c r="T685" s="197"/>
      <c r="U685" s="148"/>
      <c r="V685" s="221"/>
      <c r="W685" s="221"/>
    </row>
    <row r="686" spans="1:26" ht="38.25">
      <c r="A686"/>
      <c r="B686" s="141"/>
      <c r="C686" s="68" t="s">
        <v>121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7"/>
      <c r="N686" s="127"/>
      <c r="O686" s="127"/>
      <c r="P686" s="127"/>
      <c r="Q686" s="127"/>
      <c r="R686" s="128"/>
      <c r="S686" s="127"/>
      <c r="T686" s="197"/>
      <c r="U686" s="148"/>
      <c r="V686" s="222"/>
      <c r="W686" s="222"/>
    </row>
    <row r="687" spans="1:26">
      <c r="A687" s="193">
        <v>43438</v>
      </c>
      <c r="B687" s="121" t="s">
        <v>122</v>
      </c>
      <c r="C687" s="68" t="s">
        <v>86</v>
      </c>
      <c r="D687" s="54">
        <v>29288.5</v>
      </c>
      <c r="E687" s="54">
        <v>29195.49</v>
      </c>
      <c r="F687" s="54">
        <v>29186.59</v>
      </c>
      <c r="G687" s="54">
        <v>29189.89</v>
      </c>
      <c r="H687" s="54">
        <v>29264.22</v>
      </c>
      <c r="I687" s="54">
        <v>29288.52</v>
      </c>
      <c r="J687" s="54">
        <v>29188.86</v>
      </c>
      <c r="K687" s="54">
        <v>29182.87</v>
      </c>
      <c r="L687" s="54">
        <v>29273.78</v>
      </c>
      <c r="M687" s="66">
        <f>IF((L688=""),"",MAX(D689:L689))</f>
        <v>1930.5200000000004</v>
      </c>
      <c r="N687" s="66">
        <f>IF(L688="","",MIN(D689:L689))</f>
        <v>1816.2000000000007</v>
      </c>
      <c r="O687" s="66">
        <f>IF((L689=""),"",AVERAGE(D689:L689))</f>
        <v>1877.764444444445</v>
      </c>
      <c r="P687" s="66">
        <f>IF((L688=""),"",((M687-N687)/(M687+N687))*100)</f>
        <v>3.0512021181193063</v>
      </c>
      <c r="Q687" s="66">
        <v>23</v>
      </c>
      <c r="R687" s="122" t="str">
        <f>IF(L688="","",IF(P688&lt;20,(IF(O687&gt;1730,IF(O687&lt;1970,"Pass","Fail"),"Fail"))))</f>
        <v>Pass</v>
      </c>
      <c r="S687" s="145">
        <v>1159</v>
      </c>
      <c r="T687" s="196"/>
      <c r="U687" s="148" t="s">
        <v>141</v>
      </c>
      <c r="V687" s="220">
        <v>1600</v>
      </c>
      <c r="W687" s="220">
        <v>2000</v>
      </c>
      <c r="X687" s="224">
        <v>1730</v>
      </c>
      <c r="Y687" s="224">
        <v>1970</v>
      </c>
      <c r="Z687" s="224">
        <v>6.2</v>
      </c>
    </row>
    <row r="688" spans="1:26" ht="15.75">
      <c r="A688"/>
      <c r="B688" s="139"/>
      <c r="C688" s="68" t="s">
        <v>87</v>
      </c>
      <c r="D688" s="54">
        <v>27374.06</v>
      </c>
      <c r="E688" s="54">
        <v>27346.86</v>
      </c>
      <c r="F688" s="54">
        <v>27370.39</v>
      </c>
      <c r="G688" s="54">
        <v>27333.89</v>
      </c>
      <c r="H688" s="54">
        <v>27350.01</v>
      </c>
      <c r="I688" s="54">
        <v>27358</v>
      </c>
      <c r="J688" s="54">
        <v>27337.11</v>
      </c>
      <c r="K688" s="54">
        <v>27330.42</v>
      </c>
      <c r="L688" s="54">
        <v>27358.1</v>
      </c>
      <c r="M688" s="72"/>
      <c r="N688" s="72"/>
      <c r="O688" s="72"/>
      <c r="P688" s="72"/>
      <c r="Q688" s="72"/>
      <c r="R688" s="124"/>
      <c r="S688" s="72"/>
      <c r="T688" s="197"/>
      <c r="U688" s="148"/>
      <c r="V688" s="221"/>
      <c r="W688" s="221"/>
    </row>
    <row r="689" spans="1:26" ht="38.25">
      <c r="A689"/>
      <c r="B689" s="141"/>
      <c r="C689" s="68" t="s">
        <v>121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7"/>
      <c r="N689" s="127"/>
      <c r="O689" s="127"/>
      <c r="P689" s="127"/>
      <c r="Q689" s="127"/>
      <c r="R689" s="128"/>
      <c r="S689" s="127"/>
      <c r="T689" s="197"/>
      <c r="U689" s="148"/>
      <c r="V689" s="222"/>
      <c r="W689" s="222"/>
    </row>
    <row r="690" spans="1:26">
      <c r="A690" s="193">
        <v>43452</v>
      </c>
      <c r="B690" s="121" t="s">
        <v>122</v>
      </c>
      <c r="C690" s="68" t="s">
        <v>86</v>
      </c>
      <c r="D690" s="54">
        <v>29195.63</v>
      </c>
      <c r="E690" s="54">
        <v>29144.79</v>
      </c>
      <c r="F690" s="54">
        <v>29167.06</v>
      </c>
      <c r="G690" s="54">
        <v>29161.119999999999</v>
      </c>
      <c r="H690" s="54">
        <v>29222.16</v>
      </c>
      <c r="I690" s="54">
        <v>29213.360000000001</v>
      </c>
      <c r="J690" s="54">
        <v>29147.37</v>
      </c>
      <c r="K690" s="54">
        <v>29130.17</v>
      </c>
      <c r="L690" s="54">
        <v>29196.41</v>
      </c>
      <c r="M690" s="66">
        <f>IF((L691=""),"",MAX(D692:L692))</f>
        <v>1860.4500000000007</v>
      </c>
      <c r="N690" s="66">
        <f>IF(L691="","",MIN(D692:L692))</f>
        <v>1719.6700000000019</v>
      </c>
      <c r="O690" s="66">
        <f>IF((L692=""),"",AVERAGE(D692:L692))</f>
        <v>1806.376666666667</v>
      </c>
      <c r="P690" s="66">
        <f>IF((L691=""),"",((M690-N690)/(M690+N690))*100)</f>
        <v>3.9322704266895729</v>
      </c>
      <c r="Q690" s="66">
        <v>23</v>
      </c>
      <c r="R690" s="122" t="str">
        <f>IF(L691="","",IF(P691&lt;20,(IF(O690&gt;1730,IF(O690&lt;1970,"Pass","Fail"),"Fail"))))</f>
        <v>Pass</v>
      </c>
      <c r="S690" s="145">
        <v>1428</v>
      </c>
      <c r="T690" s="148" t="s">
        <v>142</v>
      </c>
      <c r="V690" s="220">
        <v>1600</v>
      </c>
      <c r="W690" s="220">
        <v>2000</v>
      </c>
      <c r="X690" s="224">
        <v>1730</v>
      </c>
      <c r="Y690" s="224">
        <v>1970</v>
      </c>
      <c r="Z690" s="224">
        <v>6.2</v>
      </c>
    </row>
    <row r="691" spans="1:26" ht="15.75">
      <c r="A691"/>
      <c r="B691" s="139"/>
      <c r="C691" s="68" t="s">
        <v>87</v>
      </c>
      <c r="D691" s="54">
        <v>27344.39</v>
      </c>
      <c r="E691" s="54">
        <v>27367.8</v>
      </c>
      <c r="F691" s="54">
        <v>27447.39</v>
      </c>
      <c r="G691" s="54">
        <v>27365.78</v>
      </c>
      <c r="H691" s="54">
        <v>27378.11</v>
      </c>
      <c r="I691" s="54">
        <v>27352.91</v>
      </c>
      <c r="J691" s="54">
        <v>27366.11</v>
      </c>
      <c r="K691" s="54">
        <v>27343.39</v>
      </c>
      <c r="L691" s="54">
        <v>27354.799999999999</v>
      </c>
      <c r="M691" s="72"/>
      <c r="N691" s="72"/>
      <c r="O691" s="72"/>
      <c r="P691" s="72"/>
      <c r="Q691" s="72"/>
      <c r="R691" s="124"/>
      <c r="S691" s="72"/>
      <c r="T691" s="148"/>
      <c r="V691" s="221"/>
      <c r="W691" s="221"/>
    </row>
    <row r="692" spans="1:26" ht="38.25">
      <c r="A692"/>
      <c r="B692" s="141"/>
      <c r="C692" s="68" t="s">
        <v>121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7"/>
      <c r="N692" s="127"/>
      <c r="O692" s="127"/>
      <c r="P692" s="127"/>
      <c r="Q692" s="127"/>
      <c r="R692" s="128"/>
      <c r="S692" s="127"/>
      <c r="T692" s="148"/>
      <c r="V692" s="222"/>
      <c r="W692" s="222"/>
    </row>
    <row r="693" spans="1:26">
      <c r="A693" s="193">
        <v>43460</v>
      </c>
      <c r="B693" s="121" t="s">
        <v>122</v>
      </c>
      <c r="C693" s="68" t="s">
        <v>86</v>
      </c>
      <c r="D693" s="54">
        <v>29292.84</v>
      </c>
      <c r="E693" s="54">
        <v>29228.46</v>
      </c>
      <c r="F693" s="54">
        <v>29223.96</v>
      </c>
      <c r="G693" s="54">
        <v>29237.759999999998</v>
      </c>
      <c r="H693" s="54">
        <v>29320.26</v>
      </c>
      <c r="I693" s="54">
        <v>29325.7</v>
      </c>
      <c r="J693" s="54">
        <v>29223.439999999999</v>
      </c>
      <c r="K693" s="54">
        <v>29208.93</v>
      </c>
      <c r="L693" s="54">
        <v>29284.81</v>
      </c>
      <c r="M693" s="66">
        <f>IF((L694=""),"",MAX(D695:L695))</f>
        <v>1878.6500000000015</v>
      </c>
      <c r="N693" s="66">
        <f>IF(L694="","",MIN(D695:L695))</f>
        <v>1744.1599999999999</v>
      </c>
      <c r="O693" s="66">
        <f>IF((L695=""),"",AVERAGE(D695:L695))</f>
        <v>1817.1688888888884</v>
      </c>
      <c r="P693" s="66">
        <f>IF((L694=""),"",((M693-N693)/(M693+N693))*100)</f>
        <v>3.7123117138354358</v>
      </c>
      <c r="Q693" s="66">
        <v>23</v>
      </c>
      <c r="R693" s="122" t="str">
        <f>IF(L694="","",IF(P694&lt;20,(IF(O693&gt;1730,IF(O693&lt;1970,"Pass","Fail"),"Fail"))))</f>
        <v>Pass</v>
      </c>
      <c r="S693" s="145">
        <v>102</v>
      </c>
      <c r="T693" s="148" t="s">
        <v>143</v>
      </c>
      <c r="V693" s="220">
        <v>1600</v>
      </c>
      <c r="W693" s="220">
        <v>2000</v>
      </c>
      <c r="X693" s="224">
        <v>1730</v>
      </c>
      <c r="Y693" s="224">
        <v>1970</v>
      </c>
      <c r="Z693" s="224">
        <v>6.2</v>
      </c>
    </row>
    <row r="694" spans="1:26" ht="15.75">
      <c r="A694"/>
      <c r="B694" s="139"/>
      <c r="C694" s="68" t="s">
        <v>87</v>
      </c>
      <c r="D694" s="54">
        <v>27442.2</v>
      </c>
      <c r="E694" s="54">
        <v>27443.37</v>
      </c>
      <c r="F694" s="54">
        <v>27479.8</v>
      </c>
      <c r="G694" s="54">
        <v>27437.5</v>
      </c>
      <c r="H694" s="54">
        <v>27453.3</v>
      </c>
      <c r="I694" s="54">
        <v>27447.05</v>
      </c>
      <c r="J694" s="54">
        <v>27434.47</v>
      </c>
      <c r="K694" s="54">
        <v>27417.39</v>
      </c>
      <c r="L694" s="54">
        <v>27436.560000000001</v>
      </c>
      <c r="M694" s="72"/>
      <c r="N694" s="72"/>
      <c r="O694" s="72"/>
      <c r="P694" s="72"/>
      <c r="Q694" s="72"/>
      <c r="R694" s="124"/>
      <c r="S694" s="72"/>
      <c r="T694" s="148"/>
      <c r="V694" s="221"/>
      <c r="W694" s="221"/>
    </row>
    <row r="695" spans="1:26" ht="38.25">
      <c r="A695"/>
      <c r="B695" s="141"/>
      <c r="C695" s="68" t="s">
        <v>121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7"/>
      <c r="N695" s="127"/>
      <c r="O695" s="127"/>
      <c r="P695" s="127"/>
      <c r="Q695" s="127"/>
      <c r="R695" s="128"/>
      <c r="S695" s="127"/>
      <c r="T695" s="148"/>
      <c r="V695" s="222"/>
      <c r="W695" s="222"/>
    </row>
    <row r="696" spans="1:26">
      <c r="A696" s="193">
        <v>43465</v>
      </c>
      <c r="B696" s="121" t="s">
        <v>122</v>
      </c>
      <c r="C696" s="68" t="s">
        <v>86</v>
      </c>
      <c r="D696" s="149">
        <v>29149.24</v>
      </c>
      <c r="E696" s="149">
        <v>29096.47</v>
      </c>
      <c r="F696" s="149">
        <v>29111.200000000001</v>
      </c>
      <c r="G696" s="149">
        <v>29084.23</v>
      </c>
      <c r="H696" s="149">
        <v>29143.86</v>
      </c>
      <c r="I696" s="149">
        <v>29141.200000000001</v>
      </c>
      <c r="J696" s="149">
        <v>29072.34</v>
      </c>
      <c r="K696" s="149">
        <v>29088.46</v>
      </c>
      <c r="L696" s="149">
        <v>29167.43</v>
      </c>
      <c r="M696" s="66">
        <f>IF((L697=""),"",MAX(D698:L698))</f>
        <v>1895.4200000000019</v>
      </c>
      <c r="N696" s="66">
        <f>IF(L697="","",MIN(D698:L698))</f>
        <v>1522.2999999999993</v>
      </c>
      <c r="O696" s="66">
        <f>IF((L698=""),"",AVERAGE(D698:L698))</f>
        <v>1813.7177777777777</v>
      </c>
      <c r="P696" s="66">
        <f>IF((L697=""),"",((M696-N696)/(M696+N696))*100)</f>
        <v>10.917219666912517</v>
      </c>
      <c r="Q696" s="66">
        <v>23</v>
      </c>
      <c r="R696" s="122" t="str">
        <f>IF(L697="","",IF(P697&lt;20,(IF(O696&gt;1730,IF(O696&lt;1970,"Pass","Fail"),"Fail"))))</f>
        <v>Pass</v>
      </c>
      <c r="S696" s="145">
        <v>121</v>
      </c>
      <c r="T696" s="148" t="s">
        <v>144</v>
      </c>
      <c r="V696" s="220">
        <v>1600</v>
      </c>
      <c r="W696" s="220">
        <v>2000</v>
      </c>
      <c r="X696" s="224">
        <v>1730</v>
      </c>
      <c r="Y696" s="224">
        <v>1970</v>
      </c>
      <c r="Z696" s="224">
        <v>6.2</v>
      </c>
    </row>
    <row r="697" spans="1:26" ht="15.75">
      <c r="A697"/>
      <c r="B697" s="139"/>
      <c r="C697" s="68" t="s">
        <v>87</v>
      </c>
      <c r="D697" s="150">
        <v>27281.91</v>
      </c>
      <c r="E697" s="150">
        <v>27289.97</v>
      </c>
      <c r="F697" s="150">
        <v>27588.9</v>
      </c>
      <c r="G697" s="150">
        <v>27256.95</v>
      </c>
      <c r="H697" s="150">
        <v>27248.44</v>
      </c>
      <c r="I697" s="150">
        <v>27270.55</v>
      </c>
      <c r="J697" s="150">
        <v>27245.08</v>
      </c>
      <c r="K697" s="150">
        <v>27255.68</v>
      </c>
      <c r="L697" s="150">
        <v>27293.49</v>
      </c>
      <c r="M697" s="72"/>
      <c r="N697" s="72"/>
      <c r="O697" s="72"/>
      <c r="P697" s="72"/>
      <c r="Q697" s="72"/>
      <c r="R697" s="124"/>
      <c r="S697" s="72"/>
      <c r="T697" s="197"/>
      <c r="U697" s="148"/>
      <c r="V697" s="221"/>
      <c r="W697" s="221"/>
    </row>
    <row r="698" spans="1:26" ht="38.25">
      <c r="A698"/>
      <c r="B698" s="141"/>
      <c r="C698" s="68" t="s">
        <v>121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7"/>
      <c r="N698" s="127"/>
      <c r="O698" s="127"/>
      <c r="P698" s="127"/>
      <c r="Q698" s="127"/>
      <c r="R698" s="128"/>
      <c r="S698" s="127"/>
      <c r="T698" s="197"/>
      <c r="U698" s="148"/>
      <c r="V698" s="222"/>
      <c r="W698" s="222"/>
    </row>
    <row r="699" spans="1:26" customFormat="1" ht="15.75">
      <c r="A699" s="204">
        <v>43476</v>
      </c>
      <c r="B699" s="207" t="s">
        <v>122</v>
      </c>
      <c r="C699" s="208" t="s">
        <v>86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9">
        <f>IF((L700=""),"",MAX(D701:L701))</f>
        <v>2113.2599999999984</v>
      </c>
      <c r="N699" s="209">
        <f>IF(L700="","",MIN(D701:L701))</f>
        <v>1829.5499999999993</v>
      </c>
      <c r="O699" s="209">
        <f>IF((L701=""),"",AVERAGE(D701:L701))</f>
        <v>1956.9222222222218</v>
      </c>
      <c r="P699" s="209">
        <f>IF((L700=""),"",((M699-N699)/(M699+N699))*100)</f>
        <v>7.19562951296155</v>
      </c>
      <c r="Q699" s="209">
        <v>23</v>
      </c>
      <c r="R699" s="210" t="str">
        <f>IF(L700="","",IF(P700&lt;20,(IF(O699&gt;1730,IF(O699&lt;1970,"Pass","Fail"),"Fail"))))</f>
        <v>Pass</v>
      </c>
      <c r="S699" s="211">
        <v>1340</v>
      </c>
      <c r="T699" s="726"/>
      <c r="V699" s="229">
        <v>1600</v>
      </c>
      <c r="W699" s="229">
        <v>2000</v>
      </c>
      <c r="X699" s="224">
        <v>1730</v>
      </c>
      <c r="Y699" s="224">
        <v>1970</v>
      </c>
      <c r="Z699" s="224">
        <v>6.2</v>
      </c>
    </row>
    <row r="700" spans="1:26" customFormat="1" ht="15.75">
      <c r="A700" s="204"/>
      <c r="B700" s="212"/>
      <c r="C700" s="208" t="s">
        <v>87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13"/>
      <c r="N700" s="213"/>
      <c r="O700" s="213"/>
      <c r="P700" s="213"/>
      <c r="Q700" s="213"/>
      <c r="R700" s="214"/>
      <c r="S700" s="213"/>
      <c r="T700" s="729"/>
      <c r="V700" s="230"/>
      <c r="W700" s="230"/>
      <c r="X700" s="231"/>
      <c r="Y700" s="231"/>
      <c r="Z700" s="231"/>
    </row>
    <row r="701" spans="1:26" customFormat="1" ht="36">
      <c r="A701" s="204"/>
      <c r="B701" s="215"/>
      <c r="C701" s="208" t="s">
        <v>121</v>
      </c>
      <c r="D701" s="216">
        <f t="shared" ref="D701:L701" si="229">IF(((D699="")*AND(D700="")),"",(D699-D700)*1)</f>
        <v>2057.2000000000007</v>
      </c>
      <c r="E701" s="216">
        <f t="shared" si="229"/>
        <v>1849.119999999999</v>
      </c>
      <c r="F701" s="216">
        <f t="shared" si="229"/>
        <v>1829.5499999999993</v>
      </c>
      <c r="G701" s="216">
        <f t="shared" si="229"/>
        <v>1876.9599999999991</v>
      </c>
      <c r="H701" s="216">
        <f t="shared" si="229"/>
        <v>2055.9599999999991</v>
      </c>
      <c r="I701" s="216">
        <f t="shared" si="229"/>
        <v>2113.2599999999984</v>
      </c>
      <c r="J701" s="216">
        <f t="shared" si="229"/>
        <v>1879.0499999999993</v>
      </c>
      <c r="K701" s="216">
        <f t="shared" si="229"/>
        <v>1900.0499999999993</v>
      </c>
      <c r="L701" s="216">
        <f t="shared" si="229"/>
        <v>2051.1500000000015</v>
      </c>
      <c r="M701" s="217"/>
      <c r="N701" s="217"/>
      <c r="O701" s="217"/>
      <c r="P701" s="217"/>
      <c r="Q701" s="217"/>
      <c r="R701" s="218"/>
      <c r="S701" s="217"/>
      <c r="T701" s="729"/>
      <c r="V701" s="232"/>
      <c r="W701" s="232"/>
      <c r="X701" s="231"/>
      <c r="Y701" s="231"/>
      <c r="Z701" s="231"/>
    </row>
    <row r="702" spans="1:26" customFormat="1" ht="15.75">
      <c r="A702" s="204">
        <v>43476</v>
      </c>
      <c r="B702" s="207" t="s">
        <v>122</v>
      </c>
      <c r="C702" s="208" t="s">
        <v>86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9">
        <f>IF((L703=""),"",MAX(D704:L704))</f>
        <v>1952.4000000000015</v>
      </c>
      <c r="N702" s="209">
        <f>IF(L703="","",MIN(D704:L704))</f>
        <v>1773.3300000000017</v>
      </c>
      <c r="O702" s="209">
        <f>IF((L704=""),"",AVERAGE(D704:L704))</f>
        <v>1873.4311111111112</v>
      </c>
      <c r="P702" s="209">
        <f>IF((L703=""),"",((M702-N702)/(M702+N702))*100)</f>
        <v>4.8063064151186357</v>
      </c>
      <c r="Q702" s="209">
        <v>23</v>
      </c>
      <c r="R702" s="210" t="str">
        <f>IF(L703="","",IF(P703&lt;20,(IF(O702&gt;1730,IF(O702&lt;1970,"Pass","Fail"),"Fail"))))</f>
        <v>Pass</v>
      </c>
      <c r="S702" s="211">
        <v>1340</v>
      </c>
      <c r="T702" s="726"/>
      <c r="V702" s="229">
        <v>1600</v>
      </c>
      <c r="W702" s="229">
        <v>2000</v>
      </c>
      <c r="X702" s="224">
        <v>1730</v>
      </c>
      <c r="Y702" s="224">
        <v>1970</v>
      </c>
      <c r="Z702" s="224">
        <v>6.2</v>
      </c>
    </row>
    <row r="703" spans="1:26" customFormat="1" ht="15.75">
      <c r="A703" s="204"/>
      <c r="B703" s="212"/>
      <c r="C703" s="208" t="s">
        <v>87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13"/>
      <c r="N703" s="213"/>
      <c r="O703" s="213"/>
      <c r="P703" s="213"/>
      <c r="Q703" s="213"/>
      <c r="R703" s="214"/>
      <c r="S703" s="213"/>
      <c r="T703" s="729"/>
      <c r="V703" s="230"/>
      <c r="W703" s="230"/>
      <c r="X703" s="231"/>
      <c r="Y703" s="231"/>
      <c r="Z703" s="231"/>
    </row>
    <row r="704" spans="1:26" customFormat="1" ht="36">
      <c r="A704" s="204"/>
      <c r="B704" s="215"/>
      <c r="C704" s="208" t="s">
        <v>121</v>
      </c>
      <c r="D704" s="216">
        <f t="shared" ref="D704:L704" si="230">IF(((D702="")*AND(D703="")),"",(D702-D703)*1)</f>
        <v>1913.5200000000004</v>
      </c>
      <c r="E704" s="216">
        <f t="shared" si="230"/>
        <v>1863.130000000001</v>
      </c>
      <c r="F704" s="216">
        <f t="shared" si="230"/>
        <v>1773.3300000000017</v>
      </c>
      <c r="G704" s="216">
        <f t="shared" si="230"/>
        <v>1833.5699999999997</v>
      </c>
      <c r="H704" s="216">
        <f t="shared" si="230"/>
        <v>1901</v>
      </c>
      <c r="I704" s="216">
        <f t="shared" si="230"/>
        <v>1952.4000000000015</v>
      </c>
      <c r="J704" s="216">
        <f t="shared" si="230"/>
        <v>1876.8999999999978</v>
      </c>
      <c r="K704" s="216">
        <f t="shared" si="230"/>
        <v>1819.5299999999988</v>
      </c>
      <c r="L704" s="216">
        <f t="shared" si="230"/>
        <v>1927.5</v>
      </c>
      <c r="M704" s="217"/>
      <c r="N704" s="217"/>
      <c r="O704" s="217"/>
      <c r="P704" s="217"/>
      <c r="Q704" s="217"/>
      <c r="R704" s="218"/>
      <c r="S704" s="217"/>
      <c r="T704" s="729"/>
      <c r="V704" s="232"/>
      <c r="W704" s="232"/>
      <c r="X704" s="231"/>
      <c r="Y704" s="231"/>
      <c r="Z704" s="231"/>
    </row>
    <row r="705" spans="1:26" customFormat="1" ht="15.75">
      <c r="A705" s="204">
        <v>43480</v>
      </c>
      <c r="B705" s="207" t="s">
        <v>122</v>
      </c>
      <c r="C705" s="208" t="s">
        <v>86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9">
        <f>IF((L706=""),"",MAX(D707:L707))</f>
        <v>1960.4499999999971</v>
      </c>
      <c r="N705" s="209">
        <f>IF(L706="","",MIN(D707:L707))</f>
        <v>1796.7799999999988</v>
      </c>
      <c r="O705" s="209">
        <f>IF((L707=""),"",AVERAGE(D707:L707))</f>
        <v>1879.8574999999996</v>
      </c>
      <c r="P705" s="209">
        <f>IF((L706=""),"",((M705-N705)/(M705+N705))*100)</f>
        <v>4.3561347056208541</v>
      </c>
      <c r="Q705" s="209">
        <v>23</v>
      </c>
      <c r="R705" s="210" t="str">
        <f>IF(L706="","",IF(P706&lt;20,(IF(O705&gt;1730,IF(O705&lt;1970,"Pass","Fail"),"Fail"))))</f>
        <v>Pass</v>
      </c>
      <c r="S705" s="211">
        <v>1159</v>
      </c>
      <c r="T705" s="726" t="s">
        <v>223</v>
      </c>
      <c r="V705" s="229">
        <v>1600</v>
      </c>
      <c r="W705" s="229">
        <v>2000</v>
      </c>
      <c r="X705" s="224">
        <v>1730</v>
      </c>
      <c r="Y705" s="224">
        <v>1970</v>
      </c>
      <c r="Z705" s="224">
        <v>6.2</v>
      </c>
    </row>
    <row r="706" spans="1:26" customFormat="1" ht="15.75">
      <c r="A706" s="204"/>
      <c r="B706" s="212"/>
      <c r="C706" s="208" t="s">
        <v>87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13"/>
      <c r="N706" s="213"/>
      <c r="O706" s="213"/>
      <c r="P706" s="213"/>
      <c r="Q706" s="213"/>
      <c r="R706" s="214"/>
      <c r="S706" s="213"/>
      <c r="T706" s="729"/>
      <c r="V706" s="230"/>
      <c r="W706" s="230"/>
      <c r="X706" s="231"/>
      <c r="Y706" s="231"/>
      <c r="Z706" s="231"/>
    </row>
    <row r="707" spans="1:26" customFormat="1" ht="36">
      <c r="A707" s="204"/>
      <c r="B707" s="215"/>
      <c r="C707" s="208" t="s">
        <v>121</v>
      </c>
      <c r="D707" s="216">
        <f t="shared" ref="D707:L707" si="231">IF(((D705="")*AND(D706="")),"",(D705-D706)*1)</f>
        <v>1960.4499999999971</v>
      </c>
      <c r="E707" s="216">
        <f t="shared" si="231"/>
        <v>1832.8600000000006</v>
      </c>
      <c r="F707" s="216"/>
      <c r="G707" s="216">
        <f t="shared" si="231"/>
        <v>1857.1900000000023</v>
      </c>
      <c r="H707" s="216">
        <f t="shared" si="231"/>
        <v>1870.8600000000006</v>
      </c>
      <c r="I707" s="216">
        <f t="shared" si="231"/>
        <v>1949.7799999999988</v>
      </c>
      <c r="J707" s="216">
        <f t="shared" si="231"/>
        <v>1796.7799999999988</v>
      </c>
      <c r="K707" s="216">
        <f t="shared" si="231"/>
        <v>1841.4500000000007</v>
      </c>
      <c r="L707" s="216">
        <f t="shared" si="231"/>
        <v>1929.489999999998</v>
      </c>
      <c r="M707" s="217"/>
      <c r="N707" s="217"/>
      <c r="O707" s="217"/>
      <c r="P707" s="217"/>
      <c r="Q707" s="217"/>
      <c r="R707" s="218"/>
      <c r="S707" s="217"/>
      <c r="T707" s="729"/>
      <c r="V707" s="232"/>
      <c r="W707" s="232"/>
      <c r="X707" s="231"/>
      <c r="Y707" s="231"/>
      <c r="Z707" s="231"/>
    </row>
    <row r="708" spans="1:26" customFormat="1" ht="15.75">
      <c r="A708" s="204">
        <v>43486</v>
      </c>
      <c r="B708" s="207" t="s">
        <v>122</v>
      </c>
      <c r="C708" s="208" t="s">
        <v>86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9">
        <f>IF((L709=""),"",MAX(D710:L710))</f>
        <v>1868.3599999999969</v>
      </c>
      <c r="N708" s="209">
        <f>IF(L709="","",MIN(D710:L710))</f>
        <v>1746.8600000000006</v>
      </c>
      <c r="O708" s="209">
        <f>IF((L710=""),"",AVERAGE(D710:L710))</f>
        <v>1815.2677777777774</v>
      </c>
      <c r="P708" s="209">
        <f>IF((L709=""),"",((M708-N708)/(M708+N708))*100)</f>
        <v>3.3607913211366509</v>
      </c>
      <c r="Q708" s="209">
        <v>23</v>
      </c>
      <c r="R708" s="210" t="str">
        <f>IF(L709="","",IF(P709&lt;20,(IF(O708&gt;1730,IF(O708&lt;1970,"Pass","Fail"),"Fail"))))</f>
        <v>Pass</v>
      </c>
      <c r="S708" s="211">
        <v>1428</v>
      </c>
      <c r="T708" s="726"/>
      <c r="V708" s="229">
        <v>1600</v>
      </c>
      <c r="W708" s="229">
        <v>2000</v>
      </c>
      <c r="X708" s="224">
        <v>1730</v>
      </c>
      <c r="Y708" s="224">
        <v>1970</v>
      </c>
      <c r="Z708" s="224">
        <v>6.2</v>
      </c>
    </row>
    <row r="709" spans="1:26" customFormat="1" ht="15.75">
      <c r="A709" s="204"/>
      <c r="B709" s="212"/>
      <c r="C709" s="208" t="s">
        <v>87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13"/>
      <c r="N709" s="213"/>
      <c r="O709" s="213"/>
      <c r="P709" s="213"/>
      <c r="Q709" s="213"/>
      <c r="R709" s="214"/>
      <c r="S709" s="213"/>
      <c r="T709" s="729"/>
      <c r="V709" s="230"/>
      <c r="W709" s="230"/>
      <c r="X709" s="231"/>
      <c r="Y709" s="231"/>
      <c r="Z709" s="231"/>
    </row>
    <row r="710" spans="1:26" customFormat="1" ht="36">
      <c r="A710" s="204"/>
      <c r="B710" s="215"/>
      <c r="C710" s="208" t="s">
        <v>121</v>
      </c>
      <c r="D710" s="216">
        <f t="shared" ref="D710:L710" si="232">IF(((D708="")*AND(D709="")),"",(D708-D709)*1)</f>
        <v>1826.6399999999994</v>
      </c>
      <c r="E710" s="216">
        <f t="shared" si="232"/>
        <v>1780.7900000000009</v>
      </c>
      <c r="F710" s="216">
        <f t="shared" si="232"/>
        <v>1746.8600000000006</v>
      </c>
      <c r="G710" s="216">
        <f t="shared" si="232"/>
        <v>1811.8199999999997</v>
      </c>
      <c r="H710" s="216">
        <f t="shared" si="232"/>
        <v>1856.2099999999991</v>
      </c>
      <c r="I710" s="216">
        <f t="shared" si="232"/>
        <v>1868.3599999999969</v>
      </c>
      <c r="J710" s="216">
        <f t="shared" si="232"/>
        <v>1799.2599999999984</v>
      </c>
      <c r="K710" s="216">
        <f t="shared" si="232"/>
        <v>1792.4900000000016</v>
      </c>
      <c r="L710" s="216">
        <f t="shared" si="232"/>
        <v>1854.9799999999996</v>
      </c>
      <c r="M710" s="217"/>
      <c r="N710" s="217"/>
      <c r="O710" s="217"/>
      <c r="P710" s="217"/>
      <c r="Q710" s="217"/>
      <c r="R710" s="218"/>
      <c r="S710" s="217"/>
      <c r="T710" s="729"/>
      <c r="V710" s="232"/>
      <c r="W710" s="232"/>
      <c r="X710" s="231"/>
      <c r="Y710" s="231"/>
      <c r="Z710" s="231"/>
    </row>
    <row r="711" spans="1:26" customFormat="1" ht="15.75">
      <c r="A711" s="204">
        <v>43489</v>
      </c>
      <c r="B711" s="207" t="s">
        <v>122</v>
      </c>
      <c r="C711" s="208" t="s">
        <v>86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9">
        <f>IF((L712=""),"",MAX(D713:L713))</f>
        <v>1892.2100000000028</v>
      </c>
      <c r="N711" s="209">
        <f>IF(L712="","",MIN(D713:L713))</f>
        <v>1737.369999999999</v>
      </c>
      <c r="O711" s="209">
        <f>IF((L713=""),"",AVERAGE(D713:L713))</f>
        <v>1832.6311111111108</v>
      </c>
      <c r="P711" s="209">
        <f>IF((L712=""),"",((M711-N711)/(M711+N711))*100)</f>
        <v>4.2660583318181091</v>
      </c>
      <c r="Q711" s="209">
        <v>23</v>
      </c>
      <c r="R711" s="210" t="str">
        <f>IF(L712="","",IF(P712&lt;20,(IF(O711&gt;1730,IF(O711&lt;1970,"Pass","Fail"),"Fail"))))</f>
        <v>Pass</v>
      </c>
      <c r="S711" s="211">
        <v>1340</v>
      </c>
      <c r="T711" s="726"/>
      <c r="V711" s="229">
        <v>1600</v>
      </c>
      <c r="W711" s="229">
        <v>2000</v>
      </c>
      <c r="X711" s="224">
        <v>1730</v>
      </c>
      <c r="Y711" s="224">
        <v>1970</v>
      </c>
      <c r="Z711" s="224">
        <v>6.2</v>
      </c>
    </row>
    <row r="712" spans="1:26" customFormat="1" ht="15.75">
      <c r="A712" s="204"/>
      <c r="B712" s="212"/>
      <c r="C712" s="208" t="s">
        <v>87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13"/>
      <c r="N712" s="213"/>
      <c r="O712" s="213"/>
      <c r="P712" s="213"/>
      <c r="Q712" s="213"/>
      <c r="R712" s="214"/>
      <c r="S712" s="213"/>
      <c r="T712" s="729"/>
      <c r="V712" s="230"/>
      <c r="W712" s="230"/>
      <c r="X712" s="231"/>
      <c r="Y712" s="231"/>
      <c r="Z712" s="231"/>
    </row>
    <row r="713" spans="1:26" customFormat="1" ht="36">
      <c r="A713" s="204"/>
      <c r="B713" s="215"/>
      <c r="C713" s="208" t="s">
        <v>121</v>
      </c>
      <c r="D713" s="216">
        <f t="shared" ref="D713:L713" si="233">IF(((D711="")*AND(D712="")),"",(D711-D712)*1)</f>
        <v>1868.8199999999997</v>
      </c>
      <c r="E713" s="216">
        <f t="shared" si="233"/>
        <v>1801.5299999999988</v>
      </c>
      <c r="F713" s="216">
        <f t="shared" si="233"/>
        <v>1737.369999999999</v>
      </c>
      <c r="G713" s="216">
        <f t="shared" si="233"/>
        <v>1809.0299999999988</v>
      </c>
      <c r="H713" s="216">
        <f t="shared" si="233"/>
        <v>1892.2100000000028</v>
      </c>
      <c r="I713" s="216">
        <f t="shared" si="233"/>
        <v>1890.6599999999999</v>
      </c>
      <c r="J713" s="216">
        <f t="shared" si="233"/>
        <v>1812.869999999999</v>
      </c>
      <c r="K713" s="216">
        <f t="shared" si="233"/>
        <v>1806.0699999999997</v>
      </c>
      <c r="L713" s="216">
        <f t="shared" si="233"/>
        <v>1875.119999999999</v>
      </c>
      <c r="M713" s="217"/>
      <c r="N713" s="217"/>
      <c r="O713" s="217"/>
      <c r="P713" s="217"/>
      <c r="Q713" s="217"/>
      <c r="R713" s="218"/>
      <c r="S713" s="217"/>
      <c r="T713" s="729"/>
      <c r="V713" s="232"/>
      <c r="W713" s="232"/>
      <c r="X713" s="231"/>
      <c r="Y713" s="231"/>
      <c r="Z713" s="231"/>
    </row>
    <row r="714" spans="1:26" customFormat="1" ht="15.75">
      <c r="A714" s="204">
        <v>43493</v>
      </c>
      <c r="B714" s="207" t="s">
        <v>122</v>
      </c>
      <c r="C714" s="208" t="s">
        <v>86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9">
        <f>IF((L715=""),"",MAX(D716:L716))</f>
        <v>1883.3799999999974</v>
      </c>
      <c r="N714" s="209">
        <f>IF(L715="","",MIN(D716:L716))</f>
        <v>1758.4200000000019</v>
      </c>
      <c r="O714" s="209">
        <f>IF((L716=""),"",AVERAGE(D716:L716))</f>
        <v>1825.8466666666666</v>
      </c>
      <c r="P714" s="209">
        <f>IF((L715=""),"",((M714-N714)/(M714+N714))*100)</f>
        <v>3.4312702509746695</v>
      </c>
      <c r="Q714" s="209">
        <v>23</v>
      </c>
      <c r="R714" s="210" t="str">
        <f>IF(L715="","",IF(P715&lt;20,(IF(O714&gt;1730,IF(O714&lt;1970,"Pass","Fail"),"Fail"))))</f>
        <v>Pass</v>
      </c>
      <c r="S714" s="211" t="s">
        <v>209</v>
      </c>
      <c r="T714" s="726" t="s">
        <v>224</v>
      </c>
      <c r="V714" s="229">
        <v>1600</v>
      </c>
      <c r="W714" s="229">
        <v>2000</v>
      </c>
      <c r="X714" s="224">
        <v>1730</v>
      </c>
      <c r="Y714" s="224">
        <v>1970</v>
      </c>
      <c r="Z714" s="224">
        <v>6.2</v>
      </c>
    </row>
    <row r="715" spans="1:26" customFormat="1" ht="15.75">
      <c r="A715" s="204"/>
      <c r="B715" s="212"/>
      <c r="C715" s="208" t="s">
        <v>87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13"/>
      <c r="N715" s="213"/>
      <c r="O715" s="213"/>
      <c r="P715" s="213"/>
      <c r="Q715" s="213"/>
      <c r="R715" s="214"/>
      <c r="S715" s="213"/>
      <c r="T715" s="729"/>
      <c r="V715" s="230"/>
      <c r="W715" s="230"/>
      <c r="X715" s="231"/>
      <c r="Y715" s="231"/>
      <c r="Z715" s="231"/>
    </row>
    <row r="716" spans="1:26" customFormat="1" ht="36">
      <c r="A716" s="204"/>
      <c r="B716" s="215"/>
      <c r="C716" s="208" t="s">
        <v>121</v>
      </c>
      <c r="D716" s="216">
        <f t="shared" ref="D716:L716" si="234">IF(((D714="")*AND(D715="")),"",(D714-D715)*1)</f>
        <v>1870.8100000000013</v>
      </c>
      <c r="E716" s="216">
        <f t="shared" si="234"/>
        <v>1783.0699999999997</v>
      </c>
      <c r="F716" s="216">
        <f t="shared" si="234"/>
        <v>1758.4200000000019</v>
      </c>
      <c r="G716" s="216">
        <f t="shared" si="234"/>
        <v>1798.5699999999997</v>
      </c>
      <c r="H716" s="216">
        <f t="shared" si="234"/>
        <v>1883.3799999999974</v>
      </c>
      <c r="I716" s="216">
        <f t="shared" si="234"/>
        <v>1879.8799999999974</v>
      </c>
      <c r="J716" s="216">
        <f t="shared" si="234"/>
        <v>1794.2099999999991</v>
      </c>
      <c r="K716" s="216">
        <f t="shared" si="234"/>
        <v>1803.1800000000003</v>
      </c>
      <c r="L716" s="216">
        <f t="shared" si="234"/>
        <v>1861.1000000000022</v>
      </c>
      <c r="M716" s="217"/>
      <c r="N716" s="217"/>
      <c r="O716" s="217"/>
      <c r="P716" s="217"/>
      <c r="Q716" s="217"/>
      <c r="R716" s="218"/>
      <c r="S716" s="217"/>
      <c r="T716" s="729"/>
      <c r="V716" s="232"/>
      <c r="W716" s="232"/>
      <c r="X716" s="231"/>
      <c r="Y716" s="231"/>
      <c r="Z716" s="231"/>
    </row>
    <row r="717" spans="1:26" customFormat="1" ht="15.75">
      <c r="A717" s="204">
        <v>43496</v>
      </c>
      <c r="B717" s="207" t="s">
        <v>122</v>
      </c>
      <c r="C717" s="208" t="s">
        <v>86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9">
        <f>IF((L718=""),"",MAX(D719:L719))</f>
        <v>1933.1700000000019</v>
      </c>
      <c r="N717" s="209">
        <f>IF(L718="","",MIN(D719:L719))</f>
        <v>1805.3999999999978</v>
      </c>
      <c r="O717" s="209">
        <f>IF((L719=""),"",AVERAGE(D719:L719))</f>
        <v>1882.7288888888891</v>
      </c>
      <c r="P717" s="209">
        <f>IF((L718=""),"",((M717-N717)/(M717+N717))*100)</f>
        <v>3.4176168963000313</v>
      </c>
      <c r="Q717" s="209">
        <v>23</v>
      </c>
      <c r="R717" s="210" t="str">
        <f>IF(L718="","",IF(P718&lt;20,(IF(O717&gt;1730,IF(O717&lt;1970,"Pass","Fail"),"Fail"))))</f>
        <v>Pass</v>
      </c>
      <c r="S717" s="211">
        <v>1340</v>
      </c>
      <c r="T717" s="726"/>
      <c r="V717" s="229">
        <v>1600</v>
      </c>
      <c r="W717" s="229">
        <v>2000</v>
      </c>
      <c r="X717" s="224">
        <v>1730</v>
      </c>
      <c r="Y717" s="224">
        <v>1970</v>
      </c>
      <c r="Z717" s="224">
        <v>6.2</v>
      </c>
    </row>
    <row r="718" spans="1:26" customFormat="1" ht="15.75">
      <c r="A718" s="204"/>
      <c r="B718" s="212"/>
      <c r="C718" s="208" t="s">
        <v>87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13"/>
      <c r="N718" s="213"/>
      <c r="O718" s="213"/>
      <c r="P718" s="213"/>
      <c r="Q718" s="213"/>
      <c r="R718" s="214"/>
      <c r="S718" s="213"/>
      <c r="T718" s="729"/>
      <c r="V718" s="230"/>
      <c r="W718" s="230"/>
      <c r="X718" s="231"/>
      <c r="Y718" s="231"/>
      <c r="Z718" s="231"/>
    </row>
    <row r="719" spans="1:26" customFormat="1" ht="36">
      <c r="A719" s="204"/>
      <c r="B719" s="215"/>
      <c r="C719" s="208" t="s">
        <v>121</v>
      </c>
      <c r="D719" s="216">
        <f t="shared" ref="D719:L719" si="235">IF(((D717="")*AND(D718="")),"",(D717-D718)*1)</f>
        <v>1902.9799999999996</v>
      </c>
      <c r="E719" s="216">
        <f t="shared" si="235"/>
        <v>1856</v>
      </c>
      <c r="F719" s="216">
        <f t="shared" si="235"/>
        <v>1805.3999999999978</v>
      </c>
      <c r="G719" s="216">
        <f t="shared" si="235"/>
        <v>1875.25</v>
      </c>
      <c r="H719" s="216">
        <f t="shared" si="235"/>
        <v>1933.1700000000019</v>
      </c>
      <c r="I719" s="216">
        <f t="shared" si="235"/>
        <v>1931.0400000000009</v>
      </c>
      <c r="J719" s="216">
        <f t="shared" si="235"/>
        <v>1859.5499999999993</v>
      </c>
      <c r="K719" s="216">
        <f t="shared" si="235"/>
        <v>1865.0900000000001</v>
      </c>
      <c r="L719" s="216">
        <f t="shared" si="235"/>
        <v>1916.0800000000017</v>
      </c>
      <c r="M719" s="217"/>
      <c r="N719" s="217"/>
      <c r="O719" s="217"/>
      <c r="P719" s="217"/>
      <c r="Q719" s="217"/>
      <c r="R719" s="218"/>
      <c r="S719" s="217"/>
      <c r="T719" s="729"/>
      <c r="V719" s="232"/>
      <c r="W719" s="232"/>
      <c r="X719" s="231"/>
      <c r="Y719" s="231"/>
      <c r="Z719" s="231"/>
    </row>
    <row r="720" spans="1:26" customFormat="1" ht="15.75">
      <c r="A720" s="204">
        <v>43500</v>
      </c>
      <c r="B720" s="207" t="s">
        <v>122</v>
      </c>
      <c r="C720" s="208" t="s">
        <v>86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9">
        <f>IF((L721=""),"",MAX(D722:L722))</f>
        <v>1886.7200000000012</v>
      </c>
      <c r="N720" s="209">
        <f>IF(L721="","",MIN(D722:L722))</f>
        <v>1766.2800000000025</v>
      </c>
      <c r="O720" s="209">
        <f>IF((L722=""),"",AVERAGE(D722:L722))</f>
        <v>1839.2088888888898</v>
      </c>
      <c r="P720" s="209">
        <f>IF((L721=""),"",((M720-N720)/(M720+N720))*100)</f>
        <v>3.2970161511086387</v>
      </c>
      <c r="Q720" s="209">
        <v>23</v>
      </c>
      <c r="R720" s="210" t="str">
        <f>IF(L721="","",IF(P721&lt;20,(IF(O720&gt;1730,IF(O720&lt;1970,"Pass","Fail"),"Fail"))))</f>
        <v>Pass</v>
      </c>
      <c r="S720" s="211">
        <v>1340</v>
      </c>
      <c r="T720" s="730" t="s">
        <v>225</v>
      </c>
      <c r="V720" s="229">
        <v>1600</v>
      </c>
      <c r="W720" s="229">
        <v>2000</v>
      </c>
      <c r="X720" s="224">
        <v>1730</v>
      </c>
      <c r="Y720" s="224">
        <v>1970</v>
      </c>
      <c r="Z720" s="224">
        <v>6.2</v>
      </c>
    </row>
    <row r="721" spans="1:26" customFormat="1" ht="15.75">
      <c r="A721" s="204"/>
      <c r="B721" s="212"/>
      <c r="C721" s="208" t="s">
        <v>87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13"/>
      <c r="N721" s="213"/>
      <c r="O721" s="213"/>
      <c r="P721" s="213"/>
      <c r="Q721" s="213"/>
      <c r="R721" s="214"/>
      <c r="S721" s="213"/>
      <c r="T721" s="729"/>
      <c r="V721" s="230"/>
      <c r="W721" s="230"/>
      <c r="X721" s="231"/>
      <c r="Y721" s="231"/>
      <c r="Z721" s="231"/>
    </row>
    <row r="722" spans="1:26" customFormat="1" ht="36">
      <c r="A722" s="204"/>
      <c r="B722" s="215"/>
      <c r="C722" s="208" t="s">
        <v>121</v>
      </c>
      <c r="D722" s="216">
        <f t="shared" ref="D722:L722" si="236">IF(((D720="")*AND(D721="")),"",(D720-D721)*1)</f>
        <v>1862.6399999999994</v>
      </c>
      <c r="E722" s="216">
        <f t="shared" si="236"/>
        <v>1808.3500000000022</v>
      </c>
      <c r="F722" s="216">
        <f t="shared" si="236"/>
        <v>1766.2800000000025</v>
      </c>
      <c r="G722" s="216">
        <f t="shared" si="236"/>
        <v>1823.010000000002</v>
      </c>
      <c r="H722" s="216">
        <f t="shared" si="236"/>
        <v>1882.9500000000007</v>
      </c>
      <c r="I722" s="216">
        <f t="shared" si="236"/>
        <v>1878.6100000000006</v>
      </c>
      <c r="J722" s="216">
        <f t="shared" si="236"/>
        <v>1816.2700000000004</v>
      </c>
      <c r="K722" s="216">
        <f t="shared" si="236"/>
        <v>1828.0499999999993</v>
      </c>
      <c r="L722" s="216">
        <f t="shared" si="236"/>
        <v>1886.7200000000012</v>
      </c>
      <c r="M722" s="217"/>
      <c r="N722" s="217"/>
      <c r="O722" s="217"/>
      <c r="P722" s="217"/>
      <c r="Q722" s="217"/>
      <c r="R722" s="218"/>
      <c r="S722" s="217"/>
      <c r="T722" s="729"/>
      <c r="V722" s="232"/>
      <c r="W722" s="232"/>
      <c r="X722" s="231"/>
      <c r="Y722" s="231"/>
      <c r="Z722" s="231"/>
    </row>
    <row r="723" spans="1:26" customFormat="1" ht="15.75">
      <c r="A723" s="204">
        <v>43503</v>
      </c>
      <c r="B723" s="207" t="s">
        <v>122</v>
      </c>
      <c r="C723" s="208" t="s">
        <v>86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9">
        <f>IF((L724=""),"",MAX(D725:L725))</f>
        <v>1878.7200000000012</v>
      </c>
      <c r="N723" s="209">
        <f>IF(L724="","",MIN(D725:L725))</f>
        <v>1738.75</v>
      </c>
      <c r="O723" s="209">
        <f>IF((L725=""),"",AVERAGE(D725:L725))</f>
        <v>1824.4499999999996</v>
      </c>
      <c r="P723" s="209">
        <f>IF((L724=""),"",((M723-N723)/(M723+N723))*100)</f>
        <v>3.8692788053529439</v>
      </c>
      <c r="Q723" s="209">
        <v>23</v>
      </c>
      <c r="R723" s="210" t="str">
        <f>IF(L724="","",IF(P724&lt;20,(IF(O723&gt;1730,IF(O723&lt;1970,"Pass","Fail"),"Fail"))))</f>
        <v>Pass</v>
      </c>
      <c r="S723" s="211" t="s">
        <v>210</v>
      </c>
      <c r="T723" s="726"/>
      <c r="V723" s="229">
        <v>1600</v>
      </c>
      <c r="W723" s="229">
        <v>2000</v>
      </c>
      <c r="X723" s="224">
        <v>1730</v>
      </c>
      <c r="Y723" s="224">
        <v>1970</v>
      </c>
      <c r="Z723" s="224">
        <v>6.2</v>
      </c>
    </row>
    <row r="724" spans="1:26" customFormat="1" ht="15.75">
      <c r="A724" s="204"/>
      <c r="B724" s="212"/>
      <c r="C724" s="208" t="s">
        <v>87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13"/>
      <c r="N724" s="213"/>
      <c r="O724" s="213"/>
      <c r="P724" s="213"/>
      <c r="Q724" s="213"/>
      <c r="R724" s="214"/>
      <c r="S724" s="213"/>
      <c r="T724" s="729"/>
      <c r="V724" s="230"/>
      <c r="W724" s="230"/>
      <c r="X724" s="231"/>
      <c r="Y724" s="231"/>
      <c r="Z724" s="231"/>
    </row>
    <row r="725" spans="1:26" customFormat="1" ht="36">
      <c r="A725" s="204"/>
      <c r="B725" s="215"/>
      <c r="C725" s="208" t="s">
        <v>121</v>
      </c>
      <c r="D725" s="216">
        <f t="shared" ref="D725:L725" si="237">IF(((D723="")*AND(D724="")),"",(D723-D724)*1)</f>
        <v>1847.3600000000006</v>
      </c>
      <c r="E725" s="216">
        <f t="shared" si="237"/>
        <v>1788.7799999999988</v>
      </c>
      <c r="F725" s="216">
        <f t="shared" si="237"/>
        <v>1738.75</v>
      </c>
      <c r="G725" s="216">
        <f t="shared" si="237"/>
        <v>1802.7799999999988</v>
      </c>
      <c r="H725" s="216">
        <f t="shared" si="237"/>
        <v>1874.8899999999994</v>
      </c>
      <c r="I725" s="216">
        <f t="shared" si="237"/>
        <v>1878.7200000000012</v>
      </c>
      <c r="J725" s="216">
        <f t="shared" si="237"/>
        <v>1813.8999999999978</v>
      </c>
      <c r="K725" s="216">
        <f t="shared" si="237"/>
        <v>1817.9199999999983</v>
      </c>
      <c r="L725" s="216">
        <f t="shared" si="237"/>
        <v>1856.9500000000007</v>
      </c>
      <c r="M725" s="217"/>
      <c r="N725" s="217"/>
      <c r="O725" s="217"/>
      <c r="P725" s="217"/>
      <c r="Q725" s="217"/>
      <c r="R725" s="218"/>
      <c r="S725" s="217"/>
      <c r="T725" s="729"/>
      <c r="V725" s="232"/>
      <c r="W725" s="232"/>
      <c r="X725" s="231"/>
      <c r="Y725" s="231"/>
      <c r="Z725" s="231"/>
    </row>
    <row r="726" spans="1:26" customFormat="1" ht="15.75">
      <c r="A726" s="204">
        <v>43507</v>
      </c>
      <c r="B726" s="207" t="s">
        <v>122</v>
      </c>
      <c r="C726" s="208" t="s">
        <v>86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9">
        <f>IF((L727=""),"",MAX(D728:L728))</f>
        <v>1884.7899999999972</v>
      </c>
      <c r="N726" s="209">
        <f>IF(L727="","",MIN(D728:L728))</f>
        <v>1441.2000000000007</v>
      </c>
      <c r="O726" s="209">
        <f>IF((L728=""),"",AVERAGE(D728:L728))</f>
        <v>1790.26</v>
      </c>
      <c r="P726" s="209">
        <f>IF((L727=""),"",((M726-N726)/(M726+N726))*100)</f>
        <v>13.337081590744312</v>
      </c>
      <c r="Q726" s="209">
        <v>23</v>
      </c>
      <c r="R726" s="210" t="str">
        <f>IF(L727="","",IF(P727&lt;20,(IF(O726&gt;1730,IF(O726&lt;1970,"Pass","Fail"),"Fail"))))</f>
        <v>Pass</v>
      </c>
      <c r="S726" s="211">
        <v>1159</v>
      </c>
      <c r="T726" s="730" t="s">
        <v>226</v>
      </c>
      <c r="V726" s="229">
        <v>1600</v>
      </c>
      <c r="W726" s="229">
        <v>2000</v>
      </c>
      <c r="X726" s="224">
        <v>1730</v>
      </c>
      <c r="Y726" s="224">
        <v>1970</v>
      </c>
      <c r="Z726" s="224">
        <v>6.2</v>
      </c>
    </row>
    <row r="727" spans="1:26" customFormat="1" ht="15.75">
      <c r="A727" s="204"/>
      <c r="B727" s="212"/>
      <c r="C727" s="208" t="s">
        <v>87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13"/>
      <c r="N727" s="213"/>
      <c r="O727" s="213"/>
      <c r="P727" s="213"/>
      <c r="Q727" s="213"/>
      <c r="R727" s="214"/>
      <c r="S727" s="213"/>
      <c r="T727" s="729"/>
      <c r="V727" s="230"/>
      <c r="W727" s="230"/>
      <c r="X727" s="231"/>
      <c r="Y727" s="231"/>
      <c r="Z727" s="231"/>
    </row>
    <row r="728" spans="1:26" customFormat="1" ht="36">
      <c r="A728" s="204"/>
      <c r="B728" s="215"/>
      <c r="C728" s="208" t="s">
        <v>121</v>
      </c>
      <c r="D728" s="216">
        <f t="shared" ref="D728:L728" si="238">IF(((D726="")*AND(D727="")),"",(D726-D727)*1)</f>
        <v>1848.2299999999996</v>
      </c>
      <c r="E728" s="216">
        <f t="shared" si="238"/>
        <v>1783.0400000000009</v>
      </c>
      <c r="F728" s="216">
        <f t="shared" si="238"/>
        <v>1441.2000000000007</v>
      </c>
      <c r="G728" s="216">
        <f t="shared" si="238"/>
        <v>1823.7299999999996</v>
      </c>
      <c r="H728" s="216">
        <f t="shared" si="238"/>
        <v>1884.7899999999972</v>
      </c>
      <c r="I728" s="216">
        <f t="shared" si="238"/>
        <v>1835.7700000000004</v>
      </c>
      <c r="J728" s="216">
        <f t="shared" si="238"/>
        <v>1812.8100000000013</v>
      </c>
      <c r="K728" s="216">
        <f t="shared" si="238"/>
        <v>1823.8600000000006</v>
      </c>
      <c r="L728" s="216">
        <f t="shared" si="238"/>
        <v>1858.9099999999999</v>
      </c>
      <c r="M728" s="217"/>
      <c r="N728" s="217"/>
      <c r="O728" s="217"/>
      <c r="P728" s="217"/>
      <c r="Q728" s="217"/>
      <c r="R728" s="218"/>
      <c r="S728" s="217"/>
      <c r="T728" s="729"/>
      <c r="V728" s="232"/>
      <c r="W728" s="232"/>
      <c r="X728" s="231"/>
      <c r="Y728" s="231"/>
      <c r="Z728" s="231"/>
    </row>
    <row r="729" spans="1:26" customFormat="1" ht="15.75">
      <c r="A729" s="204">
        <v>43509</v>
      </c>
      <c r="B729" s="207" t="s">
        <v>122</v>
      </c>
      <c r="C729" s="208" t="s">
        <v>86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9">
        <f>IF((L730=""),"",MAX(D731:L731))</f>
        <v>1997.7899999999972</v>
      </c>
      <c r="N729" s="209">
        <f>IF(L730="","",MIN(D731:L731))</f>
        <v>1901.9700000000012</v>
      </c>
      <c r="O729" s="209">
        <f>IF((L731=""),"",AVERAGE(D731:L731))</f>
        <v>1951.0044444444454</v>
      </c>
      <c r="P729" s="209">
        <f>IF((L730=""),"",((M729-N729)/(M729+N729))*100)</f>
        <v>2.4570742814941462</v>
      </c>
      <c r="Q729" s="209">
        <v>23</v>
      </c>
      <c r="R729" s="210" t="str">
        <f>IF(L730="","",IF(P730&lt;20,(IF(O729&gt;1730,IF(O729&lt;1970,"Pass","Fail"),"Fail"))))</f>
        <v>Pass</v>
      </c>
      <c r="S729" s="211">
        <v>1159</v>
      </c>
      <c r="T729" s="726"/>
      <c r="V729" s="229">
        <v>1600</v>
      </c>
      <c r="W729" s="229">
        <v>2000</v>
      </c>
      <c r="X729" s="224">
        <v>1730</v>
      </c>
      <c r="Y729" s="224">
        <v>1970</v>
      </c>
      <c r="Z729" s="224">
        <v>6.2</v>
      </c>
    </row>
    <row r="730" spans="1:26" customFormat="1" ht="15.75">
      <c r="A730" s="204"/>
      <c r="B730" s="212"/>
      <c r="C730" s="208" t="s">
        <v>87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13"/>
      <c r="N730" s="213"/>
      <c r="O730" s="213"/>
      <c r="P730" s="213"/>
      <c r="Q730" s="213"/>
      <c r="R730" s="214"/>
      <c r="S730" s="213"/>
      <c r="T730" s="729"/>
      <c r="V730" s="230"/>
      <c r="W730" s="230"/>
      <c r="X730" s="231"/>
      <c r="Y730" s="231"/>
      <c r="Z730" s="231"/>
    </row>
    <row r="731" spans="1:26" customFormat="1" ht="36">
      <c r="A731" s="204"/>
      <c r="B731" s="215"/>
      <c r="C731" s="208" t="s">
        <v>121</v>
      </c>
      <c r="D731" s="216">
        <f t="shared" ref="D731:L731" si="239">IF(((D729="")*AND(D730="")),"",(D729-D730)*1)</f>
        <v>1954.3300000000017</v>
      </c>
      <c r="E731" s="216">
        <f t="shared" si="239"/>
        <v>1923.5800000000017</v>
      </c>
      <c r="F731" s="216">
        <f t="shared" si="239"/>
        <v>1901.9700000000012</v>
      </c>
      <c r="G731" s="216">
        <f t="shared" si="239"/>
        <v>1933.2000000000007</v>
      </c>
      <c r="H731" s="216">
        <f t="shared" si="239"/>
        <v>1994.9500000000007</v>
      </c>
      <c r="I731" s="216">
        <f t="shared" si="239"/>
        <v>1997.7899999999972</v>
      </c>
      <c r="J731" s="216">
        <f t="shared" si="239"/>
        <v>1936.0700000000033</v>
      </c>
      <c r="K731" s="216">
        <f t="shared" si="239"/>
        <v>1938.8600000000006</v>
      </c>
      <c r="L731" s="216">
        <f t="shared" si="239"/>
        <v>1978.2900000000009</v>
      </c>
      <c r="M731" s="217"/>
      <c r="N731" s="217"/>
      <c r="O731" s="217"/>
      <c r="P731" s="217"/>
      <c r="Q731" s="217"/>
      <c r="R731" s="218"/>
      <c r="S731" s="217"/>
      <c r="T731" s="729"/>
      <c r="V731" s="232"/>
      <c r="W731" s="232"/>
      <c r="X731" s="231"/>
      <c r="Y731" s="231"/>
      <c r="Z731" s="231"/>
    </row>
    <row r="732" spans="1:26" customFormat="1" ht="15.75">
      <c r="A732" s="204">
        <v>43514</v>
      </c>
      <c r="B732" s="207" t="s">
        <v>122</v>
      </c>
      <c r="C732" s="208" t="s">
        <v>86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9">
        <f>IF((L733=""),"",MAX(D734:L734))</f>
        <v>2017.5299999999988</v>
      </c>
      <c r="N732" s="209">
        <f>IF(L733="","",MIN(D734:L734))</f>
        <v>1932.8700000000026</v>
      </c>
      <c r="O732" s="209">
        <f>IF((L734=""),"",AVERAGE(D734:L734))</f>
        <v>1967.3844444444444</v>
      </c>
      <c r="P732" s="209">
        <f>IF((L733=""),"",((M732-N732)/(M732+N732))*100)</f>
        <v>2.1430741190764526</v>
      </c>
      <c r="Q732" s="209">
        <v>23</v>
      </c>
      <c r="R732" s="210" t="str">
        <f>IF(L733="","",IF(P733&lt;20,(IF(O732&gt;1730,IF(O732&lt;1970,"Pass","Fail"),"Fail"))))</f>
        <v>Pass</v>
      </c>
      <c r="S732" s="211">
        <v>1428</v>
      </c>
      <c r="T732" s="726"/>
      <c r="V732" s="229">
        <v>1600</v>
      </c>
      <c r="W732" s="229">
        <v>2000</v>
      </c>
      <c r="X732" s="224">
        <v>1730</v>
      </c>
      <c r="Y732" s="224">
        <v>1970</v>
      </c>
      <c r="Z732" s="224">
        <v>6.2</v>
      </c>
    </row>
    <row r="733" spans="1:26" customFormat="1" ht="15.75">
      <c r="A733" s="204"/>
      <c r="B733" s="212"/>
      <c r="C733" s="208" t="s">
        <v>87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13"/>
      <c r="N733" s="213"/>
      <c r="O733" s="213"/>
      <c r="P733" s="213"/>
      <c r="Q733" s="213"/>
      <c r="R733" s="214"/>
      <c r="S733" s="213"/>
      <c r="T733" s="729"/>
      <c r="V733" s="230"/>
      <c r="W733" s="230"/>
      <c r="X733" s="231"/>
      <c r="Y733" s="231"/>
      <c r="Z733" s="231"/>
    </row>
    <row r="734" spans="1:26" customFormat="1" ht="36">
      <c r="A734" s="204"/>
      <c r="B734" s="215"/>
      <c r="C734" s="208" t="s">
        <v>121</v>
      </c>
      <c r="D734" s="216">
        <f t="shared" ref="D734:L734" si="240">IF(((D732="")*AND(D733="")),"",(D732-D733)*1)</f>
        <v>2003.9500000000007</v>
      </c>
      <c r="E734" s="216">
        <f t="shared" si="240"/>
        <v>1941.5499999999993</v>
      </c>
      <c r="F734" s="216">
        <f t="shared" si="240"/>
        <v>1944.369999999999</v>
      </c>
      <c r="G734" s="216">
        <f t="shared" si="240"/>
        <v>1932.8700000000026</v>
      </c>
      <c r="H734" s="216">
        <f t="shared" si="240"/>
        <v>2017.5299999999988</v>
      </c>
      <c r="I734" s="216">
        <f t="shared" si="240"/>
        <v>1996.8099999999977</v>
      </c>
      <c r="J734" s="216">
        <f t="shared" si="240"/>
        <v>1958.8300000000017</v>
      </c>
      <c r="K734" s="216">
        <f t="shared" si="240"/>
        <v>1976.8400000000001</v>
      </c>
      <c r="L734" s="216">
        <f t="shared" si="240"/>
        <v>1933.7099999999991</v>
      </c>
      <c r="M734" s="217"/>
      <c r="N734" s="217"/>
      <c r="O734" s="217"/>
      <c r="P734" s="217"/>
      <c r="Q734" s="217"/>
      <c r="R734" s="218"/>
      <c r="S734" s="217"/>
      <c r="T734" s="729"/>
      <c r="V734" s="232"/>
      <c r="W734" s="232"/>
      <c r="X734" s="231"/>
      <c r="Y734" s="231"/>
      <c r="Z734" s="231"/>
    </row>
    <row r="735" spans="1:26" customFormat="1" ht="15.75">
      <c r="A735" s="204">
        <v>43517</v>
      </c>
      <c r="B735" s="207" t="s">
        <v>122</v>
      </c>
      <c r="C735" s="208" t="s">
        <v>86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9">
        <f>IF((L736=""),"",MAX(D737:L737))</f>
        <v>1991.9499999999971</v>
      </c>
      <c r="N735" s="209">
        <f>IF(L736="","",MIN(D737:L737))</f>
        <v>1853.4900000000016</v>
      </c>
      <c r="O735" s="209">
        <f>IF((L737=""),"",AVERAGE(D737:L737))</f>
        <v>1913.6966666666667</v>
      </c>
      <c r="P735" s="209">
        <f>IF((L736=""),"",((M735-N735)/(M735+N735))*100)</f>
        <v>3.6006282766080222</v>
      </c>
      <c r="Q735" s="209">
        <v>23</v>
      </c>
      <c r="R735" s="210" t="str">
        <f>IF(L736="","",IF(P736&lt;20,(IF(O735&gt;1730,IF(O735&lt;1970,"Pass","Fail"),"Fail"))))</f>
        <v>Pass</v>
      </c>
      <c r="S735" s="211">
        <v>1428</v>
      </c>
      <c r="T735" s="726" t="s">
        <v>227</v>
      </c>
      <c r="V735" s="229">
        <v>1600</v>
      </c>
      <c r="W735" s="229">
        <v>2000</v>
      </c>
      <c r="X735" s="224">
        <v>1730</v>
      </c>
      <c r="Y735" s="224">
        <v>1970</v>
      </c>
      <c r="Z735" s="224">
        <v>6.2</v>
      </c>
    </row>
    <row r="736" spans="1:26" customFormat="1" ht="15.75">
      <c r="A736" s="204"/>
      <c r="B736" s="212"/>
      <c r="C736" s="208" t="s">
        <v>87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13"/>
      <c r="N736" s="213"/>
      <c r="O736" s="213"/>
      <c r="P736" s="213"/>
      <c r="Q736" s="213"/>
      <c r="R736" s="214"/>
      <c r="S736" s="213"/>
      <c r="T736" s="729"/>
      <c r="V736" s="230"/>
      <c r="W736" s="230"/>
      <c r="X736" s="231"/>
      <c r="Y736" s="231"/>
      <c r="Z736" s="231"/>
    </row>
    <row r="737" spans="1:26" customFormat="1" ht="36">
      <c r="A737" s="204"/>
      <c r="B737" s="215"/>
      <c r="C737" s="208" t="s">
        <v>121</v>
      </c>
      <c r="D737" s="216">
        <f t="shared" ref="D737:L737" si="241">IF(((D735="")*AND(D736="")),"",(D735-D736)*1)</f>
        <v>1991.9499999999971</v>
      </c>
      <c r="E737" s="216">
        <f t="shared" si="241"/>
        <v>1899.0699999999997</v>
      </c>
      <c r="F737" s="216">
        <f t="shared" si="241"/>
        <v>1853.4900000000016</v>
      </c>
      <c r="G737" s="216">
        <f t="shared" si="241"/>
        <v>1866.9700000000012</v>
      </c>
      <c r="H737" s="216">
        <f t="shared" si="241"/>
        <v>1932.7400000000016</v>
      </c>
      <c r="I737" s="216">
        <f t="shared" si="241"/>
        <v>1960.6699999999983</v>
      </c>
      <c r="J737" s="216">
        <f t="shared" si="241"/>
        <v>1915.7700000000004</v>
      </c>
      <c r="K737" s="216">
        <f t="shared" si="241"/>
        <v>1901.2000000000007</v>
      </c>
      <c r="L737" s="216">
        <f t="shared" si="241"/>
        <v>1901.4099999999999</v>
      </c>
      <c r="M737" s="217"/>
      <c r="N737" s="217"/>
      <c r="O737" s="217"/>
      <c r="P737" s="217"/>
      <c r="Q737" s="217"/>
      <c r="R737" s="218"/>
      <c r="S737" s="217"/>
      <c r="T737" s="729"/>
      <c r="V737" s="232"/>
      <c r="W737" s="232"/>
      <c r="X737" s="231"/>
      <c r="Y737" s="231"/>
      <c r="Z737" s="231"/>
    </row>
    <row r="738" spans="1:26" customFormat="1" ht="15.75">
      <c r="A738" s="204">
        <v>43521</v>
      </c>
      <c r="B738" s="207" t="s">
        <v>122</v>
      </c>
      <c r="C738" s="208" t="s">
        <v>86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9">
        <f>IF((L739=""),"",MAX(D740:L740))</f>
        <v>1990.1900000000023</v>
      </c>
      <c r="N738" s="209">
        <f>IF(L739="","",MIN(D740:L740))</f>
        <v>1884.4199999999983</v>
      </c>
      <c r="O738" s="209">
        <f>IF((L740=""),"",AVERAGE(D740:L740))</f>
        <v>1941.6144444444456</v>
      </c>
      <c r="P738" s="209">
        <f>IF((L739=""),"",((M738-N738)/(M738+N738))*100)</f>
        <v>2.7298231305861509</v>
      </c>
      <c r="Q738" s="209">
        <v>23</v>
      </c>
      <c r="R738" s="210" t="str">
        <f>IF(L739="","",IF(P739&lt;20,(IF(O738&gt;1730,IF(O738&lt;1970,"Pass","Fail"),"Fail"))))</f>
        <v>Pass</v>
      </c>
      <c r="S738" s="211" t="s">
        <v>214</v>
      </c>
      <c r="T738" s="726" t="s">
        <v>228</v>
      </c>
      <c r="V738" s="229">
        <v>1600</v>
      </c>
      <c r="W738" s="229">
        <v>2000</v>
      </c>
      <c r="X738" s="224">
        <v>1730</v>
      </c>
      <c r="Y738" s="224">
        <v>1970</v>
      </c>
      <c r="Z738" s="224">
        <v>6.2</v>
      </c>
    </row>
    <row r="739" spans="1:26" customFormat="1" ht="15.75">
      <c r="A739" s="204"/>
      <c r="B739" s="212"/>
      <c r="C739" s="208" t="s">
        <v>87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13"/>
      <c r="N739" s="213"/>
      <c r="O739" s="213"/>
      <c r="P739" s="213"/>
      <c r="Q739" s="213"/>
      <c r="R739" s="214"/>
      <c r="S739" s="213"/>
      <c r="T739" s="729"/>
      <c r="V739" s="230"/>
      <c r="W739" s="230"/>
      <c r="X739" s="231"/>
      <c r="Y739" s="231"/>
      <c r="Z739" s="231"/>
    </row>
    <row r="740" spans="1:26" customFormat="1" ht="36">
      <c r="A740" s="204"/>
      <c r="B740" s="215"/>
      <c r="C740" s="208" t="s">
        <v>121</v>
      </c>
      <c r="D740" s="216">
        <f t="shared" ref="D740:L740" si="242">IF(((D738="")*AND(D739="")),"",(D738-D739)*1)</f>
        <v>1948.7000000000007</v>
      </c>
      <c r="E740" s="216">
        <f t="shared" si="242"/>
        <v>1914.4000000000015</v>
      </c>
      <c r="F740" s="216">
        <f t="shared" si="242"/>
        <v>1884.4199999999983</v>
      </c>
      <c r="G740" s="216">
        <f t="shared" si="242"/>
        <v>1939.9500000000007</v>
      </c>
      <c r="H740" s="216">
        <f t="shared" si="242"/>
        <v>1990.1900000000023</v>
      </c>
      <c r="I740" s="216">
        <f t="shared" si="242"/>
        <v>1983.6700000000019</v>
      </c>
      <c r="J740" s="216">
        <f t="shared" si="242"/>
        <v>1925.9100000000035</v>
      </c>
      <c r="K740" s="216">
        <f t="shared" si="242"/>
        <v>1928.8199999999997</v>
      </c>
      <c r="L740" s="216">
        <f t="shared" si="242"/>
        <v>1958.4700000000012</v>
      </c>
      <c r="M740" s="217"/>
      <c r="N740" s="217"/>
      <c r="O740" s="217"/>
      <c r="P740" s="217"/>
      <c r="Q740" s="217"/>
      <c r="R740" s="218"/>
      <c r="S740" s="217"/>
      <c r="T740" s="729"/>
      <c r="V740" s="232"/>
      <c r="W740" s="232"/>
      <c r="X740" s="231"/>
      <c r="Y740" s="231"/>
      <c r="Z740" s="231"/>
    </row>
    <row r="741" spans="1:26" customFormat="1" ht="15.75">
      <c r="A741" s="204">
        <v>43524</v>
      </c>
      <c r="B741" s="207" t="s">
        <v>122</v>
      </c>
      <c r="C741" s="208" t="s">
        <v>86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9">
        <f>IF((L742=""),"",MAX(D743:L743))</f>
        <v>2001.7400000000016</v>
      </c>
      <c r="N741" s="209">
        <f>IF(L742="","",MIN(D743:L743))</f>
        <v>1878.8400000000001</v>
      </c>
      <c r="O741" s="209">
        <f>IF((L743=""),"",AVERAGE(D743:L743))</f>
        <v>1947.4311111111112</v>
      </c>
      <c r="P741" s="209">
        <f>IF((L742=""),"",((M741-N741)/(M741+N741))*100)</f>
        <v>3.1670523478449462</v>
      </c>
      <c r="Q741" s="209">
        <v>23</v>
      </c>
      <c r="R741" s="210" t="str">
        <f>IF(L742="","",IF(P742&lt;20,(IF(O741&gt;1730,IF(O741&lt;1970,"Pass","Fail"),"Fail"))))</f>
        <v>Pass</v>
      </c>
      <c r="S741" s="31" t="s">
        <v>215</v>
      </c>
      <c r="T741" s="726" t="s">
        <v>229</v>
      </c>
      <c r="V741" s="229">
        <v>1600</v>
      </c>
      <c r="W741" s="229">
        <v>2000</v>
      </c>
      <c r="X741" s="224">
        <v>1730</v>
      </c>
      <c r="Y741" s="224">
        <v>1970</v>
      </c>
      <c r="Z741" s="224">
        <v>6.2</v>
      </c>
    </row>
    <row r="742" spans="1:26" customFormat="1" ht="15.75">
      <c r="A742" s="204"/>
      <c r="B742" s="212"/>
      <c r="C742" s="208" t="s">
        <v>87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13"/>
      <c r="N742" s="213"/>
      <c r="O742" s="213"/>
      <c r="P742" s="213"/>
      <c r="Q742" s="213"/>
      <c r="R742" s="214"/>
      <c r="S742" s="213"/>
      <c r="T742" s="729"/>
      <c r="V742" s="230"/>
      <c r="W742" s="230"/>
      <c r="X742" s="231"/>
      <c r="Y742" s="231"/>
      <c r="Z742" s="231"/>
    </row>
    <row r="743" spans="1:26" customFormat="1" ht="36">
      <c r="A743" s="204"/>
      <c r="B743" s="215"/>
      <c r="C743" s="208" t="s">
        <v>121</v>
      </c>
      <c r="D743" s="216">
        <f t="shared" ref="D743:L743" si="243">IF(((D741="")*AND(D742="")),"",(D741-D742)*1)</f>
        <v>1961.8099999999977</v>
      </c>
      <c r="E743" s="216">
        <f t="shared" si="243"/>
        <v>1926.1000000000022</v>
      </c>
      <c r="F743" s="216">
        <f t="shared" si="243"/>
        <v>1917.119999999999</v>
      </c>
      <c r="G743" s="216">
        <f t="shared" si="243"/>
        <v>1911.8899999999994</v>
      </c>
      <c r="H743" s="216">
        <f t="shared" si="243"/>
        <v>2001.7400000000016</v>
      </c>
      <c r="I743" s="216">
        <f t="shared" si="243"/>
        <v>2001.5500000000029</v>
      </c>
      <c r="J743" s="216">
        <f t="shared" si="243"/>
        <v>1878.8400000000001</v>
      </c>
      <c r="K743" s="216">
        <f t="shared" si="243"/>
        <v>1943.6699999999983</v>
      </c>
      <c r="L743" s="216">
        <f t="shared" si="243"/>
        <v>1984.1599999999999</v>
      </c>
      <c r="M743" s="217"/>
      <c r="N743" s="217"/>
      <c r="O743" s="217"/>
      <c r="P743" s="217"/>
      <c r="Q743" s="217"/>
      <c r="R743" s="218"/>
      <c r="S743" s="217"/>
      <c r="T743" s="729"/>
      <c r="V743" s="232"/>
      <c r="W743" s="232"/>
      <c r="X743" s="231"/>
      <c r="Y743" s="231"/>
      <c r="Z743" s="231"/>
    </row>
    <row r="744" spans="1:26" customFormat="1" ht="15.75">
      <c r="A744" s="204">
        <v>43528</v>
      </c>
      <c r="B744" s="207" t="s">
        <v>122</v>
      </c>
      <c r="C744" s="208" t="s">
        <v>86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9">
        <f>IF((L745=""),"",MAX(D746:L746))</f>
        <v>1989.6100000000006</v>
      </c>
      <c r="N744" s="209">
        <f>IF(L745="","",MIN(D746:L746))</f>
        <v>1874.6599999999999</v>
      </c>
      <c r="O744" s="209">
        <f>IF((L746=""),"",AVERAGE(D746:L746))</f>
        <v>1927.6711111111113</v>
      </c>
      <c r="P744" s="209">
        <f>IF((L745=""),"",((M744-N744)/(M744+N744))*100)</f>
        <v>2.9746886216543023</v>
      </c>
      <c r="Q744" s="209">
        <v>23</v>
      </c>
      <c r="R744" s="210" t="str">
        <f>IF(L745="","",IF(P745&lt;20,(IF(O744&gt;1730,IF(O744&lt;1970,"Pass","Fail"),"Fail"))))</f>
        <v>Pass</v>
      </c>
      <c r="S744" s="211">
        <v>74</v>
      </c>
      <c r="T744" s="730" t="s">
        <v>230</v>
      </c>
      <c r="V744" s="229">
        <v>1600</v>
      </c>
      <c r="W744" s="229">
        <v>2000</v>
      </c>
      <c r="X744" s="224">
        <v>1730</v>
      </c>
      <c r="Y744" s="224">
        <v>1970</v>
      </c>
      <c r="Z744" s="224">
        <v>6.2</v>
      </c>
    </row>
    <row r="745" spans="1:26" customFormat="1" ht="15.75">
      <c r="A745" s="204"/>
      <c r="B745" s="212"/>
      <c r="C745" s="208" t="s">
        <v>87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13"/>
      <c r="N745" s="213"/>
      <c r="O745" s="213"/>
      <c r="P745" s="213"/>
      <c r="Q745" s="213"/>
      <c r="R745" s="214"/>
      <c r="S745" s="213"/>
      <c r="T745" s="729"/>
      <c r="V745" s="230"/>
      <c r="W745" s="230"/>
      <c r="X745" s="231"/>
      <c r="Y745" s="231"/>
      <c r="Z745" s="231"/>
    </row>
    <row r="746" spans="1:26" customFormat="1" ht="36">
      <c r="A746" s="204"/>
      <c r="B746" s="215"/>
      <c r="C746" s="208" t="s">
        <v>121</v>
      </c>
      <c r="D746" s="216">
        <f t="shared" ref="D746:L746" si="244">IF(((D744="")*AND(D745="")),"",(D744-D745)*1)</f>
        <v>1922.3400000000001</v>
      </c>
      <c r="E746" s="216">
        <f t="shared" si="244"/>
        <v>1901.6599999999999</v>
      </c>
      <c r="F746" s="216">
        <f t="shared" si="244"/>
        <v>1874.6599999999999</v>
      </c>
      <c r="G746" s="216">
        <f t="shared" si="244"/>
        <v>1909.5200000000004</v>
      </c>
      <c r="H746" s="216">
        <f t="shared" si="244"/>
        <v>1989.6100000000006</v>
      </c>
      <c r="I746" s="216">
        <f t="shared" si="244"/>
        <v>1980.1499999999978</v>
      </c>
      <c r="J746" s="216">
        <f t="shared" si="244"/>
        <v>1907.7999999999993</v>
      </c>
      <c r="K746" s="216">
        <f t="shared" si="244"/>
        <v>1922.4200000000019</v>
      </c>
      <c r="L746" s="216">
        <f t="shared" si="244"/>
        <v>1940.880000000001</v>
      </c>
      <c r="M746" s="217"/>
      <c r="N746" s="217"/>
      <c r="O746" s="217"/>
      <c r="P746" s="217"/>
      <c r="Q746" s="217"/>
      <c r="R746" s="218"/>
      <c r="S746" s="217"/>
      <c r="T746" s="729"/>
      <c r="V746" s="232"/>
      <c r="W746" s="232"/>
      <c r="X746" s="231"/>
      <c r="Y746" s="231"/>
      <c r="Z746" s="231"/>
    </row>
    <row r="747" spans="1:26" customFormat="1" ht="15.75">
      <c r="A747" s="204">
        <v>43531</v>
      </c>
      <c r="B747" s="207" t="s">
        <v>122</v>
      </c>
      <c r="C747" s="208" t="s">
        <v>86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9">
        <f>IF((L748=""),"",MAX(D749:L749))</f>
        <v>1946.5600000000013</v>
      </c>
      <c r="N747" s="209">
        <f>IF(L748="","",MIN(D749:L749))</f>
        <v>1822.4800000000032</v>
      </c>
      <c r="O747" s="209">
        <f>IF((L749=""),"",AVERAGE(D749:L749))</f>
        <v>1878.2911111111118</v>
      </c>
      <c r="P747" s="209">
        <f>IF((L748=""),"",((M747-N747)/(M747+N747))*100)</f>
        <v>3.2920849871584799</v>
      </c>
      <c r="Q747" s="209">
        <v>23</v>
      </c>
      <c r="R747" s="210" t="str">
        <f>IF(L748="","",IF(P748&lt;20,(IF(O747&gt;1730,IF(O747&lt;1970,"Pass","Fail"),"Fail"))))</f>
        <v>Pass</v>
      </c>
      <c r="S747" s="211" t="s">
        <v>210</v>
      </c>
      <c r="T747" s="726" t="s">
        <v>231</v>
      </c>
      <c r="V747" s="229">
        <v>1600</v>
      </c>
      <c r="W747" s="229">
        <v>2000</v>
      </c>
      <c r="X747" s="224">
        <v>1730</v>
      </c>
      <c r="Y747" s="224">
        <v>1970</v>
      </c>
      <c r="Z747" s="224">
        <v>6.2</v>
      </c>
    </row>
    <row r="748" spans="1:26" customFormat="1" ht="15.75">
      <c r="A748" s="204"/>
      <c r="B748" s="212"/>
      <c r="C748" s="208" t="s">
        <v>87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13"/>
      <c r="N748" s="213"/>
      <c r="O748" s="213"/>
      <c r="P748" s="213"/>
      <c r="Q748" s="213"/>
      <c r="R748" s="214"/>
      <c r="S748" s="213"/>
      <c r="T748" s="729"/>
      <c r="V748" s="230"/>
      <c r="W748" s="230"/>
      <c r="X748" s="231"/>
      <c r="Y748" s="231"/>
      <c r="Z748" s="231"/>
    </row>
    <row r="749" spans="1:26" customFormat="1" ht="36">
      <c r="A749" s="204"/>
      <c r="B749" s="215"/>
      <c r="C749" s="208" t="s">
        <v>121</v>
      </c>
      <c r="D749" s="216">
        <f t="shared" ref="D749:L749" si="245">IF(((D747="")*AND(D748="")),"",(D747-D748)*1)</f>
        <v>1878.5599999999977</v>
      </c>
      <c r="E749" s="216">
        <f t="shared" si="245"/>
        <v>1847.880000000001</v>
      </c>
      <c r="F749" s="216">
        <f t="shared" si="245"/>
        <v>1822.4800000000032</v>
      </c>
      <c r="G749" s="216">
        <f t="shared" si="245"/>
        <v>1862.8500000000022</v>
      </c>
      <c r="H749" s="216">
        <f t="shared" si="245"/>
        <v>1933.260000000002</v>
      </c>
      <c r="I749" s="216">
        <f t="shared" si="245"/>
        <v>1946.5600000000013</v>
      </c>
      <c r="J749" s="216">
        <f t="shared" si="245"/>
        <v>1865.9799999999996</v>
      </c>
      <c r="K749" s="216">
        <f t="shared" si="245"/>
        <v>1869.0499999999993</v>
      </c>
      <c r="L749" s="216">
        <f t="shared" si="245"/>
        <v>1878</v>
      </c>
      <c r="M749" s="217"/>
      <c r="N749" s="217"/>
      <c r="O749" s="217"/>
      <c r="P749" s="217"/>
      <c r="Q749" s="217"/>
      <c r="R749" s="218"/>
      <c r="S749" s="217"/>
      <c r="T749" s="729"/>
      <c r="V749" s="232"/>
      <c r="W749" s="232"/>
      <c r="X749" s="231"/>
      <c r="Y749" s="231"/>
      <c r="Z749" s="231"/>
    </row>
    <row r="750" spans="1:26" customFormat="1" ht="15.75">
      <c r="A750" s="204">
        <v>43536</v>
      </c>
      <c r="B750" s="207" t="s">
        <v>122</v>
      </c>
      <c r="C750" s="208" t="s">
        <v>86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9">
        <f>IF((L751=""),"",MAX(D752:L752))</f>
        <v>1969</v>
      </c>
      <c r="N750" s="209">
        <f>IF(L751="","",MIN(D752:L752))</f>
        <v>1858</v>
      </c>
      <c r="O750" s="209">
        <f>IF((L752=""),"",AVERAGE(D752:L752))</f>
        <v>1917</v>
      </c>
      <c r="P750" s="209">
        <f>IF((L751=""),"",((M750-N750)/(M750+N750))*100)</f>
        <v>2.9004442121766396</v>
      </c>
      <c r="Q750" s="209">
        <v>23</v>
      </c>
      <c r="R750" s="210" t="str">
        <f>IF(L751="","",IF(P751&lt;20,(IF(O750&gt;1730,IF(O750&lt;1970,"Pass","Fail"),"Fail"))))</f>
        <v>Pass</v>
      </c>
      <c r="S750" s="211">
        <v>121</v>
      </c>
      <c r="T750" s="730" t="s">
        <v>216</v>
      </c>
      <c r="V750" s="229">
        <v>1600</v>
      </c>
      <c r="W750" s="229">
        <v>2000</v>
      </c>
      <c r="X750" s="224">
        <v>1730</v>
      </c>
      <c r="Y750" s="224">
        <v>1970</v>
      </c>
      <c r="Z750" s="224">
        <v>6.2</v>
      </c>
    </row>
    <row r="751" spans="1:26" customFormat="1" ht="15.75">
      <c r="A751" s="204"/>
      <c r="B751" s="212"/>
      <c r="C751" s="208" t="s">
        <v>87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13"/>
      <c r="N751" s="213"/>
      <c r="O751" s="213"/>
      <c r="P751" s="213"/>
      <c r="Q751" s="213"/>
      <c r="R751" s="214"/>
      <c r="S751" s="213"/>
      <c r="T751" s="729"/>
      <c r="V751" s="230"/>
      <c r="W751" s="230"/>
      <c r="X751" s="231"/>
      <c r="Y751" s="231"/>
      <c r="Z751" s="231"/>
    </row>
    <row r="752" spans="1:26" customFormat="1" ht="36">
      <c r="A752" s="204"/>
      <c r="B752" s="215"/>
      <c r="C752" s="208" t="s">
        <v>121</v>
      </c>
      <c r="D752" s="216">
        <f t="shared" ref="D752:L752" si="246">IF(((D750="")*AND(D751="")),"",(D750-D751)*1)</f>
        <v>1897</v>
      </c>
      <c r="E752" s="216">
        <f t="shared" si="246"/>
        <v>1897</v>
      </c>
      <c r="F752" s="216">
        <f t="shared" si="246"/>
        <v>1858</v>
      </c>
      <c r="G752" s="216">
        <f t="shared" si="246"/>
        <v>1934</v>
      </c>
      <c r="H752" s="216">
        <f t="shared" si="246"/>
        <v>1952</v>
      </c>
      <c r="I752" s="216">
        <f t="shared" si="246"/>
        <v>1969</v>
      </c>
      <c r="J752" s="216">
        <f t="shared" si="246"/>
        <v>1922</v>
      </c>
      <c r="K752" s="216">
        <f t="shared" si="246"/>
        <v>1922</v>
      </c>
      <c r="L752" s="216">
        <f t="shared" si="246"/>
        <v>1902</v>
      </c>
      <c r="M752" s="217"/>
      <c r="N752" s="217"/>
      <c r="O752" s="217"/>
      <c r="P752" s="217"/>
      <c r="Q752" s="217"/>
      <c r="R752" s="218"/>
      <c r="S752" s="217"/>
      <c r="T752" s="729"/>
      <c r="V752" s="232"/>
      <c r="W752" s="232"/>
      <c r="X752" s="231"/>
      <c r="Y752" s="231"/>
      <c r="Z752" s="231"/>
    </row>
    <row r="753" spans="1:26" customFormat="1" ht="15.75">
      <c r="A753" s="204">
        <v>43542</v>
      </c>
      <c r="B753" s="207" t="s">
        <v>122</v>
      </c>
      <c r="C753" s="208" t="s">
        <v>86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9">
        <f>IF((L754=""),"",MAX(D755:L755))</f>
        <v>1913.9399999999987</v>
      </c>
      <c r="N753" s="209">
        <f>IF(L754="","",MIN(D755:L755))</f>
        <v>1806.7899999999972</v>
      </c>
      <c r="O753" s="209">
        <f>IF((L755=""),"",AVERAGE(D755:L755))</f>
        <v>1857.0344444444443</v>
      </c>
      <c r="P753" s="209">
        <f>IF((L754=""),"",((M753-N753)/(M753+N753))*100)</f>
        <v>2.8798112198413097</v>
      </c>
      <c r="Q753" s="209">
        <v>23</v>
      </c>
      <c r="R753" s="210" t="str">
        <f>IF(L754="","",IF(P754&lt;20,(IF(O753&gt;1730,IF(O753&lt;1970,"Pass","Fail"),"Fail"))))</f>
        <v>Pass</v>
      </c>
      <c r="S753" s="211">
        <v>1428</v>
      </c>
      <c r="T753" s="730" t="s">
        <v>232</v>
      </c>
      <c r="V753" s="229">
        <v>1600</v>
      </c>
      <c r="W753" s="229">
        <v>2000</v>
      </c>
      <c r="X753" s="224">
        <v>1730</v>
      </c>
      <c r="Y753" s="224">
        <v>1970</v>
      </c>
      <c r="Z753" s="224">
        <v>6.2</v>
      </c>
    </row>
    <row r="754" spans="1:26" customFormat="1" ht="15.75">
      <c r="A754" s="204"/>
      <c r="B754" s="212"/>
      <c r="C754" s="208" t="s">
        <v>87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13"/>
      <c r="N754" s="213"/>
      <c r="O754" s="213"/>
      <c r="P754" s="213"/>
      <c r="Q754" s="213"/>
      <c r="R754" s="214"/>
      <c r="S754" s="213"/>
      <c r="T754" s="729"/>
      <c r="V754" s="230"/>
      <c r="W754" s="230"/>
      <c r="X754" s="231"/>
      <c r="Y754" s="231"/>
      <c r="Z754" s="231"/>
    </row>
    <row r="755" spans="1:26" customFormat="1" ht="36">
      <c r="A755" s="204"/>
      <c r="B755" s="215"/>
      <c r="C755" s="208" t="s">
        <v>121</v>
      </c>
      <c r="D755" s="216">
        <f t="shared" ref="D755:L755" si="247">IF(((D753="")*AND(D754="")),"",(D753-D754)*1)</f>
        <v>1839.4500000000007</v>
      </c>
      <c r="E755" s="216">
        <f t="shared" si="247"/>
        <v>1806.7899999999972</v>
      </c>
      <c r="F755" s="216">
        <f t="shared" si="247"/>
        <v>1814.5800000000017</v>
      </c>
      <c r="G755" s="216">
        <f t="shared" si="247"/>
        <v>1844.1299999999974</v>
      </c>
      <c r="H755" s="216">
        <f t="shared" si="247"/>
        <v>1913.9399999999987</v>
      </c>
      <c r="I755" s="216">
        <f t="shared" si="247"/>
        <v>1911.7999999999993</v>
      </c>
      <c r="J755" s="216">
        <f t="shared" si="247"/>
        <v>1842.2999999999993</v>
      </c>
      <c r="K755" s="216">
        <f t="shared" si="247"/>
        <v>1843.4000000000015</v>
      </c>
      <c r="L755" s="216">
        <f t="shared" si="247"/>
        <v>1896.9200000000019</v>
      </c>
      <c r="M755" s="217"/>
      <c r="N755" s="217"/>
      <c r="O755" s="217"/>
      <c r="P755" s="217"/>
      <c r="Q755" s="217"/>
      <c r="R755" s="218"/>
      <c r="S755" s="217"/>
      <c r="T755" s="729"/>
      <c r="V755" s="232"/>
      <c r="W755" s="232"/>
      <c r="X755" s="231"/>
      <c r="Y755" s="231"/>
      <c r="Z755" s="231"/>
    </row>
    <row r="756" spans="1:26" customFormat="1" ht="15.75">
      <c r="A756" s="204">
        <v>43181</v>
      </c>
      <c r="B756" s="207" t="s">
        <v>122</v>
      </c>
      <c r="C756" s="208" t="s">
        <v>86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9">
        <f>IF((L757=""),"",MAX(D758:L758))</f>
        <v>1966.8300000000017</v>
      </c>
      <c r="N756" s="209">
        <f>IF(L757="","",MIN(D758:L758))</f>
        <v>1874.2999999999993</v>
      </c>
      <c r="O756" s="209">
        <f>IF((L758=""),"",AVERAGE(D758:L758))</f>
        <v>1920.2155555555557</v>
      </c>
      <c r="P756" s="209">
        <f>IF((L757=""),"",((M756-N756)/(M756+N756))*100)</f>
        <v>2.4089265398464113</v>
      </c>
      <c r="Q756" s="209">
        <v>23</v>
      </c>
      <c r="R756" s="210" t="str">
        <f>IF(L757="","",IF(P757&lt;20,(IF(O756&gt;1730,IF(O756&lt;1970,"Pass","Fail"),"Fail"))))</f>
        <v>Pass</v>
      </c>
      <c r="S756" s="211">
        <v>1340</v>
      </c>
      <c r="T756" s="730" t="s">
        <v>233</v>
      </c>
      <c r="V756" s="229">
        <v>1600</v>
      </c>
      <c r="W756" s="229">
        <v>2000</v>
      </c>
      <c r="X756" s="224">
        <v>1730</v>
      </c>
      <c r="Y756" s="224">
        <v>1970</v>
      </c>
      <c r="Z756" s="224">
        <v>6.2</v>
      </c>
    </row>
    <row r="757" spans="1:26" customFormat="1" ht="15.75">
      <c r="A757" s="204"/>
      <c r="B757" s="212"/>
      <c r="C757" s="208" t="s">
        <v>87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13"/>
      <c r="N757" s="213"/>
      <c r="O757" s="213"/>
      <c r="P757" s="213"/>
      <c r="Q757" s="213"/>
      <c r="R757" s="214"/>
      <c r="S757" s="213"/>
      <c r="T757" s="729"/>
      <c r="V757" s="230"/>
      <c r="W757" s="230"/>
      <c r="X757" s="231"/>
      <c r="Y757" s="231"/>
      <c r="Z757" s="231"/>
    </row>
    <row r="758" spans="1:26" customFormat="1" ht="36">
      <c r="A758" s="204"/>
      <c r="B758" s="215"/>
      <c r="C758" s="208" t="s">
        <v>121</v>
      </c>
      <c r="D758" s="216">
        <f t="shared" ref="D758:L758" si="248">IF(((D756="")*AND(D757="")),"",(D756-D757)*1)</f>
        <v>1930.6599999999999</v>
      </c>
      <c r="E758" s="216">
        <f t="shared" si="248"/>
        <v>1894.1599999999999</v>
      </c>
      <c r="F758" s="216">
        <f t="shared" si="248"/>
        <v>1874.2999999999993</v>
      </c>
      <c r="G758" s="216">
        <f t="shared" si="248"/>
        <v>1920.2200000000012</v>
      </c>
      <c r="H758" s="216">
        <f t="shared" si="248"/>
        <v>1966.8300000000017</v>
      </c>
      <c r="I758" s="216">
        <f t="shared" si="248"/>
        <v>1963.0400000000009</v>
      </c>
      <c r="J758" s="216">
        <f t="shared" si="248"/>
        <v>1898.0900000000001</v>
      </c>
      <c r="K758" s="216">
        <f t="shared" si="248"/>
        <v>1906.2199999999975</v>
      </c>
      <c r="L758" s="216">
        <f t="shared" si="248"/>
        <v>1928.4200000000019</v>
      </c>
      <c r="M758" s="217"/>
      <c r="N758" s="217"/>
      <c r="O758" s="217"/>
      <c r="P758" s="217"/>
      <c r="Q758" s="217"/>
      <c r="R758" s="218"/>
      <c r="S758" s="217"/>
      <c r="T758" s="729"/>
      <c r="V758" s="232"/>
      <c r="W758" s="232"/>
      <c r="X758" s="231"/>
      <c r="Y758" s="231"/>
      <c r="Z758" s="231"/>
    </row>
    <row r="759" spans="1:26" customFormat="1" ht="15.75">
      <c r="A759" s="204">
        <v>43184</v>
      </c>
      <c r="B759" s="207" t="s">
        <v>122</v>
      </c>
      <c r="C759" s="208" t="s">
        <v>86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9">
        <f>IF((L760=""),"",MAX(D761:L761))</f>
        <v>1949.9799999999996</v>
      </c>
      <c r="N759" s="209">
        <f>IF(L760="","",MIN(D761:L761))</f>
        <v>1497.6399999999994</v>
      </c>
      <c r="O759" s="209">
        <f>IF((L761=""),"",AVERAGE(D761:L761))</f>
        <v>1846.7822222222228</v>
      </c>
      <c r="P759" s="209">
        <f>IF((L760=""),"",((M759-N759)/(M759+N759))*100)</f>
        <v>13.120355491614513</v>
      </c>
      <c r="Q759" s="209">
        <v>23</v>
      </c>
      <c r="R759" s="210" t="str">
        <f>IF(L760="","",IF(P760&lt;20,(IF(O759&gt;1730,IF(O759&lt;1970,"Pass","Fail"),"Fail"))))</f>
        <v>Pass</v>
      </c>
      <c r="S759" s="211">
        <v>1159</v>
      </c>
      <c r="T759" s="730" t="s">
        <v>234</v>
      </c>
      <c r="V759" s="229">
        <v>1600</v>
      </c>
      <c r="W759" s="229">
        <v>2000</v>
      </c>
      <c r="X759" s="224">
        <v>1730</v>
      </c>
      <c r="Y759" s="224">
        <v>1970</v>
      </c>
      <c r="Z759" s="224">
        <v>6.2</v>
      </c>
    </row>
    <row r="760" spans="1:26" customFormat="1" ht="15.75">
      <c r="A760" s="204"/>
      <c r="B760" s="212"/>
      <c r="C760" s="208" t="s">
        <v>87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13"/>
      <c r="N760" s="213"/>
      <c r="O760" s="213"/>
      <c r="P760" s="213"/>
      <c r="Q760" s="213"/>
      <c r="R760" s="214"/>
      <c r="S760" s="213"/>
      <c r="T760" s="729"/>
      <c r="V760" s="230"/>
      <c r="W760" s="230"/>
      <c r="X760" s="231"/>
      <c r="Y760" s="231"/>
      <c r="Z760" s="231"/>
    </row>
    <row r="761" spans="1:26" customFormat="1" ht="36">
      <c r="A761" s="204"/>
      <c r="B761" s="215"/>
      <c r="C761" s="208" t="s">
        <v>121</v>
      </c>
      <c r="D761" s="216">
        <f t="shared" ref="D761:L761" si="249">IF(((D759="")*AND(D760="")),"",(D759-D760)*1)</f>
        <v>1869.510000000002</v>
      </c>
      <c r="E761" s="216">
        <f t="shared" si="249"/>
        <v>1837.2200000000012</v>
      </c>
      <c r="F761" s="216">
        <f t="shared" si="249"/>
        <v>1497.6399999999994</v>
      </c>
      <c r="G761" s="216">
        <f t="shared" si="249"/>
        <v>1893.4700000000012</v>
      </c>
      <c r="H761" s="216">
        <f t="shared" si="249"/>
        <v>1949.9799999999996</v>
      </c>
      <c r="I761" s="216">
        <f t="shared" si="249"/>
        <v>1914.8100000000013</v>
      </c>
      <c r="J761" s="216">
        <f t="shared" si="249"/>
        <v>1878.0099999999984</v>
      </c>
      <c r="K761" s="216">
        <f t="shared" si="249"/>
        <v>1875.8600000000006</v>
      </c>
      <c r="L761" s="216">
        <f t="shared" si="249"/>
        <v>1904.5400000000009</v>
      </c>
      <c r="M761" s="217"/>
      <c r="N761" s="217"/>
      <c r="O761" s="217"/>
      <c r="P761" s="217"/>
      <c r="Q761" s="217"/>
      <c r="R761" s="218"/>
      <c r="S761" s="217"/>
      <c r="T761" s="729"/>
      <c r="V761" s="232"/>
      <c r="W761" s="232"/>
      <c r="X761" s="231"/>
      <c r="Y761" s="231"/>
      <c r="Z761" s="231"/>
    </row>
    <row r="762" spans="1:26" customFormat="1" ht="15.75">
      <c r="A762" s="204">
        <v>43552</v>
      </c>
      <c r="B762" s="207" t="s">
        <v>122</v>
      </c>
      <c r="C762" s="208" t="s">
        <v>86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9">
        <f>IF((L763=""),"",MAX(D764:L764))</f>
        <v>1938.260000000002</v>
      </c>
      <c r="N762" s="209">
        <f>IF(L763="","",MIN(D764:L764))</f>
        <v>1843.5599999999977</v>
      </c>
      <c r="O762" s="209">
        <f>IF((L764=""),"",AVERAGE(D764:L764))</f>
        <v>1891.7155555555551</v>
      </c>
      <c r="P762" s="209">
        <f>IF((L763=""),"",((M762-N762)/(M762+N762))*100)</f>
        <v>2.5040853345744738</v>
      </c>
      <c r="Q762" s="209">
        <v>23</v>
      </c>
      <c r="R762" s="210" t="str">
        <f>IF(L763="","",IF(P763&lt;20,(IF(O762&gt;1730,IF(O762&lt;1970,"Pass","Fail"),"Fail"))))</f>
        <v>Pass</v>
      </c>
      <c r="S762" s="211">
        <v>121</v>
      </c>
      <c r="T762" s="726"/>
      <c r="V762" s="229">
        <v>1600</v>
      </c>
      <c r="W762" s="229">
        <v>2000</v>
      </c>
      <c r="X762" s="224">
        <v>1730</v>
      </c>
      <c r="Y762" s="224">
        <v>1970</v>
      </c>
      <c r="Z762" s="224">
        <v>6.2</v>
      </c>
    </row>
    <row r="763" spans="1:26" customFormat="1" ht="15.75">
      <c r="A763" s="204"/>
      <c r="B763" s="212"/>
      <c r="C763" s="208" t="s">
        <v>87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13"/>
      <c r="N763" s="213"/>
      <c r="O763" s="213"/>
      <c r="P763" s="213"/>
      <c r="Q763" s="213"/>
      <c r="R763" s="214"/>
      <c r="S763" s="213"/>
      <c r="T763" s="729"/>
      <c r="V763" s="230"/>
      <c r="W763" s="230"/>
      <c r="X763" s="231"/>
      <c r="Y763" s="231"/>
      <c r="Z763" s="231"/>
    </row>
    <row r="764" spans="1:26" customFormat="1" ht="36">
      <c r="A764" s="204"/>
      <c r="B764" s="215"/>
      <c r="C764" s="208" t="s">
        <v>121</v>
      </c>
      <c r="D764" s="216">
        <f t="shared" ref="D764:L764" si="250">IF(((D762="")*AND(D763="")),"",(D762-D763)*1)</f>
        <v>1892.8600000000006</v>
      </c>
      <c r="E764" s="216">
        <f t="shared" si="250"/>
        <v>1865.1399999999994</v>
      </c>
      <c r="F764" s="216">
        <f t="shared" si="250"/>
        <v>1843.5599999999977</v>
      </c>
      <c r="G764" s="216">
        <f t="shared" si="250"/>
        <v>1889.7299999999996</v>
      </c>
      <c r="H764" s="216">
        <f t="shared" si="250"/>
        <v>1938.260000000002</v>
      </c>
      <c r="I764" s="216">
        <f t="shared" si="250"/>
        <v>1928.1299999999974</v>
      </c>
      <c r="J764" s="216">
        <f t="shared" si="250"/>
        <v>1872.1099999999969</v>
      </c>
      <c r="K764" s="216">
        <f t="shared" si="250"/>
        <v>1883.0800000000017</v>
      </c>
      <c r="L764" s="216">
        <f t="shared" si="250"/>
        <v>1912.5699999999997</v>
      </c>
      <c r="M764" s="217"/>
      <c r="N764" s="217"/>
      <c r="O764" s="217"/>
      <c r="P764" s="217"/>
      <c r="Q764" s="217"/>
      <c r="R764" s="218"/>
      <c r="S764" s="217"/>
      <c r="T764" s="729"/>
      <c r="V764" s="232"/>
      <c r="W764" s="232"/>
      <c r="X764" s="231"/>
      <c r="Y764" s="231"/>
      <c r="Z764" s="231"/>
    </row>
    <row r="765" spans="1:26" customFormat="1" ht="15.75">
      <c r="A765" s="204">
        <v>43556</v>
      </c>
      <c r="B765" s="207" t="s">
        <v>122</v>
      </c>
      <c r="C765" s="208" t="s">
        <v>86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9">
        <f>IF((L766=""),"",MAX(D767:L767))</f>
        <v>1928.5900000000001</v>
      </c>
      <c r="N765" s="209">
        <f>IF(L766="","",MIN(D767:L767))</f>
        <v>1813.6500000000015</v>
      </c>
      <c r="O765" s="209">
        <f>IF((L767=""),"",AVERAGE(D767:L767))</f>
        <v>1878.7022222222226</v>
      </c>
      <c r="P765" s="209">
        <f>IF((L766=""),"",((M765-N765)/(M765+N765))*100)</f>
        <v>3.071422463551206</v>
      </c>
      <c r="Q765" s="209">
        <v>23</v>
      </c>
      <c r="R765" s="210" t="str">
        <f>IF(L766="","",IF(P766&lt;20,(IF(O765&gt;1730,IF(O765&lt;1970,"Pass","Fail"),"Fail"))))</f>
        <v>Pass</v>
      </c>
      <c r="S765" s="211" t="s">
        <v>235</v>
      </c>
      <c r="T765" s="726"/>
      <c r="V765" s="229">
        <v>1600</v>
      </c>
      <c r="W765" s="229">
        <v>2000</v>
      </c>
      <c r="X765" s="224">
        <v>1730</v>
      </c>
      <c r="Y765" s="224">
        <v>1970</v>
      </c>
      <c r="Z765" s="224">
        <v>6.2</v>
      </c>
    </row>
    <row r="766" spans="1:26" customFormat="1" ht="15.75">
      <c r="A766" s="204"/>
      <c r="B766" s="212"/>
      <c r="C766" s="208" t="s">
        <v>87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13"/>
      <c r="N766" s="213"/>
      <c r="O766" s="213"/>
      <c r="P766" s="213"/>
      <c r="Q766" s="213"/>
      <c r="R766" s="214"/>
      <c r="S766" s="213"/>
      <c r="T766" s="729"/>
      <c r="V766" s="230"/>
      <c r="W766" s="230"/>
      <c r="X766" s="231"/>
      <c r="Y766" s="231"/>
      <c r="Z766" s="231"/>
    </row>
    <row r="767" spans="1:26" customFormat="1" ht="36">
      <c r="A767" s="204"/>
      <c r="B767" s="215"/>
      <c r="C767" s="208" t="s">
        <v>121</v>
      </c>
      <c r="D767" s="216">
        <f t="shared" ref="D767:L767" si="251">IF(((D765="")*AND(D766="")),"",(D765-D766)*1)</f>
        <v>1889.6500000000015</v>
      </c>
      <c r="E767" s="216">
        <f t="shared" si="251"/>
        <v>1833.3599999999969</v>
      </c>
      <c r="F767" s="216">
        <f t="shared" si="251"/>
        <v>1813.6500000000015</v>
      </c>
      <c r="G767" s="216">
        <f t="shared" si="251"/>
        <v>1885.239999999998</v>
      </c>
      <c r="H767" s="216">
        <f t="shared" si="251"/>
        <v>1928.5900000000001</v>
      </c>
      <c r="I767" s="216">
        <f t="shared" si="251"/>
        <v>1916.6200000000026</v>
      </c>
      <c r="J767" s="216">
        <f t="shared" si="251"/>
        <v>1876.6800000000003</v>
      </c>
      <c r="K767" s="216">
        <f t="shared" si="251"/>
        <v>1873.1700000000019</v>
      </c>
      <c r="L767" s="216">
        <f t="shared" si="251"/>
        <v>1891.3600000000006</v>
      </c>
      <c r="M767" s="217"/>
      <c r="N767" s="217"/>
      <c r="O767" s="217"/>
      <c r="P767" s="217"/>
      <c r="Q767" s="217"/>
      <c r="R767" s="218"/>
      <c r="S767" s="217"/>
      <c r="T767" s="729"/>
      <c r="V767" s="232"/>
      <c r="W767" s="232"/>
      <c r="X767" s="231"/>
      <c r="Y767" s="231"/>
      <c r="Z767" s="231"/>
    </row>
    <row r="768" spans="1:26" customFormat="1" ht="15.75">
      <c r="A768" s="204">
        <v>43558</v>
      </c>
      <c r="B768" s="207" t="s">
        <v>122</v>
      </c>
      <c r="C768" s="208" t="s">
        <v>86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9">
        <f>IF((L769=""),"",MAX(D770:L770))</f>
        <v>1924.119999999999</v>
      </c>
      <c r="N768" s="209">
        <f>IF(L769="","",MIN(D770:L770))</f>
        <v>1756.6599999999999</v>
      </c>
      <c r="O768" s="209">
        <f>IF((L770=""),"",AVERAGE(D770:L770))</f>
        <v>1864.265555555555</v>
      </c>
      <c r="P768" s="209">
        <f>IF((L769=""),"",((M768-N768)/(M768+N768))*100)</f>
        <v>4.5495791652855964</v>
      </c>
      <c r="Q768" s="209">
        <v>23</v>
      </c>
      <c r="R768" s="210" t="str">
        <f>IF(L769="","",IF(P769&lt;20,(IF(O768&gt;1730,IF(O768&lt;1970,"Pass","Fail"),"Fail"))))</f>
        <v>Pass</v>
      </c>
      <c r="S768" s="211">
        <v>1428</v>
      </c>
      <c r="T768" s="726"/>
      <c r="V768" s="229">
        <v>1600</v>
      </c>
      <c r="W768" s="229">
        <v>2000</v>
      </c>
      <c r="X768" s="224">
        <v>1730</v>
      </c>
      <c r="Y768" s="224">
        <v>1970</v>
      </c>
      <c r="Z768" s="224">
        <v>6.2</v>
      </c>
    </row>
    <row r="769" spans="1:26" customFormat="1" ht="15.75">
      <c r="A769" s="204"/>
      <c r="B769" s="212"/>
      <c r="C769" s="208" t="s">
        <v>87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13"/>
      <c r="N769" s="213"/>
      <c r="O769" s="213"/>
      <c r="P769" s="213"/>
      <c r="Q769" s="213"/>
      <c r="R769" s="214"/>
      <c r="S769" s="213"/>
      <c r="T769" s="729"/>
      <c r="V769" s="230"/>
      <c r="W769" s="230"/>
      <c r="X769" s="231"/>
      <c r="Y769" s="231"/>
      <c r="Z769" s="231"/>
    </row>
    <row r="770" spans="1:26" customFormat="1" ht="36">
      <c r="A770" s="204"/>
      <c r="B770" s="215"/>
      <c r="C770" s="208" t="s">
        <v>121</v>
      </c>
      <c r="D770" s="216">
        <f t="shared" ref="D770:L770" si="252">IF(((D768="")*AND(D769="")),"",(D768-D769)*1)</f>
        <v>1756.6599999999999</v>
      </c>
      <c r="E770" s="216">
        <f t="shared" si="252"/>
        <v>1883.1699999999983</v>
      </c>
      <c r="F770" s="216">
        <f t="shared" si="252"/>
        <v>1782.8100000000013</v>
      </c>
      <c r="G770" s="216">
        <f t="shared" si="252"/>
        <v>1852.9900000000016</v>
      </c>
      <c r="H770" s="216">
        <f t="shared" si="252"/>
        <v>1924.119999999999</v>
      </c>
      <c r="I770" s="216">
        <f t="shared" si="252"/>
        <v>1908.7599999999984</v>
      </c>
      <c r="J770" s="216">
        <f t="shared" si="252"/>
        <v>1893.0699999999997</v>
      </c>
      <c r="K770" s="216">
        <f t="shared" si="252"/>
        <v>1911.9099999999999</v>
      </c>
      <c r="L770" s="216">
        <f t="shared" si="252"/>
        <v>1864.8999999999978</v>
      </c>
      <c r="M770" s="217"/>
      <c r="N770" s="217"/>
      <c r="O770" s="217"/>
      <c r="P770" s="217"/>
      <c r="Q770" s="217"/>
      <c r="R770" s="218"/>
      <c r="S770" s="217"/>
      <c r="T770" s="729"/>
      <c r="V770" s="232"/>
      <c r="W770" s="232"/>
      <c r="X770" s="231"/>
      <c r="Y770" s="231"/>
      <c r="Z770" s="231"/>
    </row>
    <row r="771" spans="1:26" customFormat="1" ht="15.75">
      <c r="A771" s="204">
        <v>43562</v>
      </c>
      <c r="B771" s="207" t="s">
        <v>122</v>
      </c>
      <c r="C771" s="208" t="s">
        <v>86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9">
        <f>IF((L772=""),"",MAX(D773:L773))</f>
        <v>2007</v>
      </c>
      <c r="N771" s="209">
        <f>IF(L772="","",MIN(D773:L773))</f>
        <v>1847</v>
      </c>
      <c r="O771" s="209">
        <f>IF((L773=""),"",AVERAGE(D773:L773))</f>
        <v>1920.3333333333333</v>
      </c>
      <c r="P771" s="209">
        <f>IF((L772=""),"",((M771-N771)/(M771+N771))*100)</f>
        <v>4.1515308770108978</v>
      </c>
      <c r="Q771" s="209">
        <v>23</v>
      </c>
      <c r="R771" s="210" t="str">
        <f>IF(L772="","",IF(P772&lt;20,(IF(O771&gt;1730,IF(O771&lt;1970,"Pass","Fail"),"Fail"))))</f>
        <v>Pass</v>
      </c>
      <c r="S771" s="211">
        <v>121</v>
      </c>
      <c r="T771" s="726" t="s">
        <v>236</v>
      </c>
      <c r="V771" s="229">
        <v>1600</v>
      </c>
      <c r="W771" s="229">
        <v>2000</v>
      </c>
      <c r="X771" s="224">
        <v>1730</v>
      </c>
      <c r="Y771" s="224">
        <v>1970</v>
      </c>
      <c r="Z771" s="224">
        <v>6.2</v>
      </c>
    </row>
    <row r="772" spans="1:26" customFormat="1" ht="15.75">
      <c r="A772" s="204"/>
      <c r="B772" s="212"/>
      <c r="C772" s="208" t="s">
        <v>87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13"/>
      <c r="N772" s="213"/>
      <c r="O772" s="213"/>
      <c r="P772" s="213"/>
      <c r="Q772" s="213"/>
      <c r="R772" s="214"/>
      <c r="S772" s="213"/>
      <c r="T772" s="729"/>
      <c r="V772" s="230"/>
      <c r="W772" s="230"/>
      <c r="X772" s="231"/>
      <c r="Y772" s="231"/>
      <c r="Z772" s="231"/>
    </row>
    <row r="773" spans="1:26" customFormat="1" ht="36">
      <c r="A773" s="204"/>
      <c r="B773" s="215"/>
      <c r="C773" s="208" t="s">
        <v>121</v>
      </c>
      <c r="D773" s="216">
        <f t="shared" ref="D773:L773" si="253">IF(((D771="")*AND(D772="")),"",(D771-D772)*1)</f>
        <v>1898</v>
      </c>
      <c r="E773" s="216">
        <f t="shared" si="253"/>
        <v>1873</v>
      </c>
      <c r="F773" s="216">
        <f t="shared" si="253"/>
        <v>1847</v>
      </c>
      <c r="G773" s="216">
        <f t="shared" si="253"/>
        <v>1895</v>
      </c>
      <c r="H773" s="216">
        <f t="shared" si="253"/>
        <v>1962</v>
      </c>
      <c r="I773" s="216">
        <f t="shared" si="253"/>
        <v>2007</v>
      </c>
      <c r="J773" s="216">
        <f t="shared" si="253"/>
        <v>1906</v>
      </c>
      <c r="K773" s="216">
        <f t="shared" si="253"/>
        <v>1937</v>
      </c>
      <c r="L773" s="216">
        <f t="shared" si="253"/>
        <v>1958</v>
      </c>
      <c r="M773" s="217"/>
      <c r="N773" s="217"/>
      <c r="O773" s="217"/>
      <c r="P773" s="217"/>
      <c r="Q773" s="217"/>
      <c r="R773" s="218"/>
      <c r="S773" s="217"/>
      <c r="T773" s="729"/>
      <c r="V773" s="232"/>
      <c r="W773" s="232"/>
      <c r="X773" s="231"/>
      <c r="Y773" s="231"/>
      <c r="Z773" s="231"/>
    </row>
    <row r="774" spans="1:26" customFormat="1" ht="15.75">
      <c r="A774" s="204">
        <v>43565</v>
      </c>
      <c r="B774" s="207" t="s">
        <v>122</v>
      </c>
      <c r="C774" s="208" t="s">
        <v>86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9">
        <f>IF((L775=""),"",MAX(D776:L776))</f>
        <v>1934.5699999999997</v>
      </c>
      <c r="N774" s="209">
        <f>IF(L775="","",MIN(D776:L776))</f>
        <v>1822.5400000000009</v>
      </c>
      <c r="O774" s="209">
        <f>IF((L776=""),"",AVERAGE(D776:L776))</f>
        <v>1885.3622222222225</v>
      </c>
      <c r="P774" s="209">
        <f>IF((L775=""),"",((M774-N774)/(M774+N774))*100)</f>
        <v>2.981813148936252</v>
      </c>
      <c r="Q774" s="209">
        <v>23</v>
      </c>
      <c r="R774" s="210" t="str">
        <f>IF(L775="","",IF(P775&lt;20,(IF(O774&gt;1730,IF(O774&lt;1970,"Pass","Fail"),"Fail"))))</f>
        <v>Pass</v>
      </c>
      <c r="S774" s="211">
        <v>1159</v>
      </c>
      <c r="T774" s="726" t="s">
        <v>237</v>
      </c>
      <c r="V774" s="229">
        <v>1600</v>
      </c>
      <c r="W774" s="229">
        <v>2000</v>
      </c>
      <c r="X774" s="224">
        <v>1730</v>
      </c>
      <c r="Y774" s="224">
        <v>1970</v>
      </c>
      <c r="Z774" s="224">
        <v>6.2</v>
      </c>
    </row>
    <row r="775" spans="1:26" customFormat="1" ht="15.75">
      <c r="A775" s="204"/>
      <c r="B775" s="212"/>
      <c r="C775" s="208" t="s">
        <v>87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13"/>
      <c r="N775" s="213"/>
      <c r="O775" s="213"/>
      <c r="P775" s="213"/>
      <c r="Q775" s="213"/>
      <c r="R775" s="214"/>
      <c r="S775" s="213"/>
      <c r="T775" s="729"/>
      <c r="V775" s="230"/>
      <c r="W775" s="230"/>
      <c r="X775" s="231"/>
      <c r="Y775" s="231"/>
      <c r="Z775" s="231"/>
    </row>
    <row r="776" spans="1:26" customFormat="1" ht="36">
      <c r="A776" s="204"/>
      <c r="B776" s="215"/>
      <c r="C776" s="208" t="s">
        <v>121</v>
      </c>
      <c r="D776" s="216">
        <f t="shared" ref="D776:L776" si="254">IF(((D774="")*AND(D775="")),"",(D774-D775)*1)</f>
        <v>1901.130000000001</v>
      </c>
      <c r="E776" s="216">
        <f t="shared" si="254"/>
        <v>1861.1700000000019</v>
      </c>
      <c r="F776" s="216">
        <f t="shared" si="254"/>
        <v>1822.5400000000009</v>
      </c>
      <c r="G776" s="216">
        <f t="shared" si="254"/>
        <v>1869.7299999999996</v>
      </c>
      <c r="H776" s="216">
        <f t="shared" si="254"/>
        <v>1934.5699999999997</v>
      </c>
      <c r="I776" s="216">
        <f t="shared" si="254"/>
        <v>1922.8600000000006</v>
      </c>
      <c r="J776" s="216">
        <f t="shared" si="254"/>
        <v>1866.4799999999996</v>
      </c>
      <c r="K776" s="216">
        <f t="shared" si="254"/>
        <v>1871.119999999999</v>
      </c>
      <c r="L776" s="216">
        <f t="shared" si="254"/>
        <v>1918.6599999999999</v>
      </c>
      <c r="M776" s="217"/>
      <c r="N776" s="217"/>
      <c r="O776" s="217"/>
      <c r="P776" s="217"/>
      <c r="Q776" s="217"/>
      <c r="R776" s="218"/>
      <c r="S776" s="217"/>
      <c r="T776" s="729"/>
      <c r="V776" s="232"/>
      <c r="W776" s="232"/>
      <c r="X776" s="231"/>
      <c r="Y776" s="231"/>
      <c r="Z776" s="231"/>
    </row>
    <row r="777" spans="1:26" customFormat="1" ht="15.75">
      <c r="A777" s="204">
        <v>43568</v>
      </c>
      <c r="B777" s="207" t="s">
        <v>122</v>
      </c>
      <c r="C777" s="208" t="s">
        <v>86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9">
        <f>IF((L778=""),"",MAX(D779:L779))</f>
        <v>1935.869999999999</v>
      </c>
      <c r="N777" s="209">
        <f>IF(L778="","",MIN(D779:L779))</f>
        <v>1732.489999999998</v>
      </c>
      <c r="O777" s="209">
        <f>IF((L779=""),"",AVERAGE(D779:L779))</f>
        <v>1862.78</v>
      </c>
      <c r="P777" s="209">
        <f>IF((L778=""),"",((M777-N777)/(M777+N777))*100)</f>
        <v>5.5441668756610909</v>
      </c>
      <c r="Q777" s="209">
        <v>23</v>
      </c>
      <c r="R777" s="210" t="str">
        <f>IF(L778="","",IF(P778&lt;20,(IF(O777&gt;1730,IF(O777&lt;1970,"Pass","Fail"),"Fail"))))</f>
        <v>Pass</v>
      </c>
      <c r="S777" s="211">
        <v>1428</v>
      </c>
      <c r="T777" s="726"/>
      <c r="V777" s="229">
        <v>1600</v>
      </c>
      <c r="W777" s="229">
        <v>2000</v>
      </c>
      <c r="X777" s="224">
        <v>1730</v>
      </c>
      <c r="Y777" s="224">
        <v>1970</v>
      </c>
      <c r="Z777" s="224">
        <v>6.2</v>
      </c>
    </row>
    <row r="778" spans="1:26" customFormat="1" ht="15.75">
      <c r="A778" s="204"/>
      <c r="B778" s="212"/>
      <c r="C778" s="208" t="s">
        <v>87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13"/>
      <c r="N778" s="213"/>
      <c r="O778" s="213"/>
      <c r="P778" s="213"/>
      <c r="Q778" s="213"/>
      <c r="R778" s="214"/>
      <c r="S778" s="213"/>
      <c r="T778" s="729"/>
      <c r="V778" s="230"/>
      <c r="W778" s="230"/>
      <c r="X778" s="231"/>
      <c r="Y778" s="231"/>
      <c r="Z778" s="231"/>
    </row>
    <row r="779" spans="1:26" customFormat="1" ht="36">
      <c r="A779" s="204"/>
      <c r="B779" s="215"/>
      <c r="C779" s="208" t="s">
        <v>121</v>
      </c>
      <c r="D779" s="216">
        <f t="shared" ref="D779:L779" si="255">IF(((D777="")*AND(D778="")),"",(D777-D778)*1)</f>
        <v>1889.4400000000023</v>
      </c>
      <c r="E779" s="216">
        <f t="shared" si="255"/>
        <v>1808.6100000000006</v>
      </c>
      <c r="F779" s="216">
        <f t="shared" si="255"/>
        <v>1732.489999999998</v>
      </c>
      <c r="G779" s="216">
        <f t="shared" si="255"/>
        <v>1897.0900000000001</v>
      </c>
      <c r="H779" s="216">
        <f t="shared" si="255"/>
        <v>1920.7400000000016</v>
      </c>
      <c r="I779" s="216">
        <f t="shared" si="255"/>
        <v>1935.869999999999</v>
      </c>
      <c r="J779" s="216">
        <f t="shared" si="255"/>
        <v>1838.369999999999</v>
      </c>
      <c r="K779" s="216">
        <f t="shared" si="255"/>
        <v>1817.3600000000006</v>
      </c>
      <c r="L779" s="216">
        <f t="shared" si="255"/>
        <v>1925.0499999999993</v>
      </c>
      <c r="M779" s="217"/>
      <c r="N779" s="217"/>
      <c r="O779" s="217"/>
      <c r="P779" s="217"/>
      <c r="Q779" s="217"/>
      <c r="R779" s="218"/>
      <c r="S779" s="217"/>
      <c r="T779" s="729"/>
      <c r="V779" s="232"/>
      <c r="W779" s="232"/>
      <c r="X779" s="231"/>
      <c r="Y779" s="231"/>
      <c r="Z779" s="231"/>
    </row>
    <row r="780" spans="1:26" customFormat="1" ht="15.75">
      <c r="A780" s="204">
        <v>43577</v>
      </c>
      <c r="B780" s="207" t="s">
        <v>122</v>
      </c>
      <c r="C780" s="208" t="s">
        <v>86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9">
        <f>IF((L781=""),"",MAX(D782:L782))</f>
        <v>1978.3999999999978</v>
      </c>
      <c r="N780" s="209">
        <f>IF(L781="","",MIN(D782:L782))</f>
        <v>1820.5</v>
      </c>
      <c r="O780" s="209">
        <f>IF((L782=""),"",AVERAGE(D782:L782))</f>
        <v>1920.0677777777773</v>
      </c>
      <c r="P780" s="209">
        <f>IF((L781=""),"",((M780-N780)/(M780+N780))*100)</f>
        <v>4.1564663455210171</v>
      </c>
      <c r="Q780" s="209">
        <v>23</v>
      </c>
      <c r="R780" s="210" t="str">
        <f>IF(L781="","",IF(P781&lt;20,(IF(O780&gt;1730,IF(O780&lt;1970,"Pass","Fail"),"Fail"))))</f>
        <v>Pass</v>
      </c>
      <c r="S780" s="211">
        <v>1428</v>
      </c>
      <c r="T780" s="726"/>
      <c r="V780" s="229">
        <v>1600</v>
      </c>
      <c r="W780" s="229">
        <v>2000</v>
      </c>
      <c r="X780" s="224">
        <v>1730</v>
      </c>
      <c r="Y780" s="224">
        <v>1970</v>
      </c>
      <c r="Z780" s="224">
        <v>6.2</v>
      </c>
    </row>
    <row r="781" spans="1:26" customFormat="1" ht="15.75">
      <c r="A781" s="204"/>
      <c r="B781" s="212"/>
      <c r="C781" s="208" t="s">
        <v>87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13"/>
      <c r="N781" s="213"/>
      <c r="O781" s="213"/>
      <c r="P781" s="213"/>
      <c r="Q781" s="213"/>
      <c r="R781" s="214"/>
      <c r="S781" s="213"/>
      <c r="T781" s="729"/>
      <c r="V781" s="230"/>
      <c r="W781" s="230"/>
      <c r="X781" s="231"/>
      <c r="Y781" s="231"/>
      <c r="Z781" s="231"/>
    </row>
    <row r="782" spans="1:26" customFormat="1" ht="36">
      <c r="A782" s="204"/>
      <c r="B782" s="215"/>
      <c r="C782" s="208" t="s">
        <v>121</v>
      </c>
      <c r="D782" s="216">
        <f t="shared" ref="D782:L782" si="256">IF(((D780="")*AND(D781="")),"",(D780-D781)*1)</f>
        <v>1912.3000000000029</v>
      </c>
      <c r="E782" s="216">
        <f t="shared" si="256"/>
        <v>1903.6000000000022</v>
      </c>
      <c r="F782" s="216">
        <f t="shared" si="256"/>
        <v>1820.5</v>
      </c>
      <c r="G782" s="216">
        <f t="shared" si="256"/>
        <v>1919.2999999999993</v>
      </c>
      <c r="H782" s="216">
        <f t="shared" si="256"/>
        <v>1978.3999999999978</v>
      </c>
      <c r="I782" s="216">
        <f t="shared" si="256"/>
        <v>1975.6099999999969</v>
      </c>
      <c r="J782" s="216">
        <f t="shared" si="256"/>
        <v>1936.3999999999978</v>
      </c>
      <c r="K782" s="216">
        <f t="shared" si="256"/>
        <v>1921.7999999999993</v>
      </c>
      <c r="L782" s="216">
        <f t="shared" si="256"/>
        <v>1912.7000000000007</v>
      </c>
      <c r="M782" s="217"/>
      <c r="N782" s="217"/>
      <c r="O782" s="217"/>
      <c r="P782" s="217"/>
      <c r="Q782" s="217"/>
      <c r="R782" s="218"/>
      <c r="S782" s="217"/>
      <c r="T782" s="729"/>
      <c r="V782" s="232"/>
      <c r="W782" s="232"/>
      <c r="X782" s="231"/>
      <c r="Y782" s="231"/>
      <c r="Z782" s="231"/>
    </row>
    <row r="783" spans="1:26" customFormat="1" ht="15.75">
      <c r="A783" s="204">
        <v>43580</v>
      </c>
      <c r="B783" s="207" t="s">
        <v>238</v>
      </c>
      <c r="C783" s="208" t="s">
        <v>86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9">
        <f>IF((L784=""),"",MAX(D785:L785))</f>
        <v>1825.7999999999993</v>
      </c>
      <c r="N783" s="209">
        <f>IF(L784="","",MIN(D785:L785))</f>
        <v>1726.25</v>
      </c>
      <c r="O783" s="209">
        <f>IF((L785=""),"",AVERAGE(D785:L785))</f>
        <v>1782.4488888888891</v>
      </c>
      <c r="P783" s="209">
        <f>IF((L784=""),"",((M783-N783)/(M783+N783))*100)</f>
        <v>2.8026069452850972</v>
      </c>
      <c r="Q783" s="209">
        <v>23</v>
      </c>
      <c r="R783" s="210" t="str">
        <f>IF(L784="","",IF(P784&lt;20,(IF(O783&gt;1730,IF(O783&lt;1970,"Pass","Fail"),"Fail"))))</f>
        <v>Pass</v>
      </c>
      <c r="S783" s="211">
        <v>1335</v>
      </c>
      <c r="T783" s="726" t="s">
        <v>239</v>
      </c>
      <c r="V783" s="229">
        <v>1600</v>
      </c>
      <c r="W783" s="229">
        <v>2000</v>
      </c>
      <c r="X783" s="224">
        <v>1730</v>
      </c>
      <c r="Y783" s="224">
        <v>1970</v>
      </c>
      <c r="Z783" s="224">
        <v>6.2</v>
      </c>
    </row>
    <row r="784" spans="1:26" customFormat="1" ht="15.75">
      <c r="A784" s="204"/>
      <c r="B784" s="212"/>
      <c r="C784" s="208" t="s">
        <v>87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13"/>
      <c r="N784" s="213"/>
      <c r="O784" s="213"/>
      <c r="P784" s="213"/>
      <c r="Q784" s="213"/>
      <c r="R784" s="214"/>
      <c r="S784" s="213"/>
      <c r="T784" s="729"/>
      <c r="V784" s="230"/>
      <c r="W784" s="230"/>
      <c r="X784" s="231"/>
      <c r="Y784" s="231"/>
      <c r="Z784" s="231"/>
    </row>
    <row r="785" spans="1:26" customFormat="1" ht="36">
      <c r="A785" s="204"/>
      <c r="B785" s="215"/>
      <c r="C785" s="208" t="s">
        <v>121</v>
      </c>
      <c r="D785" s="216">
        <f t="shared" ref="D785:L785" si="257">IF(((D783="")*AND(D784="")),"",(D783-D784)*1)</f>
        <v>1742.9500000000007</v>
      </c>
      <c r="E785" s="216">
        <f t="shared" si="257"/>
        <v>1810.9199999999983</v>
      </c>
      <c r="F785" s="216">
        <f t="shared" si="257"/>
        <v>1784.3400000000001</v>
      </c>
      <c r="G785" s="216">
        <f t="shared" si="257"/>
        <v>1825.7999999999993</v>
      </c>
      <c r="H785" s="216">
        <f t="shared" si="257"/>
        <v>1756.6800000000003</v>
      </c>
      <c r="I785" s="216">
        <f t="shared" si="257"/>
        <v>1762.9300000000003</v>
      </c>
      <c r="J785" s="216">
        <f t="shared" si="257"/>
        <v>1811.4700000000012</v>
      </c>
      <c r="K785" s="216">
        <f t="shared" si="257"/>
        <v>1820.7000000000007</v>
      </c>
      <c r="L785" s="216">
        <f t="shared" si="257"/>
        <v>1726.25</v>
      </c>
      <c r="M785" s="217"/>
      <c r="N785" s="217"/>
      <c r="O785" s="217"/>
      <c r="P785" s="217"/>
      <c r="Q785" s="217"/>
      <c r="R785" s="218"/>
      <c r="S785" s="217"/>
      <c r="T785" s="729"/>
      <c r="V785" s="232"/>
      <c r="W785" s="232"/>
      <c r="X785" s="231"/>
      <c r="Y785" s="231"/>
      <c r="Z785" s="231"/>
    </row>
    <row r="786" spans="1:26" customFormat="1" ht="15.75">
      <c r="A786" s="204">
        <v>43584</v>
      </c>
      <c r="B786" s="207" t="s">
        <v>122</v>
      </c>
      <c r="C786" s="208" t="s">
        <v>86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9">
        <f>IF((L787=""),"",MAX(D788:L788))</f>
        <v>2017</v>
      </c>
      <c r="N786" s="209">
        <f>IF(L787="","",MIN(D788:L788))</f>
        <v>1895</v>
      </c>
      <c r="O786" s="209">
        <f>IF((L788=""),"",AVERAGE(D788:L788))</f>
        <v>1937.6666666666667</v>
      </c>
      <c r="P786" s="209">
        <f>IF((L787=""),"",((M786-N786)/(M786+N786))*100)</f>
        <v>3.1186094069529653</v>
      </c>
      <c r="Q786" s="209">
        <v>23</v>
      </c>
      <c r="R786" s="210" t="str">
        <f>IF(L787="","",IF(P787&lt;20,(IF(O786&gt;1730,IF(O786&lt;1970,"Pass","Fail"),"Fail"))))</f>
        <v>Pass</v>
      </c>
      <c r="S786" s="211">
        <v>1340</v>
      </c>
      <c r="T786" s="726"/>
      <c r="V786" s="229">
        <v>1600</v>
      </c>
      <c r="W786" s="229">
        <v>2000</v>
      </c>
      <c r="X786" s="224">
        <v>1730</v>
      </c>
      <c r="Y786" s="224">
        <v>1970</v>
      </c>
      <c r="Z786" s="224">
        <v>6.2</v>
      </c>
    </row>
    <row r="787" spans="1:26" customFormat="1" ht="15.75">
      <c r="A787" s="204"/>
      <c r="B787" s="212"/>
      <c r="C787" s="208" t="s">
        <v>87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13"/>
      <c r="N787" s="213"/>
      <c r="O787" s="213"/>
      <c r="P787" s="213"/>
      <c r="Q787" s="213"/>
      <c r="R787" s="214"/>
      <c r="S787" s="213"/>
      <c r="T787" s="729"/>
      <c r="V787" s="230"/>
      <c r="W787" s="230"/>
      <c r="X787" s="231"/>
      <c r="Y787" s="231"/>
      <c r="Z787" s="231"/>
    </row>
    <row r="788" spans="1:26" customFormat="1" ht="36">
      <c r="A788" s="204"/>
      <c r="B788" s="215"/>
      <c r="C788" s="208" t="s">
        <v>121</v>
      </c>
      <c r="D788" s="216">
        <f t="shared" ref="D788:L788" si="258">IF(((D786="")*AND(D787="")),"",(D786-D787)*1)</f>
        <v>1920</v>
      </c>
      <c r="E788" s="216">
        <f t="shared" si="258"/>
        <v>1895</v>
      </c>
      <c r="F788" s="216">
        <f t="shared" si="258"/>
        <v>1897</v>
      </c>
      <c r="G788" s="216">
        <f t="shared" si="258"/>
        <v>2017</v>
      </c>
      <c r="H788" s="216">
        <f t="shared" si="258"/>
        <v>1962</v>
      </c>
      <c r="I788" s="216">
        <f t="shared" si="258"/>
        <v>1930</v>
      </c>
      <c r="J788" s="216">
        <f t="shared" si="258"/>
        <v>1959</v>
      </c>
      <c r="K788" s="216">
        <f t="shared" si="258"/>
        <v>1926</v>
      </c>
      <c r="L788" s="216">
        <f t="shared" si="258"/>
        <v>1933</v>
      </c>
      <c r="M788" s="217"/>
      <c r="N788" s="217"/>
      <c r="O788" s="217"/>
      <c r="P788" s="217"/>
      <c r="Q788" s="217"/>
      <c r="R788" s="218"/>
      <c r="S788" s="217"/>
      <c r="T788" s="729"/>
      <c r="V788" s="232"/>
      <c r="W788" s="232"/>
      <c r="X788" s="231"/>
      <c r="Y788" s="231"/>
      <c r="Z788" s="231"/>
    </row>
    <row r="789" spans="1:26" customFormat="1" ht="15.75">
      <c r="A789" s="204">
        <v>43587</v>
      </c>
      <c r="B789" s="207" t="s">
        <v>122</v>
      </c>
      <c r="C789" s="208" t="s">
        <v>86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9">
        <f>IF((L790=""),"",MAX(D791:L791))</f>
        <v>2040.5200000000004</v>
      </c>
      <c r="N789" s="209">
        <f>IF(L790="","",MIN(D791:L791))</f>
        <v>1825.869999999999</v>
      </c>
      <c r="O789" s="209">
        <f>IF((L791=""),"",AVERAGE(D791:L791))</f>
        <v>1895.3455555555552</v>
      </c>
      <c r="P789" s="209">
        <f>IF((L790=""),"",((M789-N789)/(M789+N789))*100)</f>
        <v>5.5516903364637677</v>
      </c>
      <c r="Q789" s="209">
        <v>23</v>
      </c>
      <c r="R789" s="210" t="str">
        <f>IF(L790="","",IF(P790&lt;20,(IF(O789&gt;1730,IF(O789&lt;1970,"Pass","Fail"),"Fail"))))</f>
        <v>Pass</v>
      </c>
      <c r="S789" s="211">
        <v>102</v>
      </c>
      <c r="T789" s="726" t="s">
        <v>240</v>
      </c>
      <c r="V789" s="229">
        <v>1600</v>
      </c>
      <c r="W789" s="229">
        <v>2000</v>
      </c>
      <c r="X789" s="224">
        <v>1730</v>
      </c>
      <c r="Y789" s="224">
        <v>1970</v>
      </c>
      <c r="Z789" s="224">
        <v>6.2</v>
      </c>
    </row>
    <row r="790" spans="1:26" customFormat="1" ht="15.75">
      <c r="A790" s="204"/>
      <c r="B790" s="212"/>
      <c r="C790" s="208" t="s">
        <v>87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13"/>
      <c r="N790" s="213"/>
      <c r="O790" s="213"/>
      <c r="P790" s="213"/>
      <c r="Q790" s="213"/>
      <c r="R790" s="214"/>
      <c r="S790" s="213"/>
      <c r="T790" s="729"/>
      <c r="V790" s="230"/>
      <c r="W790" s="230"/>
      <c r="X790" s="231"/>
      <c r="Y790" s="231"/>
      <c r="Z790" s="231"/>
    </row>
    <row r="791" spans="1:26" customFormat="1" ht="36">
      <c r="A791" s="204"/>
      <c r="B791" s="215"/>
      <c r="C791" s="208" t="s">
        <v>121</v>
      </c>
      <c r="D791" s="216">
        <f>IF(((D789="")*AND(D790="")),"",(D789-D790)*1)</f>
        <v>1874.619999999999</v>
      </c>
      <c r="E791" s="216">
        <f>IF(((E789="")*AND(E790="")),"",(E789-E790)*1)</f>
        <v>1825.869999999999</v>
      </c>
      <c r="F791" s="216">
        <f t="shared" ref="F791:L791" si="259">IF(((F789="")*AND(F790="")),"",(F789-F790)*1)</f>
        <v>2040.5200000000004</v>
      </c>
      <c r="G791" s="216">
        <f t="shared" si="259"/>
        <v>1860.5400000000009</v>
      </c>
      <c r="H791" s="216">
        <f t="shared" si="259"/>
        <v>1914.5299999999988</v>
      </c>
      <c r="I791" s="216">
        <f t="shared" si="259"/>
        <v>1934.739999999998</v>
      </c>
      <c r="J791" s="216">
        <f t="shared" si="259"/>
        <v>1876.9900000000016</v>
      </c>
      <c r="K791" s="216">
        <f t="shared" si="259"/>
        <v>1848.4099999999999</v>
      </c>
      <c r="L791" s="216">
        <f t="shared" si="259"/>
        <v>1881.8899999999994</v>
      </c>
      <c r="M791" s="217"/>
      <c r="N791" s="217"/>
      <c r="O791" s="217"/>
      <c r="P791" s="217"/>
      <c r="Q791" s="217"/>
      <c r="R791" s="218"/>
      <c r="S791" s="217"/>
      <c r="T791" s="729"/>
      <c r="V791" s="232"/>
      <c r="W791" s="232"/>
      <c r="X791" s="231"/>
      <c r="Y791" s="231"/>
      <c r="Z791" s="231"/>
    </row>
    <row r="792" spans="1:26" customFormat="1" ht="15.75">
      <c r="A792" s="204">
        <v>43591</v>
      </c>
      <c r="B792" s="207" t="s">
        <v>122</v>
      </c>
      <c r="C792" s="208" t="s">
        <v>86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9">
        <f>IF((L793=""),"",MAX(D794:L794))</f>
        <v>1903.2000000000007</v>
      </c>
      <c r="N792" s="209">
        <f>IF(L793="","",MIN(D794:L794))</f>
        <v>1738.8100000000013</v>
      </c>
      <c r="O792" s="209">
        <f>IF((L794=""),"",AVERAGE(D794:L794))</f>
        <v>1843.5566666666662</v>
      </c>
      <c r="P792" s="209">
        <f>IF((L793=""),"",((M792-N792)/(M792+N792))*100)</f>
        <v>4.5137163269732739</v>
      </c>
      <c r="Q792" s="209">
        <v>23</v>
      </c>
      <c r="R792" s="210" t="str">
        <f>IF(L793="","",IF(P793&lt;20,(IF(O792&gt;1730,IF(O792&lt;1970,"Pass","Fail"),"Fail"))))</f>
        <v>Pass</v>
      </c>
      <c r="S792" s="211">
        <v>121</v>
      </c>
      <c r="T792" s="731" t="s">
        <v>241</v>
      </c>
      <c r="V792" s="229">
        <v>1600</v>
      </c>
      <c r="W792" s="229">
        <v>2000</v>
      </c>
      <c r="X792" s="224">
        <v>1730</v>
      </c>
      <c r="Y792" s="224">
        <v>1970</v>
      </c>
      <c r="Z792" s="224">
        <v>6.2</v>
      </c>
    </row>
    <row r="793" spans="1:26" customFormat="1" ht="15.75">
      <c r="A793" s="204"/>
      <c r="B793" s="212"/>
      <c r="C793" s="208" t="s">
        <v>87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13"/>
      <c r="N793" s="213"/>
      <c r="O793" s="213"/>
      <c r="P793" s="213"/>
      <c r="Q793" s="213"/>
      <c r="R793" s="214"/>
      <c r="S793" s="213"/>
      <c r="T793" s="732"/>
      <c r="V793" s="230"/>
      <c r="W793" s="230"/>
      <c r="X793" s="231"/>
      <c r="Y793" s="231"/>
      <c r="Z793" s="231"/>
    </row>
    <row r="794" spans="1:26" customFormat="1" ht="36">
      <c r="A794" s="204"/>
      <c r="B794" s="215"/>
      <c r="C794" s="208" t="s">
        <v>121</v>
      </c>
      <c r="D794" s="216">
        <f t="shared" ref="D794:L794" si="260">IF(((D792="")*AND(D793="")),"",(D792-D793)*1)</f>
        <v>1853.0900000000001</v>
      </c>
      <c r="E794" s="216">
        <f t="shared" si="260"/>
        <v>1808.9599999999991</v>
      </c>
      <c r="F794" s="216">
        <f t="shared" si="260"/>
        <v>1738.8100000000013</v>
      </c>
      <c r="G794" s="216">
        <f t="shared" si="260"/>
        <v>1844.3799999999974</v>
      </c>
      <c r="H794" s="216">
        <f t="shared" si="260"/>
        <v>1894.739999999998</v>
      </c>
      <c r="I794" s="216">
        <f t="shared" si="260"/>
        <v>1903.2000000000007</v>
      </c>
      <c r="J794" s="216">
        <f t="shared" si="260"/>
        <v>1830.1399999999994</v>
      </c>
      <c r="K794" s="216">
        <f t="shared" si="260"/>
        <v>1846.5499999999993</v>
      </c>
      <c r="L794" s="216">
        <f t="shared" si="260"/>
        <v>1872.1399999999994</v>
      </c>
      <c r="M794" s="217"/>
      <c r="N794" s="217"/>
      <c r="O794" s="217"/>
      <c r="P794" s="217"/>
      <c r="Q794" s="217"/>
      <c r="R794" s="218"/>
      <c r="S794" s="217"/>
      <c r="T794" s="733"/>
      <c r="V794" s="232"/>
      <c r="W794" s="232"/>
      <c r="X794" s="231"/>
      <c r="Y794" s="231"/>
      <c r="Z794" s="231"/>
    </row>
    <row r="795" spans="1:26" customFormat="1" ht="15.75">
      <c r="A795" s="204">
        <v>43595</v>
      </c>
      <c r="B795" s="207" t="s">
        <v>122</v>
      </c>
      <c r="C795" s="208" t="s">
        <v>86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9">
        <f>IF((L796=""),"",MAX(D797:L797))</f>
        <v>1947.25</v>
      </c>
      <c r="N795" s="209">
        <f>IF(L796="","",MIN(D797:L797))</f>
        <v>1812.2700000000004</v>
      </c>
      <c r="O795" s="209">
        <f>IF((L797=""),"",AVERAGE(D797:L797))</f>
        <v>1890.7744444444443</v>
      </c>
      <c r="P795" s="209">
        <f>IF((L796=""),"",((M795-N795)/(M795+N795))*100)</f>
        <v>3.5903519598246461</v>
      </c>
      <c r="Q795" s="209">
        <v>23</v>
      </c>
      <c r="R795" s="210" t="str">
        <f>IF(L796="","",IF(P796&lt;20,(IF(O795&gt;1730,IF(O795&lt;1970,"Pass","Fail"),"Fail"))))</f>
        <v>Pass</v>
      </c>
      <c r="S795" s="211">
        <v>102</v>
      </c>
      <c r="T795" s="726" t="s">
        <v>242</v>
      </c>
      <c r="V795" s="229">
        <v>1600</v>
      </c>
      <c r="W795" s="229">
        <v>2000</v>
      </c>
      <c r="X795" s="224">
        <v>1730</v>
      </c>
      <c r="Y795" s="224">
        <v>1970</v>
      </c>
      <c r="Z795" s="224">
        <v>6.2</v>
      </c>
    </row>
    <row r="796" spans="1:26" customFormat="1" ht="15.75">
      <c r="A796" s="204"/>
      <c r="B796" s="212"/>
      <c r="C796" s="208" t="s">
        <v>87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13"/>
      <c r="N796" s="213"/>
      <c r="O796" s="213"/>
      <c r="P796" s="213"/>
      <c r="Q796" s="213"/>
      <c r="R796" s="214"/>
      <c r="S796" s="213"/>
      <c r="T796" s="729"/>
      <c r="V796" s="230"/>
      <c r="W796" s="230"/>
      <c r="X796" s="231"/>
      <c r="Y796" s="231"/>
      <c r="Z796" s="231"/>
    </row>
    <row r="797" spans="1:26" customFormat="1" ht="36">
      <c r="A797" s="204"/>
      <c r="B797" s="215"/>
      <c r="C797" s="208" t="s">
        <v>121</v>
      </c>
      <c r="D797" s="216">
        <f t="shared" ref="D797:L797" si="261">IF(((D795="")*AND(D796="")),"",(D795-D796)*1)</f>
        <v>1893.7900000000009</v>
      </c>
      <c r="E797" s="216">
        <f t="shared" si="261"/>
        <v>1859.3899999999994</v>
      </c>
      <c r="F797" s="216">
        <f t="shared" si="261"/>
        <v>1812.2700000000004</v>
      </c>
      <c r="G797" s="216">
        <f t="shared" si="261"/>
        <v>1893.0699999999997</v>
      </c>
      <c r="H797" s="216">
        <f t="shared" si="261"/>
        <v>1947.25</v>
      </c>
      <c r="I797" s="216">
        <f t="shared" si="261"/>
        <v>1942.5299999999988</v>
      </c>
      <c r="J797" s="216">
        <f t="shared" si="261"/>
        <v>1873.5999999999985</v>
      </c>
      <c r="K797" s="216">
        <f t="shared" si="261"/>
        <v>1882.0499999999993</v>
      </c>
      <c r="L797" s="216">
        <f t="shared" si="261"/>
        <v>1913.0200000000004</v>
      </c>
      <c r="M797" s="217"/>
      <c r="N797" s="217"/>
      <c r="O797" s="217"/>
      <c r="P797" s="217"/>
      <c r="Q797" s="217"/>
      <c r="R797" s="218"/>
      <c r="S797" s="217"/>
      <c r="T797" s="729"/>
      <c r="V797" s="232"/>
      <c r="W797" s="232"/>
      <c r="X797" s="231"/>
      <c r="Y797" s="231"/>
      <c r="Z797" s="231"/>
    </row>
    <row r="798" spans="1:26" customFormat="1" ht="15.75">
      <c r="A798" s="204">
        <v>43599</v>
      </c>
      <c r="B798" s="207" t="s">
        <v>122</v>
      </c>
      <c r="C798" s="208" t="s">
        <v>86</v>
      </c>
      <c r="D798" s="219">
        <v>29270.27</v>
      </c>
      <c r="E798" s="219">
        <v>29160.87</v>
      </c>
      <c r="F798" s="219">
        <v>29165.81</v>
      </c>
      <c r="G798" s="219">
        <v>29152.720000000001</v>
      </c>
      <c r="H798" s="219">
        <v>29253.75</v>
      </c>
      <c r="I798" s="219">
        <v>29281.200000000001</v>
      </c>
      <c r="J798" s="219">
        <v>29153.3</v>
      </c>
      <c r="K798" s="219">
        <v>29164.77</v>
      </c>
      <c r="L798" s="219">
        <v>29258.21</v>
      </c>
      <c r="M798" s="209">
        <f>IF((L799=""),"",MAX(D800:L800))</f>
        <v>1928.2299999999996</v>
      </c>
      <c r="N798" s="209">
        <f>IF(L799="","",MIN(D800:L800))</f>
        <v>1811.0900000000001</v>
      </c>
      <c r="O798" s="209">
        <f>IF((L800=""),"",AVERAGE(D800:L800))</f>
        <v>1869.6555555555553</v>
      </c>
      <c r="P798" s="209">
        <f>IF((L799=""),"",((M798-N798)/(M798+N798))*100)</f>
        <v>3.1326551351582488</v>
      </c>
      <c r="Q798" s="209">
        <v>23</v>
      </c>
      <c r="R798" s="210" t="str">
        <f>IF(L799="","",IF(P799&lt;20,(IF(O798&gt;1730,IF(O798&lt;1970,"Pass","Fail"),"Fail"))))</f>
        <v>Pass</v>
      </c>
      <c r="S798" s="211">
        <v>1428</v>
      </c>
      <c r="T798" s="726"/>
      <c r="V798" s="229">
        <v>1600</v>
      </c>
      <c r="W798" s="229">
        <v>2000</v>
      </c>
      <c r="X798" s="224">
        <v>1730</v>
      </c>
      <c r="Y798" s="224">
        <v>1970</v>
      </c>
      <c r="Z798" s="224">
        <v>6.2</v>
      </c>
    </row>
    <row r="799" spans="1:26" customFormat="1" ht="15.75">
      <c r="A799" s="204"/>
      <c r="B799" s="212"/>
      <c r="C799" s="208" t="s">
        <v>87</v>
      </c>
      <c r="D799" s="219">
        <v>27390.53</v>
      </c>
      <c r="E799" s="219">
        <v>27324.73</v>
      </c>
      <c r="F799" s="219">
        <v>27354.720000000001</v>
      </c>
      <c r="G799" s="219">
        <v>27284.49</v>
      </c>
      <c r="H799" s="219">
        <v>27349.200000000001</v>
      </c>
      <c r="I799" s="219">
        <v>27352.97</v>
      </c>
      <c r="J799" s="219">
        <v>27296.880000000001</v>
      </c>
      <c r="K799" s="219">
        <v>27306.57</v>
      </c>
      <c r="L799" s="219">
        <v>27373.91</v>
      </c>
      <c r="M799" s="213"/>
      <c r="N799" s="213"/>
      <c r="O799" s="213"/>
      <c r="P799" s="213"/>
      <c r="Q799" s="213"/>
      <c r="R799" s="214"/>
      <c r="S799" s="213"/>
      <c r="T799" s="729"/>
      <c r="V799" s="230"/>
      <c r="W799" s="230"/>
      <c r="X799" s="231"/>
      <c r="Y799" s="231"/>
      <c r="Z799" s="231"/>
    </row>
    <row r="800" spans="1:26" customFormat="1" ht="36">
      <c r="A800" s="204"/>
      <c r="B800" s="215"/>
      <c r="C800" s="208" t="s">
        <v>121</v>
      </c>
      <c r="D800" s="216">
        <f t="shared" ref="D800:L800" si="262">IF(((D798="")*AND(D799="")),"",(D798-D799)*1)</f>
        <v>1879.7400000000016</v>
      </c>
      <c r="E800" s="216">
        <f t="shared" si="262"/>
        <v>1836.1399999999994</v>
      </c>
      <c r="F800" s="216">
        <f t="shared" si="262"/>
        <v>1811.0900000000001</v>
      </c>
      <c r="G800" s="216">
        <f t="shared" si="262"/>
        <v>1868.2299999999996</v>
      </c>
      <c r="H800" s="216">
        <f t="shared" si="262"/>
        <v>1904.5499999999993</v>
      </c>
      <c r="I800" s="216">
        <f t="shared" si="262"/>
        <v>1928.2299999999996</v>
      </c>
      <c r="J800" s="216">
        <f t="shared" si="262"/>
        <v>1856.4199999999983</v>
      </c>
      <c r="K800" s="216">
        <f t="shared" si="262"/>
        <v>1858.2000000000007</v>
      </c>
      <c r="L800" s="216">
        <f t="shared" si="262"/>
        <v>1884.2999999999993</v>
      </c>
      <c r="M800" s="217"/>
      <c r="N800" s="217"/>
      <c r="O800" s="217"/>
      <c r="P800" s="217"/>
      <c r="Q800" s="217"/>
      <c r="R800" s="218"/>
      <c r="S800" s="217"/>
      <c r="T800" s="729"/>
      <c r="V800" s="232"/>
      <c r="W800" s="232"/>
      <c r="X800" s="231"/>
      <c r="Y800" s="231"/>
      <c r="Z800" s="231"/>
    </row>
    <row r="801" spans="1:26" customFormat="1" ht="15.75">
      <c r="A801" s="204">
        <v>43601</v>
      </c>
      <c r="B801" s="207" t="s">
        <v>122</v>
      </c>
      <c r="C801" s="208" t="s">
        <v>86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9">
        <f>IF((L802=""),"",MAX(D803:L803))</f>
        <v>1932.8899999999994</v>
      </c>
      <c r="N801" s="209">
        <f>IF(L802="","",MIN(D803:L803))</f>
        <v>1821.2000000000007</v>
      </c>
      <c r="O801" s="209">
        <f>IF((L803=""),"",AVERAGE(D803:L803))</f>
        <v>1878.0311111111114</v>
      </c>
      <c r="P801" s="209">
        <f>IF((L802=""),"",((M801-N801)/(M801+N801))*100)</f>
        <v>2.9751550975069505</v>
      </c>
      <c r="Q801" s="209">
        <v>23</v>
      </c>
      <c r="R801" s="210" t="str">
        <f>IF(L802="","",IF(P802&lt;20,(IF(O801&gt;1730,IF(O801&lt;1970,"Pass","Fail"),"Fail"))))</f>
        <v>Pass</v>
      </c>
      <c r="S801" s="211">
        <v>1335</v>
      </c>
      <c r="T801" s="730" t="s">
        <v>243</v>
      </c>
      <c r="V801" s="229">
        <v>1600</v>
      </c>
      <c r="W801" s="229">
        <v>2000</v>
      </c>
      <c r="X801" s="224">
        <v>1730</v>
      </c>
      <c r="Y801" s="224">
        <v>1970</v>
      </c>
      <c r="Z801" s="224">
        <v>6.2</v>
      </c>
    </row>
    <row r="802" spans="1:26" customFormat="1" ht="15.75">
      <c r="A802" s="204"/>
      <c r="B802" s="212"/>
      <c r="C802" s="208" t="s">
        <v>87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13"/>
      <c r="N802" s="213"/>
      <c r="O802" s="213"/>
      <c r="P802" s="213"/>
      <c r="Q802" s="213"/>
      <c r="R802" s="214"/>
      <c r="S802" s="213"/>
      <c r="T802" s="729"/>
      <c r="V802" s="230"/>
      <c r="W802" s="230"/>
      <c r="X802" s="231"/>
      <c r="Y802" s="231"/>
      <c r="Z802" s="231"/>
    </row>
    <row r="803" spans="1:26" customFormat="1" ht="36">
      <c r="A803" s="204"/>
      <c r="B803" s="215"/>
      <c r="C803" s="208" t="s">
        <v>121</v>
      </c>
      <c r="D803" s="216">
        <f t="shared" ref="D803:L803" si="263">IF(((D801="")*AND(D802="")),"",(D801-D802)*1)</f>
        <v>1868.5400000000009</v>
      </c>
      <c r="E803" s="216">
        <f t="shared" si="263"/>
        <v>1848.5</v>
      </c>
      <c r="F803" s="216">
        <f t="shared" si="263"/>
        <v>1821.2000000000007</v>
      </c>
      <c r="G803" s="216">
        <f t="shared" si="263"/>
        <v>1878.0299999999988</v>
      </c>
      <c r="H803" s="216">
        <f t="shared" si="263"/>
        <v>1932.8899999999994</v>
      </c>
      <c r="I803" s="216">
        <f t="shared" si="263"/>
        <v>1918.0800000000017</v>
      </c>
      <c r="J803" s="216">
        <f t="shared" si="263"/>
        <v>1868.7099999999991</v>
      </c>
      <c r="K803" s="216">
        <f t="shared" si="263"/>
        <v>1864.6100000000006</v>
      </c>
      <c r="L803" s="216">
        <f t="shared" si="263"/>
        <v>1901.7200000000012</v>
      </c>
      <c r="M803" s="217"/>
      <c r="N803" s="217"/>
      <c r="O803" s="217"/>
      <c r="P803" s="217"/>
      <c r="Q803" s="217"/>
      <c r="R803" s="218"/>
      <c r="S803" s="217"/>
      <c r="T803" s="729"/>
      <c r="V803" s="232"/>
      <c r="W803" s="232"/>
      <c r="X803" s="231"/>
      <c r="Y803" s="231"/>
      <c r="Z803" s="231"/>
    </row>
    <row r="804" spans="1:26" customFormat="1" ht="15.75">
      <c r="A804" s="204">
        <v>43605</v>
      </c>
      <c r="B804" s="207" t="s">
        <v>122</v>
      </c>
      <c r="C804" s="208" t="s">
        <v>86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9">
        <f>IF((L805=""),"",MAX(D806:L806))</f>
        <v>1957.0799999999981</v>
      </c>
      <c r="N804" s="209">
        <f>IF(L805="","",MIN(D806:L806))</f>
        <v>1504.9599999999991</v>
      </c>
      <c r="O804" s="209">
        <f>IF((L806=""),"",AVERAGE(D806:L806))</f>
        <v>1856.5922222222221</v>
      </c>
      <c r="P804" s="209">
        <f>IF((L805=""),"",((M804-N804)/(M804+N804))*100)</f>
        <v>13.059352289401605</v>
      </c>
      <c r="Q804" s="209">
        <v>23</v>
      </c>
      <c r="R804" s="210" t="str">
        <f>IF(L805="","",IF(P805&lt;20,(IF(O804&gt;1730,IF(O804&lt;1970,"Pass","Fail"),"Fail"))))</f>
        <v>Pass</v>
      </c>
      <c r="S804" s="211">
        <v>1335</v>
      </c>
      <c r="T804" s="730" t="s">
        <v>244</v>
      </c>
      <c r="V804" s="229">
        <v>1600</v>
      </c>
      <c r="W804" s="229">
        <v>2000</v>
      </c>
      <c r="X804" s="224">
        <v>1730</v>
      </c>
      <c r="Y804" s="224">
        <v>1970</v>
      </c>
      <c r="Z804" s="224">
        <v>6.2</v>
      </c>
    </row>
    <row r="805" spans="1:26" customFormat="1" ht="15.75">
      <c r="A805" s="204"/>
      <c r="B805" s="212"/>
      <c r="C805" s="208" t="s">
        <v>87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13"/>
      <c r="N805" s="213"/>
      <c r="O805" s="213"/>
      <c r="P805" s="213"/>
      <c r="Q805" s="213"/>
      <c r="R805" s="214"/>
      <c r="S805" s="213"/>
      <c r="T805" s="729"/>
      <c r="V805" s="230"/>
      <c r="W805" s="230"/>
      <c r="X805" s="231"/>
      <c r="Y805" s="231"/>
      <c r="Z805" s="231"/>
    </row>
    <row r="806" spans="1:26" customFormat="1" ht="36">
      <c r="A806" s="204"/>
      <c r="B806" s="215"/>
      <c r="C806" s="208" t="s">
        <v>121</v>
      </c>
      <c r="D806" s="216">
        <f t="shared" ref="D806:L806" si="264">IF(((D804="")*AND(D805="")),"",(D804-D805)*1)</f>
        <v>1835.5800000000017</v>
      </c>
      <c r="E806" s="216">
        <f t="shared" si="264"/>
        <v>1819.4099999999999</v>
      </c>
      <c r="F806" s="216">
        <f t="shared" si="264"/>
        <v>1504.9599999999991</v>
      </c>
      <c r="G806" s="216">
        <f t="shared" si="264"/>
        <v>1902.9200000000019</v>
      </c>
      <c r="H806" s="216">
        <f t="shared" si="264"/>
        <v>1957.0799999999981</v>
      </c>
      <c r="I806" s="216">
        <f t="shared" si="264"/>
        <v>1956.3499999999985</v>
      </c>
      <c r="J806" s="216">
        <f t="shared" si="264"/>
        <v>1902.4099999999999</v>
      </c>
      <c r="K806" s="216">
        <f t="shared" si="264"/>
        <v>1902.5799999999981</v>
      </c>
      <c r="L806" s="216">
        <f t="shared" si="264"/>
        <v>1928.0400000000009</v>
      </c>
      <c r="M806" s="217"/>
      <c r="N806" s="217"/>
      <c r="O806" s="217"/>
      <c r="P806" s="217"/>
      <c r="Q806" s="217"/>
      <c r="R806" s="218"/>
      <c r="S806" s="217"/>
      <c r="T806" s="729"/>
      <c r="V806" s="232"/>
      <c r="W806" s="232"/>
      <c r="X806" s="231"/>
      <c r="Y806" s="231"/>
      <c r="Z806" s="231"/>
    </row>
    <row r="807" spans="1:26" ht="15.75">
      <c r="A807" s="205">
        <v>43608</v>
      </c>
      <c r="B807" s="121" t="s">
        <v>122</v>
      </c>
      <c r="C807" s="68" t="s">
        <v>86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6">
        <f>IF((L808=""),"",MAX(D809:L809))</f>
        <v>1957.1900000000023</v>
      </c>
      <c r="N807" s="66">
        <f>IF(L808="","",MIN(D809:L809))</f>
        <v>1832.9599999999991</v>
      </c>
      <c r="O807" s="66">
        <f>IF((L809=""),"",AVERAGE(D809:L809))</f>
        <v>1907.5944444444442</v>
      </c>
      <c r="P807" s="66">
        <f>IF((L808=""),"",((M807-N807)/(M807+N807))*100)</f>
        <v>3.2777066870705154</v>
      </c>
      <c r="Q807" s="66">
        <v>23</v>
      </c>
      <c r="R807" s="122" t="str">
        <f>IF(L808="","",IF(P808&lt;20,(IF(O807&gt;1730,IF(O807&lt;1970,"Pass","Fail"),"Fail"))))</f>
        <v>Pass</v>
      </c>
      <c r="S807" s="145">
        <v>74</v>
      </c>
      <c r="T807" s="54" t="s">
        <v>251</v>
      </c>
      <c r="U807" s="148"/>
      <c r="V807" s="220">
        <v>1600</v>
      </c>
      <c r="W807" s="220">
        <v>2000</v>
      </c>
      <c r="X807" s="224">
        <v>1730</v>
      </c>
      <c r="Y807" s="224">
        <v>1970</v>
      </c>
      <c r="Z807" s="224">
        <v>6.2</v>
      </c>
    </row>
    <row r="808" spans="1:26" ht="15.75">
      <c r="A808" s="204"/>
      <c r="B808" s="139"/>
      <c r="C808" s="68" t="s">
        <v>87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72"/>
      <c r="N808" s="72"/>
      <c r="O808" s="72"/>
      <c r="P808" s="72"/>
      <c r="Q808" s="72"/>
      <c r="R808" s="124"/>
      <c r="S808" s="72"/>
      <c r="T808" s="197"/>
      <c r="U808" s="148"/>
      <c r="V808" s="221"/>
      <c r="W808" s="221"/>
    </row>
    <row r="809" spans="1:26" ht="38.25">
      <c r="A809" s="204"/>
      <c r="B809" s="141"/>
      <c r="C809" s="68" t="s">
        <v>121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7"/>
      <c r="N809" s="127"/>
      <c r="O809" s="127"/>
      <c r="P809" s="127"/>
      <c r="Q809" s="127"/>
      <c r="R809" s="128"/>
      <c r="S809" s="127"/>
      <c r="T809" s="197"/>
      <c r="U809" s="148"/>
      <c r="V809" s="222"/>
      <c r="W809" s="222"/>
    </row>
    <row r="810" spans="1:26" ht="15.75">
      <c r="A810" s="235">
        <v>43614</v>
      </c>
      <c r="B810" s="121" t="s">
        <v>122</v>
      </c>
      <c r="C810" s="68" t="s">
        <v>86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6">
        <f>IF((L811=""),"",MAX(D812:L812))</f>
        <v>2047.4399999999987</v>
      </c>
      <c r="N810" s="66">
        <f>IF(L811="","",MIN(D812:L812))</f>
        <v>1923.9099999999999</v>
      </c>
      <c r="O810" s="66">
        <f>IF((L812=""),"",AVERAGE(D812:L812))</f>
        <v>2001.3844444444439</v>
      </c>
      <c r="P810" s="66">
        <f>IF((L811=""),"",((M810-N810)/(M810+N810))*100)</f>
        <v>3.1105291651453251</v>
      </c>
      <c r="Q810" s="66">
        <v>23</v>
      </c>
      <c r="R810" s="122" t="str">
        <f>IF(L811="","",IF(P811&lt;20,(IF(O810&gt;1730,IF(O810&lt;1970,"Pass","Fail"),"Fail"))))</f>
        <v>Fail</v>
      </c>
      <c r="S810" s="145">
        <v>1340</v>
      </c>
      <c r="T810" s="196" t="s">
        <v>253</v>
      </c>
      <c r="U810" s="148"/>
      <c r="V810" s="220">
        <v>1600</v>
      </c>
      <c r="W810" s="220">
        <v>2000</v>
      </c>
      <c r="X810" s="224">
        <v>1730</v>
      </c>
      <c r="Y810" s="224">
        <v>1970</v>
      </c>
      <c r="Z810" s="224">
        <v>6.2</v>
      </c>
    </row>
    <row r="811" spans="1:26" ht="15.75">
      <c r="A811"/>
      <c r="B811" s="139"/>
      <c r="C811" s="68" t="s">
        <v>87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72"/>
      <c r="N811" s="72"/>
      <c r="O811" s="72"/>
      <c r="P811" s="72"/>
      <c r="Q811" s="72"/>
      <c r="R811" s="124"/>
      <c r="S811" s="72"/>
      <c r="T811" s="197"/>
      <c r="U811" s="148"/>
      <c r="V811" s="221"/>
      <c r="W811" s="221"/>
    </row>
    <row r="812" spans="1:26" ht="38.25">
      <c r="A812"/>
      <c r="B812" s="141"/>
      <c r="C812" s="68" t="s">
        <v>121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7"/>
      <c r="N812" s="127"/>
      <c r="O812" s="127"/>
      <c r="P812" s="127"/>
      <c r="Q812" s="127"/>
      <c r="R812" s="128"/>
      <c r="S812" s="127"/>
      <c r="T812" s="197"/>
      <c r="U812" s="148"/>
      <c r="V812" s="222"/>
      <c r="W812" s="222"/>
    </row>
    <row r="813" spans="1:26" ht="15.75">
      <c r="A813" s="235">
        <v>43614</v>
      </c>
      <c r="B813" s="121" t="s">
        <v>122</v>
      </c>
      <c r="C813" s="68" t="s">
        <v>86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6">
        <f>IF((L814=""),"",MAX(D815:L815))</f>
        <v>2025.9500000000007</v>
      </c>
      <c r="N813" s="66">
        <f>IF(L814="","",MIN(D815:L815))</f>
        <v>1858.7299999999996</v>
      </c>
      <c r="O813" s="66">
        <f>IF((L815=""),"",AVERAGE(D815:L815))</f>
        <v>1947.6755555555558</v>
      </c>
      <c r="P813" s="66">
        <f>IF((L814=""),"",((M813-N813)/(M813+N813))*100)</f>
        <v>4.304601666031723</v>
      </c>
      <c r="Q813" s="66">
        <v>23</v>
      </c>
      <c r="R813" s="122" t="str">
        <f>IF(L814="","",IF(P814&lt;20,(IF(O813&gt;1730,IF(O813&lt;1970,"Pass","Fail"),"Fail"))))</f>
        <v>Pass</v>
      </c>
      <c r="S813" s="145">
        <v>1340</v>
      </c>
      <c r="T813" s="196" t="s">
        <v>252</v>
      </c>
      <c r="U813" s="148"/>
      <c r="V813" s="220">
        <v>1600</v>
      </c>
      <c r="W813" s="220">
        <v>2000</v>
      </c>
      <c r="X813" s="224">
        <v>1730</v>
      </c>
      <c r="Y813" s="224">
        <v>1970</v>
      </c>
      <c r="Z813" s="224">
        <v>6.2</v>
      </c>
    </row>
    <row r="814" spans="1:26" ht="15.75">
      <c r="A814"/>
      <c r="B814" s="139"/>
      <c r="C814" s="68" t="s">
        <v>87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72"/>
      <c r="N814" s="72"/>
      <c r="O814" s="72"/>
      <c r="P814" s="72"/>
      <c r="Q814" s="72"/>
      <c r="R814" s="124"/>
      <c r="S814" s="72"/>
      <c r="T814" s="197"/>
      <c r="U814" s="148"/>
      <c r="V814" s="221"/>
      <c r="W814" s="221"/>
    </row>
    <row r="815" spans="1:26" ht="38.25">
      <c r="A815"/>
      <c r="B815" s="141"/>
      <c r="C815" s="68" t="s">
        <v>121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7"/>
      <c r="N815" s="127"/>
      <c r="O815" s="127"/>
      <c r="P815" s="127"/>
      <c r="Q815" s="127"/>
      <c r="R815" s="128"/>
      <c r="S815" s="127"/>
      <c r="T815" s="197"/>
      <c r="U815" s="148"/>
      <c r="V815" s="222"/>
      <c r="W815" s="222"/>
    </row>
    <row r="816" spans="1:26" ht="15.75">
      <c r="A816" s="235">
        <v>43614</v>
      </c>
      <c r="B816" s="121" t="s">
        <v>122</v>
      </c>
      <c r="C816" s="68" t="s">
        <v>86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6">
        <f>IF((L817=""),"",MAX(D818:L818))</f>
        <v>1969.3100000000013</v>
      </c>
      <c r="N816" s="66">
        <f>IF(L817="","",MIN(D818:L818))</f>
        <v>1834.9599999999991</v>
      </c>
      <c r="O816" s="66">
        <f>IF((L818=""),"",AVERAGE(D818:L818))</f>
        <v>1905.9477777777777</v>
      </c>
      <c r="P816" s="66">
        <f>IF((L817=""),"",((M816-N816)/(M816+N816))*100)</f>
        <v>3.5315579598714648</v>
      </c>
      <c r="Q816" s="66">
        <v>23</v>
      </c>
      <c r="R816" s="122" t="str">
        <f>IF(L817="","",IF(P817&lt;20,(IF(O816&gt;1730,IF(O816&lt;1970,"Pass","Fail"),"Fail"))))</f>
        <v>Pass</v>
      </c>
      <c r="S816" s="145">
        <v>1340</v>
      </c>
      <c r="T816" s="196" t="s">
        <v>254</v>
      </c>
      <c r="U816" s="148"/>
      <c r="V816" s="220">
        <v>1600</v>
      </c>
      <c r="W816" s="220">
        <v>2000</v>
      </c>
      <c r="X816" s="224">
        <v>1730</v>
      </c>
      <c r="Y816" s="224">
        <v>1970</v>
      </c>
      <c r="Z816" s="224">
        <v>6.2</v>
      </c>
    </row>
    <row r="817" spans="1:26" ht="15.75">
      <c r="A817"/>
      <c r="B817" s="139"/>
      <c r="C817" s="68" t="s">
        <v>87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72"/>
      <c r="N817" s="72"/>
      <c r="O817" s="72"/>
      <c r="P817" s="72"/>
      <c r="Q817" s="72"/>
      <c r="R817" s="124"/>
      <c r="S817" s="72"/>
      <c r="T817" s="197"/>
      <c r="U817" s="148"/>
      <c r="V817" s="221"/>
      <c r="W817" s="221"/>
    </row>
    <row r="818" spans="1:26" ht="38.25">
      <c r="A818"/>
      <c r="B818" s="141"/>
      <c r="C818" s="68" t="s">
        <v>121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7"/>
      <c r="N818" s="127"/>
      <c r="O818" s="127"/>
      <c r="P818" s="127"/>
      <c r="Q818" s="127"/>
      <c r="R818" s="128"/>
      <c r="S818" s="127"/>
      <c r="T818" s="197"/>
      <c r="U818" s="148"/>
      <c r="V818" s="222"/>
      <c r="W818" s="222"/>
    </row>
    <row r="819" spans="1:26" ht="15.75">
      <c r="A819" s="153">
        <v>43619</v>
      </c>
      <c r="B819" s="121" t="s">
        <v>122</v>
      </c>
      <c r="C819" s="68" t="s">
        <v>86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6">
        <f>IF((L820=""),"",MAX(D821:L821))</f>
        <v>2008.0599999999977</v>
      </c>
      <c r="N819" s="66">
        <f>IF(L820="","",MIN(D821:L821))</f>
        <v>1804.6899999999987</v>
      </c>
      <c r="O819" s="66">
        <f>IF((L821=""),"",AVERAGE(D821:L821))</f>
        <v>1920.486666666666</v>
      </c>
      <c r="P819" s="66">
        <f>IF((L820=""),"",((M819-N819)/(M819+N819))*100)</f>
        <v>5.3339453150612854</v>
      </c>
      <c r="Q819" s="66">
        <v>23</v>
      </c>
      <c r="R819" s="122" t="str">
        <f>IF(L820="","",IF(P820&lt;20,(IF(O819&gt;1730,IF(O819&lt;1970,"Pass","Fail"),"Fail"))))</f>
        <v>Pass</v>
      </c>
      <c r="S819" s="145">
        <v>121</v>
      </c>
      <c r="T819" s="196" t="s">
        <v>255</v>
      </c>
      <c r="U819" s="148"/>
      <c r="V819" s="220">
        <v>1600</v>
      </c>
      <c r="W819" s="220">
        <v>2000</v>
      </c>
      <c r="X819" s="224">
        <v>1730</v>
      </c>
      <c r="Y819" s="224">
        <v>1970</v>
      </c>
      <c r="Z819" s="224">
        <v>6.2</v>
      </c>
    </row>
    <row r="820" spans="1:26" ht="15.75">
      <c r="A820"/>
      <c r="B820" s="139"/>
      <c r="C820" s="68" t="s">
        <v>87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72"/>
      <c r="N820" s="72"/>
      <c r="O820" s="72"/>
      <c r="P820" s="72"/>
      <c r="Q820" s="72"/>
      <c r="R820" s="124"/>
      <c r="S820" s="72"/>
      <c r="T820" s="197"/>
      <c r="U820" s="148"/>
      <c r="V820" s="221"/>
      <c r="W820" s="221"/>
    </row>
    <row r="821" spans="1:26" ht="38.25">
      <c r="A821"/>
      <c r="B821" s="141"/>
      <c r="C821" s="68" t="s">
        <v>121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7"/>
      <c r="N821" s="127"/>
      <c r="O821" s="127"/>
      <c r="P821" s="127"/>
      <c r="Q821" s="127"/>
      <c r="R821" s="128"/>
      <c r="S821" s="127"/>
      <c r="T821" s="197"/>
      <c r="U821" s="148"/>
      <c r="V821" s="222"/>
      <c r="W821" s="222"/>
    </row>
    <row r="822" spans="1:26" ht="15.75">
      <c r="A822" s="243">
        <v>43622</v>
      </c>
      <c r="B822" s="121" t="s">
        <v>122</v>
      </c>
      <c r="C822" s="68" t="s">
        <v>86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6">
        <f>IF((L823=""),"",MAX(D824:L824))</f>
        <v>1982.760000000002</v>
      </c>
      <c r="N822" s="66">
        <f>IF(L823="","",MIN(D824:L824))</f>
        <v>1842.5200000000004</v>
      </c>
      <c r="O822" s="66">
        <f>IF((L824=""),"",AVERAGE(D824:L824))</f>
        <v>1921.5011111111114</v>
      </c>
      <c r="P822" s="66">
        <f>IF((L823=""),"",((M822-N822)/(M822+N822))*100)</f>
        <v>3.6661368579555353</v>
      </c>
      <c r="Q822" s="66">
        <v>23</v>
      </c>
      <c r="R822" s="122" t="str">
        <f>IF(L823="","",IF(P823&lt;20,(IF(O822&gt;1730,IF(O822&lt;1970,"Pass","Fail"),"Fail"))))</f>
        <v>Pass</v>
      </c>
      <c r="S822" s="145"/>
      <c r="T822" s="196" t="s">
        <v>256</v>
      </c>
      <c r="U822" s="148"/>
      <c r="V822" s="220">
        <v>1600</v>
      </c>
      <c r="W822" s="220">
        <v>2000</v>
      </c>
      <c r="X822" s="224">
        <v>1730</v>
      </c>
      <c r="Y822" s="224">
        <v>1970</v>
      </c>
      <c r="Z822" s="224">
        <v>6.2</v>
      </c>
    </row>
    <row r="823" spans="1:26" ht="15.75">
      <c r="A823"/>
      <c r="B823" s="139"/>
      <c r="C823" s="68" t="s">
        <v>87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72"/>
      <c r="N823" s="72"/>
      <c r="O823" s="72"/>
      <c r="P823" s="72"/>
      <c r="Q823" s="72"/>
      <c r="R823" s="124"/>
      <c r="S823" s="72"/>
      <c r="T823" s="197"/>
      <c r="U823" s="148"/>
      <c r="V823" s="221"/>
      <c r="W823" s="221"/>
    </row>
    <row r="824" spans="1:26" ht="38.25">
      <c r="A824"/>
      <c r="B824" s="141"/>
      <c r="C824" s="68" t="s">
        <v>121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7"/>
      <c r="N824" s="127"/>
      <c r="O824" s="127"/>
      <c r="P824" s="127"/>
      <c r="Q824" s="127"/>
      <c r="R824" s="128"/>
      <c r="S824" s="127"/>
      <c r="T824" s="197"/>
      <c r="U824" s="148"/>
      <c r="V824" s="222"/>
      <c r="W824" s="222"/>
    </row>
    <row r="825" spans="1:26" ht="15.75">
      <c r="A825" s="192">
        <v>43626</v>
      </c>
      <c r="B825" s="121" t="s">
        <v>122</v>
      </c>
      <c r="C825" s="68" t="s">
        <v>86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6">
        <f>IF((L826=""),"",MAX(D827:L827))</f>
        <v>1920.5</v>
      </c>
      <c r="N825" s="66">
        <f>IF(L826="","",MIN(D827:L827))</f>
        <v>1794.5600000000013</v>
      </c>
      <c r="O825" s="66">
        <f>IF((L827=""),"",AVERAGE(D827:L827))</f>
        <v>1870.7933333333333</v>
      </c>
      <c r="P825" s="66">
        <f>IF((L826=""),"",((M825-N825)/(M825+N825))*100)</f>
        <v>3.3899856260732975</v>
      </c>
      <c r="Q825" s="66">
        <v>23</v>
      </c>
      <c r="R825" s="122" t="str">
        <f>IF(L826="","",IF(P826&lt;20,(IF(O825&gt;1730,IF(O825&lt;1970,"Pass","Fail"),"Fail"))))</f>
        <v>Pass</v>
      </c>
      <c r="S825" s="145">
        <v>1428</v>
      </c>
      <c r="T825" s="196" t="s">
        <v>257</v>
      </c>
      <c r="U825" s="148"/>
      <c r="V825" s="220">
        <v>1600</v>
      </c>
      <c r="W825" s="220">
        <v>2000</v>
      </c>
      <c r="X825" s="224">
        <v>1730</v>
      </c>
      <c r="Y825" s="224">
        <v>1970</v>
      </c>
      <c r="Z825" s="224">
        <v>6.2</v>
      </c>
    </row>
    <row r="826" spans="1:26" ht="15.75">
      <c r="A826"/>
      <c r="B826" s="139"/>
      <c r="C826" s="68" t="s">
        <v>87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72"/>
      <c r="N826" s="72"/>
      <c r="O826" s="72"/>
      <c r="P826" s="72"/>
      <c r="Q826" s="72"/>
      <c r="R826" s="124"/>
      <c r="S826" s="72"/>
      <c r="T826" s="197"/>
      <c r="U826" s="148"/>
      <c r="V826" s="221"/>
      <c r="W826" s="221"/>
    </row>
    <row r="827" spans="1:26" ht="38.25">
      <c r="A827"/>
      <c r="B827" s="141"/>
      <c r="C827" s="68" t="s">
        <v>121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7"/>
      <c r="N827" s="127"/>
      <c r="O827" s="127"/>
      <c r="P827" s="127"/>
      <c r="Q827" s="127"/>
      <c r="R827" s="128"/>
      <c r="S827" s="127"/>
      <c r="T827" s="197"/>
      <c r="U827" s="148"/>
      <c r="V827" s="222"/>
      <c r="W827" s="222"/>
    </row>
    <row r="828" spans="1:26" ht="15.75">
      <c r="A828" s="192">
        <v>43629</v>
      </c>
      <c r="B828" s="121" t="s">
        <v>122</v>
      </c>
      <c r="C828" s="68" t="s">
        <v>86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6">
        <f>IF((L829=""),"",MAX(D830:L830))</f>
        <v>1883.4600000000028</v>
      </c>
      <c r="N828" s="66">
        <f>IF(L829="","",MIN(D830:L830))</f>
        <v>1776.2700000000004</v>
      </c>
      <c r="O828" s="66">
        <f>IF((L830=""),"",AVERAGE(D830:L830))</f>
        <v>1840.3788888888889</v>
      </c>
      <c r="P828" s="66">
        <f>IF((L829=""),"",((M828-N828)/(M828+N828))*100)</f>
        <v>2.9289045913223717</v>
      </c>
      <c r="Q828" s="66">
        <v>23</v>
      </c>
      <c r="R828" s="122" t="str">
        <f>IF(L829="","",IF(P829&lt;20,(IF(O828&gt;1730,IF(O828&lt;1970,"Pass","Fail"),"Fail"))))</f>
        <v>Pass</v>
      </c>
      <c r="S828" s="145">
        <v>1428</v>
      </c>
      <c r="T828" s="196" t="s">
        <v>259</v>
      </c>
      <c r="U828" s="148"/>
      <c r="V828" s="220">
        <v>1600</v>
      </c>
      <c r="W828" s="220">
        <v>2000</v>
      </c>
      <c r="X828" s="224">
        <v>1730</v>
      </c>
      <c r="Y828" s="224">
        <v>1970</v>
      </c>
      <c r="Z828" s="224">
        <v>6.2</v>
      </c>
    </row>
    <row r="829" spans="1:26" ht="15.75">
      <c r="A829"/>
      <c r="B829" s="139"/>
      <c r="C829" s="68" t="s">
        <v>87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72"/>
      <c r="N829" s="72"/>
      <c r="O829" s="72"/>
      <c r="P829" s="72"/>
      <c r="Q829" s="72"/>
      <c r="R829" s="124"/>
      <c r="S829" s="72"/>
      <c r="T829" s="197"/>
      <c r="U829" s="148"/>
      <c r="V829" s="221"/>
      <c r="W829" s="221"/>
    </row>
    <row r="830" spans="1:26" ht="38.25">
      <c r="A830"/>
      <c r="B830" s="141"/>
      <c r="C830" s="68" t="s">
        <v>121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7"/>
      <c r="N830" s="127"/>
      <c r="O830" s="127"/>
      <c r="P830" s="127"/>
      <c r="Q830" s="127"/>
      <c r="R830" s="128"/>
      <c r="S830" s="127"/>
      <c r="T830" s="197"/>
      <c r="U830" s="148"/>
      <c r="V830" s="222"/>
      <c r="W830" s="222"/>
    </row>
    <row r="831" spans="1:26" ht="15.75">
      <c r="A831" s="192">
        <v>43633</v>
      </c>
      <c r="B831" s="121" t="s">
        <v>122</v>
      </c>
      <c r="C831" s="68" t="s">
        <v>86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6">
        <f>IF((L832=""),"",MAX(D833:L833))</f>
        <v>1973.6899999999987</v>
      </c>
      <c r="N831" s="66">
        <f>IF(L832="","",MIN(D833:L833))</f>
        <v>1755.0999999999985</v>
      </c>
      <c r="O831" s="66">
        <f>IF((L833=""),"",AVERAGE(D833:L833))</f>
        <v>1840.0322222222219</v>
      </c>
      <c r="P831" s="66">
        <f>IF((L832=""),"",((M831-N831)/(M831+N831))*100)</f>
        <v>5.8622234022296862</v>
      </c>
      <c r="Q831" s="66">
        <v>23</v>
      </c>
      <c r="R831" s="122" t="str">
        <f>IF(L832="","",IF(P832&lt;20,(IF(O831&gt;1730,IF(O831&lt;1970,"Pass","Fail"),"Fail"))))</f>
        <v>Pass</v>
      </c>
      <c r="S831" s="145">
        <v>1335</v>
      </c>
      <c r="T831" s="196" t="s">
        <v>261</v>
      </c>
      <c r="U831" s="148"/>
      <c r="V831" s="220">
        <v>1600</v>
      </c>
      <c r="W831" s="220">
        <v>2000</v>
      </c>
      <c r="X831" s="224">
        <v>1730</v>
      </c>
      <c r="Y831" s="224">
        <v>1970</v>
      </c>
      <c r="Z831" s="224">
        <v>6.2</v>
      </c>
    </row>
    <row r="832" spans="1:26" ht="15.75">
      <c r="A832"/>
      <c r="B832" s="139"/>
      <c r="C832" s="68" t="s">
        <v>87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72"/>
      <c r="N832" s="72"/>
      <c r="O832" s="72"/>
      <c r="P832" s="72"/>
      <c r="Q832" s="72"/>
      <c r="R832" s="124"/>
      <c r="S832" s="72"/>
      <c r="T832" s="197"/>
      <c r="U832" s="148"/>
      <c r="V832" s="221"/>
      <c r="W832" s="221"/>
    </row>
    <row r="833" spans="1:26" ht="38.25">
      <c r="A833"/>
      <c r="B833" s="141"/>
      <c r="C833" s="68" t="s">
        <v>121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7"/>
      <c r="N833" s="127"/>
      <c r="O833" s="127"/>
      <c r="P833" s="127"/>
      <c r="Q833" s="127"/>
      <c r="R833" s="128"/>
      <c r="S833" s="127"/>
      <c r="T833" s="197"/>
      <c r="U833" s="148"/>
      <c r="V833" s="222"/>
      <c r="W833" s="222"/>
    </row>
    <row r="834" spans="1:26" ht="15.75">
      <c r="A834" s="192">
        <v>43636</v>
      </c>
      <c r="B834" s="121" t="s">
        <v>122</v>
      </c>
      <c r="C834" s="68" t="s">
        <v>86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6">
        <f>IF((L835=""),"",MAX(D836:L836))</f>
        <v>1969.9099999999999</v>
      </c>
      <c r="N834" s="66">
        <f>IF(L835="","",MIN(D836:L836))</f>
        <v>1781.7599999999984</v>
      </c>
      <c r="O834" s="66">
        <f>IF((L836=""),"",AVERAGE(D836:L836))</f>
        <v>1898.4366666666663</v>
      </c>
      <c r="P834" s="66">
        <f>IF((L835=""),"",((M834-N834)/(M834+N834))*100)</f>
        <v>5.0150999421591322</v>
      </c>
      <c r="Q834" s="66">
        <v>23</v>
      </c>
      <c r="R834" s="122" t="str">
        <f>IF(L835="","",IF(P835&lt;20,(IF(O834&gt;1730,IF(O834&lt;1970,"Pass","Fail"),"Fail"))))</f>
        <v>Pass</v>
      </c>
      <c r="S834" s="145">
        <v>1335</v>
      </c>
      <c r="T834" s="196" t="s">
        <v>260</v>
      </c>
      <c r="U834" s="148"/>
      <c r="V834" s="220">
        <v>1600</v>
      </c>
      <c r="W834" s="220">
        <v>2000</v>
      </c>
      <c r="X834" s="224">
        <v>1730</v>
      </c>
      <c r="Y834" s="224">
        <v>1970</v>
      </c>
      <c r="Z834" s="224">
        <v>6.2</v>
      </c>
    </row>
    <row r="835" spans="1:26" ht="15.75">
      <c r="A835"/>
      <c r="B835" s="139"/>
      <c r="C835" s="68" t="s">
        <v>87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72"/>
      <c r="N835" s="72"/>
      <c r="O835" s="72"/>
      <c r="P835" s="72"/>
      <c r="Q835" s="72"/>
      <c r="R835" s="124"/>
      <c r="S835" s="72"/>
      <c r="T835" s="197"/>
      <c r="U835" s="148"/>
      <c r="V835" s="221"/>
      <c r="W835" s="221"/>
    </row>
    <row r="836" spans="1:26" ht="38.25">
      <c r="A836"/>
      <c r="B836" s="141"/>
      <c r="C836" s="68" t="s">
        <v>121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7"/>
      <c r="N836" s="127"/>
      <c r="O836" s="127"/>
      <c r="P836" s="127"/>
      <c r="Q836" s="127"/>
      <c r="R836" s="128"/>
      <c r="S836" s="127"/>
      <c r="T836" s="197"/>
      <c r="U836" s="148"/>
      <c r="V836" s="222"/>
      <c r="W836" s="222"/>
    </row>
    <row r="837" spans="1:26" ht="15.75">
      <c r="A837" s="192">
        <v>43639</v>
      </c>
      <c r="B837" s="121" t="s">
        <v>122</v>
      </c>
      <c r="C837" s="68" t="s">
        <v>86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6">
        <f>IF((L838=""),"",MAX(D839:L839))</f>
        <v>1943.9300000000003</v>
      </c>
      <c r="N837" s="66">
        <f>IF(L838="","",MIN(D839:L839))</f>
        <v>1775.4000000000015</v>
      </c>
      <c r="O837" s="66">
        <f>IF((L839=""),"",AVERAGE(D839:L839))</f>
        <v>1882.1000000000001</v>
      </c>
      <c r="P837" s="66">
        <f>IF((L838=""),"",((M837-N837)/(M837+N837))*100)</f>
        <v>4.5311924459512536</v>
      </c>
      <c r="Q837" s="66">
        <v>23</v>
      </c>
      <c r="R837" s="122" t="str">
        <f>IF(L838="","",IF(P838&lt;20,(IF(O837&gt;1730,IF(O837&lt;1970,"Pass","Fail"),"Fail"))))</f>
        <v>Pass</v>
      </c>
      <c r="S837" s="145">
        <v>74</v>
      </c>
      <c r="T837" s="196" t="s">
        <v>262</v>
      </c>
      <c r="U837" s="148"/>
      <c r="V837" s="220">
        <v>1600</v>
      </c>
      <c r="W837" s="220">
        <v>2000</v>
      </c>
      <c r="X837" s="224">
        <v>1730</v>
      </c>
      <c r="Y837" s="224">
        <v>1970</v>
      </c>
      <c r="Z837" s="224">
        <v>6.2</v>
      </c>
    </row>
    <row r="838" spans="1:26" ht="15.75">
      <c r="A838"/>
      <c r="B838" s="139"/>
      <c r="C838" s="68" t="s">
        <v>87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72"/>
      <c r="N838" s="72"/>
      <c r="O838" s="72"/>
      <c r="P838" s="72"/>
      <c r="Q838" s="72"/>
      <c r="R838" s="124"/>
      <c r="S838" s="72"/>
      <c r="T838" s="197"/>
      <c r="U838" s="148"/>
      <c r="V838" s="221"/>
      <c r="W838" s="221"/>
    </row>
    <row r="839" spans="1:26" ht="38.25">
      <c r="A839"/>
      <c r="B839" s="141"/>
      <c r="C839" s="68" t="s">
        <v>121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7"/>
      <c r="N839" s="127"/>
      <c r="O839" s="127"/>
      <c r="P839" s="127"/>
      <c r="Q839" s="127"/>
      <c r="R839" s="128"/>
      <c r="S839" s="127"/>
      <c r="T839" s="197"/>
      <c r="U839" s="148"/>
      <c r="V839" s="222"/>
      <c r="W839" s="222"/>
    </row>
    <row r="840" spans="1:26" ht="15.75">
      <c r="A840" s="243">
        <v>43642</v>
      </c>
      <c r="B840" s="121" t="s">
        <v>122</v>
      </c>
      <c r="C840" s="68" t="s">
        <v>86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6">
        <f>IF((L841=""),"",MAX(D842:L842))</f>
        <v>1968.5299999999988</v>
      </c>
      <c r="N840" s="66">
        <f>IF(L841="","",MIN(D842:L842))</f>
        <v>1824.3500000000022</v>
      </c>
      <c r="O840" s="66">
        <f>IF((L842=""),"",AVERAGE(D842:L842))</f>
        <v>1906.375555555556</v>
      </c>
      <c r="P840" s="66">
        <f>IF((L841=""),"",((M840-N840)/(M840+N840))*100)</f>
        <v>3.8013330239816874</v>
      </c>
      <c r="Q840" s="66">
        <v>23</v>
      </c>
      <c r="R840" s="122" t="str">
        <f>IF(L841="","",IF(P841&lt;20,(IF(O840&gt;1730,IF(O840&lt;1970,"Pass","Fail"),"Fail"))))</f>
        <v>Pass</v>
      </c>
      <c r="S840" s="145">
        <v>1340</v>
      </c>
      <c r="T840" s="196" t="s">
        <v>263</v>
      </c>
      <c r="U840" s="148"/>
      <c r="V840" s="220">
        <v>1600</v>
      </c>
      <c r="W840" s="220">
        <v>2000</v>
      </c>
      <c r="X840" s="224">
        <v>1730</v>
      </c>
      <c r="Y840" s="224">
        <v>1970</v>
      </c>
      <c r="Z840" s="224">
        <v>6.2</v>
      </c>
    </row>
    <row r="841" spans="1:26" ht="15.75">
      <c r="A841"/>
      <c r="B841" s="139"/>
      <c r="C841" s="68" t="s">
        <v>87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72"/>
      <c r="N841" s="72"/>
      <c r="O841" s="72"/>
      <c r="P841" s="72"/>
      <c r="Q841" s="72"/>
      <c r="R841" s="124"/>
      <c r="S841" s="72"/>
      <c r="T841" s="197"/>
      <c r="U841" s="148"/>
      <c r="V841" s="221"/>
      <c r="W841" s="221"/>
    </row>
    <row r="842" spans="1:26" ht="38.25">
      <c r="A842"/>
      <c r="B842" s="141"/>
      <c r="C842" s="68" t="s">
        <v>121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7"/>
      <c r="N842" s="127"/>
      <c r="O842" s="127"/>
      <c r="P842" s="127"/>
      <c r="Q842" s="127"/>
      <c r="R842" s="128"/>
      <c r="S842" s="127"/>
      <c r="T842" s="197"/>
      <c r="U842" s="148"/>
      <c r="V842" s="222"/>
      <c r="W842" s="222"/>
    </row>
    <row r="843" spans="1:26" ht="15.75">
      <c r="A843" s="192">
        <v>43646</v>
      </c>
      <c r="B843" s="121" t="s">
        <v>122</v>
      </c>
      <c r="C843" s="68" t="s">
        <v>86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6">
        <f>IF((L844=""),"",MAX(D845:L845))</f>
        <v>2020.9399999999987</v>
      </c>
      <c r="N843" s="66">
        <f>IF(L844="","",MIN(D845:L845))</f>
        <v>1886.3199999999997</v>
      </c>
      <c r="O843" s="66">
        <f>IF((L845=""),"",AVERAGE(D845:L845))</f>
        <v>1958.7344444444445</v>
      </c>
      <c r="P843" s="66">
        <f>IF((L844=""),"",((M843-N843)/(M843+N843))*100)</f>
        <v>3.4453811622466648</v>
      </c>
      <c r="Q843" s="66">
        <v>23</v>
      </c>
      <c r="R843" s="122" t="str">
        <f>IF(L844="","",IF(P844&lt;20,(IF(O843&gt;1730,IF(O843&lt;1970,"Pass","Fail"),"Fail"))))</f>
        <v>Pass</v>
      </c>
      <c r="S843" s="145">
        <v>1340</v>
      </c>
      <c r="T843" s="238" t="s">
        <v>264</v>
      </c>
      <c r="U843" s="148"/>
      <c r="V843" s="220">
        <v>1600</v>
      </c>
      <c r="W843" s="220">
        <v>2000</v>
      </c>
      <c r="X843" s="224">
        <v>1730</v>
      </c>
      <c r="Y843" s="224">
        <v>1970</v>
      </c>
      <c r="Z843" s="224">
        <v>6.2</v>
      </c>
    </row>
    <row r="844" spans="1:26" ht="15.75">
      <c r="A844"/>
      <c r="B844" s="139"/>
      <c r="C844" s="68" t="s">
        <v>87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72"/>
      <c r="N844" s="72"/>
      <c r="O844" s="72"/>
      <c r="P844" s="72"/>
      <c r="Q844" s="72"/>
      <c r="R844" s="124"/>
      <c r="S844" s="72"/>
      <c r="T844" s="197"/>
      <c r="U844" s="148"/>
      <c r="V844" s="221"/>
      <c r="W844" s="221"/>
    </row>
    <row r="845" spans="1:26" ht="38.25">
      <c r="A845"/>
      <c r="B845" s="141"/>
      <c r="C845" s="68" t="s">
        <v>121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7"/>
      <c r="N845" s="127"/>
      <c r="O845" s="127"/>
      <c r="P845" s="127"/>
      <c r="Q845" s="127"/>
      <c r="R845" s="128"/>
      <c r="S845" s="127"/>
      <c r="T845" s="197"/>
      <c r="U845" s="148"/>
      <c r="V845" s="222"/>
      <c r="W845" s="222"/>
    </row>
    <row r="846" spans="1:26" ht="15.75">
      <c r="A846" s="244">
        <v>43649</v>
      </c>
      <c r="B846" s="121" t="s">
        <v>122</v>
      </c>
      <c r="C846" s="68" t="s">
        <v>86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6">
        <f>IF((L847=""),"",MAX(D848:L848))</f>
        <v>2037.0999999999985</v>
      </c>
      <c r="N846" s="66">
        <f>IF(L847="","",MIN(D848:L848))</f>
        <v>1857.3299999999981</v>
      </c>
      <c r="O846" s="66">
        <f>IF((L848=""),"",AVERAGE(D848:L848))</f>
        <v>1918.6866666666667</v>
      </c>
      <c r="P846" s="66">
        <f>IF((L847=""),"",((M846-N846)/(M846+N846))*100)</f>
        <v>4.6160798884560919</v>
      </c>
      <c r="Q846" s="66">
        <v>23</v>
      </c>
      <c r="R846" s="122" t="str">
        <f>IF(L847="","",IF(P847&lt;20,(IF(O846&gt;1730,IF(O846&lt;1970,"Pass","Fail"),"Fail"))))</f>
        <v>Pass</v>
      </c>
      <c r="S846" s="145">
        <v>121</v>
      </c>
      <c r="T846" s="196" t="s">
        <v>267</v>
      </c>
      <c r="U846" s="148"/>
      <c r="V846" s="220">
        <v>1600</v>
      </c>
      <c r="W846" s="220">
        <v>2000</v>
      </c>
      <c r="X846" s="224">
        <v>1730</v>
      </c>
      <c r="Y846" s="224">
        <v>1970</v>
      </c>
      <c r="Z846" s="224">
        <v>6.2</v>
      </c>
    </row>
    <row r="847" spans="1:26" ht="15.75">
      <c r="A847"/>
      <c r="B847" s="139"/>
      <c r="C847" s="68" t="s">
        <v>87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72"/>
      <c r="N847" s="72"/>
      <c r="O847" s="72"/>
      <c r="P847" s="72"/>
      <c r="Q847" s="72"/>
      <c r="R847" s="124"/>
      <c r="S847" s="72"/>
      <c r="T847" s="197"/>
      <c r="U847" s="148"/>
      <c r="V847" s="221"/>
      <c r="W847" s="221"/>
    </row>
    <row r="848" spans="1:26" ht="38.25">
      <c r="A848"/>
      <c r="B848" s="141"/>
      <c r="C848" s="68" t="s">
        <v>121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6">
        <f>IF((L850=""),"",MAX(D851:L851))</f>
        <v>1950.6500000000015</v>
      </c>
      <c r="N848" s="127"/>
      <c r="O848" s="127"/>
      <c r="P848" s="127"/>
      <c r="Q848" s="127"/>
      <c r="R848" s="128"/>
      <c r="S848" s="127"/>
      <c r="T848" s="197"/>
      <c r="U848" s="148"/>
      <c r="V848" s="222"/>
      <c r="W848" s="222"/>
    </row>
    <row r="849" spans="1:26" ht="15.75">
      <c r="A849" s="244">
        <v>43653</v>
      </c>
      <c r="B849" s="121" t="s">
        <v>122</v>
      </c>
      <c r="C849" s="68" t="s">
        <v>86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72"/>
      <c r="N849" s="66">
        <f>IF(L850="","",MIN(D851:L851))</f>
        <v>1795.369999999999</v>
      </c>
      <c r="O849" s="66">
        <f>IF((L851=""),"",AVERAGE(D851:L851))</f>
        <v>1869.5288888888883</v>
      </c>
      <c r="P849" s="66">
        <f>IF((L850=""),"",((M848-N849)/(M848+N849))*100)</f>
        <v>4.1451994383372872</v>
      </c>
      <c r="Q849" s="66">
        <v>23</v>
      </c>
      <c r="R849" s="122" t="str">
        <f>IF(L850="","",IF(P850&lt;20,(IF(O849&gt;1730,IF(O849&lt;1970,"Pass","Fail"),"Fail"))))</f>
        <v>Pass</v>
      </c>
      <c r="S849" s="145">
        <v>74</v>
      </c>
      <c r="T849" s="196" t="s">
        <v>268</v>
      </c>
      <c r="U849" s="148"/>
      <c r="V849" s="220">
        <v>1600</v>
      </c>
      <c r="W849" s="220">
        <v>2000</v>
      </c>
      <c r="X849" s="224">
        <v>1730</v>
      </c>
      <c r="Y849" s="224">
        <v>1970</v>
      </c>
      <c r="Z849" s="224">
        <v>6.2</v>
      </c>
    </row>
    <row r="850" spans="1:26" ht="15.75">
      <c r="A850"/>
      <c r="B850" s="139"/>
      <c r="C850" s="68" t="s">
        <v>87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7"/>
      <c r="N850" s="72"/>
      <c r="O850" s="72"/>
      <c r="P850" s="72"/>
      <c r="Q850" s="72"/>
      <c r="R850" s="124"/>
      <c r="S850" s="72"/>
      <c r="T850" s="197"/>
      <c r="U850" s="148"/>
      <c r="V850" s="221"/>
      <c r="W850" s="221"/>
    </row>
    <row r="851" spans="1:26" ht="38.25">
      <c r="A851"/>
      <c r="B851" s="141"/>
      <c r="C851" s="68" t="s">
        <v>121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6">
        <f>IF((L853=""),"",MAX(D854:L854))</f>
        <v>1954.2199999999975</v>
      </c>
      <c r="N851" s="127"/>
      <c r="O851" s="127"/>
      <c r="P851" s="127"/>
      <c r="Q851" s="127"/>
      <c r="R851" s="128"/>
      <c r="S851" s="127"/>
      <c r="T851" s="197"/>
      <c r="U851" s="148"/>
      <c r="V851" s="222"/>
      <c r="W851" s="222"/>
    </row>
    <row r="852" spans="1:26" ht="15.75">
      <c r="A852" s="192">
        <v>43656</v>
      </c>
      <c r="B852" s="121" t="s">
        <v>122</v>
      </c>
      <c r="C852" s="68" t="s">
        <v>86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72"/>
      <c r="N852" s="66">
        <f>IF(L853="","",MIN(D854:L854))</f>
        <v>1786.6100000000006</v>
      </c>
      <c r="O852" s="66">
        <f>IF((L854=""),"",AVERAGE(D854:L854))</f>
        <v>1874.4955555555555</v>
      </c>
      <c r="P852" s="66">
        <f>IF((L853=""),"",((M851-N852)/(M851+N852))*100)</f>
        <v>4.4805564540488882</v>
      </c>
      <c r="Q852" s="66">
        <v>23</v>
      </c>
      <c r="R852" s="122" t="str">
        <f>IF(L853="","",IF(P853&lt;20,(IF(O852&gt;1730,IF(O852&lt;1970,"Pass","Fail"),"Fail"))))</f>
        <v>Pass</v>
      </c>
      <c r="S852" s="145">
        <v>1428</v>
      </c>
      <c r="T852" s="196" t="s">
        <v>269</v>
      </c>
      <c r="U852" s="148"/>
      <c r="V852" s="220">
        <v>1600</v>
      </c>
      <c r="W852" s="220">
        <v>2000</v>
      </c>
      <c r="X852" s="224">
        <v>1730</v>
      </c>
      <c r="Y852" s="224">
        <v>1970</v>
      </c>
      <c r="Z852" s="224">
        <v>6.2</v>
      </c>
    </row>
    <row r="853" spans="1:26" ht="15.75">
      <c r="A853"/>
      <c r="B853" s="139"/>
      <c r="C853" s="68" t="s">
        <v>87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7"/>
      <c r="N853" s="72"/>
      <c r="O853" s="72"/>
      <c r="P853" s="72"/>
      <c r="Q853" s="72"/>
      <c r="R853" s="124"/>
      <c r="S853" s="72"/>
      <c r="T853" s="197"/>
      <c r="U853" s="148"/>
      <c r="V853" s="221"/>
      <c r="W853" s="221"/>
    </row>
    <row r="854" spans="1:26" ht="38.25">
      <c r="A854"/>
      <c r="B854" s="141"/>
      <c r="C854" s="68" t="s">
        <v>121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6">
        <f>IF((L856=""),"",MAX(D857:L857))</f>
        <v>1952.4000000000015</v>
      </c>
      <c r="N854" s="127"/>
      <c r="O854" s="127"/>
      <c r="P854" s="127"/>
      <c r="Q854" s="127"/>
      <c r="R854" s="128"/>
      <c r="S854" s="127"/>
      <c r="T854" s="197"/>
      <c r="U854" s="148"/>
      <c r="V854" s="222"/>
      <c r="W854" s="222"/>
    </row>
    <row r="855" spans="1:26" ht="15.75">
      <c r="A855" s="192">
        <v>43660</v>
      </c>
      <c r="B855" s="121" t="s">
        <v>122</v>
      </c>
      <c r="C855" s="68" t="s">
        <v>86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72"/>
      <c r="N855" s="66">
        <f>IF(L856="","",MIN(D857:L857))</f>
        <v>1805.7300000000032</v>
      </c>
      <c r="O855" s="66">
        <f>IF((L857=""),"",AVERAGE(D857:L857))</f>
        <v>1892.3944444444455</v>
      </c>
      <c r="P855" s="66">
        <f>IF((L856=""),"",((M854-N855)/(M854+N855))*100)</f>
        <v>3.9027388621468142</v>
      </c>
      <c r="Q855" s="66">
        <v>23</v>
      </c>
      <c r="R855" s="122" t="str">
        <f>IF(L856="","",IF(P856&lt;20,(IF(O855&gt;1730,IF(O855&lt;1970,"Pass","Fail"),"Fail"))))</f>
        <v>Pass</v>
      </c>
      <c r="S855" s="145">
        <v>74</v>
      </c>
      <c r="T855" s="196" t="s">
        <v>270</v>
      </c>
      <c r="U855" s="148"/>
      <c r="V855" s="220">
        <v>1600</v>
      </c>
      <c r="W855" s="220">
        <v>2000</v>
      </c>
      <c r="X855" s="224">
        <v>1730</v>
      </c>
      <c r="Y855" s="224">
        <v>1970</v>
      </c>
      <c r="Z855" s="224">
        <v>6.2</v>
      </c>
    </row>
    <row r="856" spans="1:26" ht="15.75">
      <c r="A856"/>
      <c r="B856" s="139"/>
      <c r="C856" s="68" t="s">
        <v>87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7"/>
      <c r="N856" s="72"/>
      <c r="O856" s="72"/>
      <c r="P856" s="72"/>
      <c r="Q856" s="72"/>
      <c r="R856" s="124"/>
      <c r="S856" s="72"/>
      <c r="T856" s="197"/>
      <c r="U856" s="148"/>
      <c r="V856" s="221"/>
      <c r="W856" s="221"/>
    </row>
    <row r="857" spans="1:26" ht="38.25">
      <c r="A857"/>
      <c r="B857" s="141"/>
      <c r="C857" s="68" t="s">
        <v>121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6">
        <f>IF((L859=""),"",MAX(D860:L860))</f>
        <v>1916.7950000000019</v>
      </c>
      <c r="N857" s="127"/>
      <c r="O857" s="127"/>
      <c r="P857" s="127"/>
      <c r="Q857" s="127"/>
      <c r="R857" s="128"/>
      <c r="S857" s="127"/>
      <c r="T857" s="197"/>
      <c r="U857" s="148"/>
      <c r="V857" s="222"/>
      <c r="W857" s="222"/>
    </row>
    <row r="858" spans="1:26" ht="15.75">
      <c r="A858" s="192">
        <v>43663</v>
      </c>
      <c r="B858" s="121" t="s">
        <v>122</v>
      </c>
      <c r="C858" s="68" t="s">
        <v>86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72"/>
      <c r="N858" s="66">
        <f>IF(L859="","",MIN(D860:L860))</f>
        <v>1819.5600000000013</v>
      </c>
      <c r="O858" s="66">
        <f>IF((L860=""),"",AVERAGE(D860:L860))</f>
        <v>1880.3949999999995</v>
      </c>
      <c r="P858" s="66">
        <f>IF((L859=""),"",((M857-N858)/(M857+N858))*100)</f>
        <v>2.6024026089598151</v>
      </c>
      <c r="Q858" s="66">
        <v>23</v>
      </c>
      <c r="R858" s="122" t="str">
        <f>IF(L859="","",IF(P859&lt;20,(IF(O858&gt;1730,IF(O858&lt;1970,"Pass","Fail"),"Fail"))))</f>
        <v>Pass</v>
      </c>
      <c r="S858" s="145">
        <v>1335</v>
      </c>
      <c r="T858" s="196" t="s">
        <v>271</v>
      </c>
      <c r="U858" s="148"/>
      <c r="V858" s="220">
        <v>1600</v>
      </c>
      <c r="W858" s="220">
        <v>2000</v>
      </c>
      <c r="X858" s="224">
        <v>1730</v>
      </c>
      <c r="Y858" s="224">
        <v>1970</v>
      </c>
      <c r="Z858" s="224">
        <v>6.2</v>
      </c>
    </row>
    <row r="859" spans="1:26" ht="15.75">
      <c r="A859"/>
      <c r="B859" s="139"/>
      <c r="C859" s="68" t="s">
        <v>87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7"/>
      <c r="N859" s="72"/>
      <c r="O859" s="72"/>
      <c r="P859" s="72"/>
      <c r="Q859" s="72"/>
      <c r="R859" s="124"/>
      <c r="S859" s="72"/>
      <c r="T859" s="197"/>
      <c r="U859" s="148"/>
      <c r="V859" s="221"/>
      <c r="W859" s="221"/>
    </row>
    <row r="860" spans="1:26" ht="38.25">
      <c r="A860"/>
      <c r="B860" s="141"/>
      <c r="C860" s="68" t="s">
        <v>121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6">
        <f>IF((L862=""),"",MAX(D863:L863))</f>
        <v>1984.1399999999994</v>
      </c>
      <c r="N860" s="127"/>
      <c r="O860" s="127"/>
      <c r="P860" s="127"/>
      <c r="Q860" s="127"/>
      <c r="R860" s="128"/>
      <c r="S860" s="127"/>
      <c r="T860" s="197"/>
      <c r="U860" s="148"/>
      <c r="V860" s="222"/>
      <c r="W860" s="222"/>
    </row>
    <row r="861" spans="1:26" ht="15.75">
      <c r="A861" s="192">
        <v>43666</v>
      </c>
      <c r="B861" s="121" t="s">
        <v>122</v>
      </c>
      <c r="C861" s="68" t="s">
        <v>86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72"/>
      <c r="N861" s="66">
        <f>IF(L862="","",MIN(D863:L863))</f>
        <v>1474.9300000000003</v>
      </c>
      <c r="O861" s="66">
        <f>IF((L863=""),"",AVERAGE(D863:L863))</f>
        <v>1853.8299999999997</v>
      </c>
      <c r="P861" s="66">
        <f>IF((L862=""),"",((M860-N861)/(M860+N861))*100)</f>
        <v>14.721008826071724</v>
      </c>
      <c r="Q861" s="66">
        <v>23</v>
      </c>
      <c r="R861" s="122" t="str">
        <f>IF(L862="","",IF(P862&lt;20,(IF(O861&gt;1730,IF(O861&lt;1970,"Pass","Fail"),"Fail"))))</f>
        <v>Pass</v>
      </c>
      <c r="S861" s="145">
        <v>102</v>
      </c>
      <c r="T861" s="196"/>
      <c r="U861" s="148"/>
      <c r="V861" s="220">
        <v>1600</v>
      </c>
      <c r="W861" s="220">
        <v>2000</v>
      </c>
      <c r="X861" s="224">
        <v>1730</v>
      </c>
      <c r="Y861" s="224">
        <v>1970</v>
      </c>
      <c r="Z861" s="224">
        <v>6.2</v>
      </c>
    </row>
    <row r="862" spans="1:26" ht="15.75">
      <c r="A862"/>
      <c r="B862" s="139"/>
      <c r="C862" s="68" t="s">
        <v>87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7"/>
      <c r="N862" s="72"/>
      <c r="O862" s="72"/>
      <c r="P862" s="72"/>
      <c r="Q862" s="72"/>
      <c r="R862" s="124"/>
      <c r="S862" s="72"/>
      <c r="T862" s="197"/>
      <c r="U862" s="148"/>
      <c r="V862" s="221"/>
      <c r="W862" s="221"/>
    </row>
    <row r="863" spans="1:26" ht="38.25">
      <c r="A863"/>
      <c r="B863" s="141"/>
      <c r="C863" s="68" t="s">
        <v>121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6">
        <f>IF((L865=""),"",MAX(D866:L866))</f>
        <v>1952.7800000000025</v>
      </c>
      <c r="N863" s="127"/>
      <c r="O863" s="127"/>
      <c r="P863" s="127"/>
      <c r="Q863" s="127"/>
      <c r="R863" s="128"/>
      <c r="S863" s="127"/>
      <c r="T863" s="197"/>
      <c r="U863" s="148"/>
      <c r="V863" s="222"/>
      <c r="W863" s="222"/>
    </row>
    <row r="864" spans="1:26" ht="15.75">
      <c r="A864" s="192">
        <v>43670</v>
      </c>
      <c r="B864" s="121" t="s">
        <v>122</v>
      </c>
      <c r="C864" s="68" t="s">
        <v>86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72"/>
      <c r="N864" s="66">
        <f>IF(L865="","",MIN(D866:L866))</f>
        <v>1835.4099999999999</v>
      </c>
      <c r="O864" s="66">
        <f>IF((L866=""),"",AVERAGE(D866:L866))</f>
        <v>1888.3844444444451</v>
      </c>
      <c r="P864" s="66">
        <f>IF((L865=""),"",((M863-N864)/(M863+N864))*100)</f>
        <v>3.0983134425676262</v>
      </c>
      <c r="Q864" s="66">
        <v>23</v>
      </c>
      <c r="R864" s="122" t="str">
        <f>IF(L865="","",IF(P865&lt;20,(IF(O864&gt;1730,IF(O864&lt;1970,"Pass","Fail"),"Fail"))))</f>
        <v>Pass</v>
      </c>
      <c r="S864" s="145">
        <v>1340</v>
      </c>
      <c r="T864" s="238" t="s">
        <v>272</v>
      </c>
      <c r="U864" s="148"/>
      <c r="V864" s="220">
        <v>1600</v>
      </c>
      <c r="W864" s="220">
        <v>2000</v>
      </c>
      <c r="X864" s="224">
        <v>1730</v>
      </c>
      <c r="Y864" s="224">
        <v>1970</v>
      </c>
      <c r="Z864" s="224">
        <v>6.2</v>
      </c>
    </row>
    <row r="865" spans="1:26" ht="15.75">
      <c r="A865"/>
      <c r="B865" s="139"/>
      <c r="C865" s="68" t="s">
        <v>87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7"/>
      <c r="N865" s="72"/>
      <c r="O865" s="72"/>
      <c r="P865" s="72"/>
      <c r="Q865" s="72"/>
      <c r="R865" s="124"/>
      <c r="S865" s="72"/>
      <c r="T865" s="197"/>
      <c r="U865" s="148"/>
      <c r="V865" s="221"/>
      <c r="W865" s="221"/>
    </row>
    <row r="866" spans="1:26" ht="38.25">
      <c r="A866"/>
      <c r="B866" s="141"/>
      <c r="C866" s="68" t="s">
        <v>121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6">
        <f>IF((L868=""),"",MAX(D869:L869))</f>
        <v>1984.8900000000031</v>
      </c>
      <c r="N866" s="127"/>
      <c r="O866" s="127"/>
      <c r="P866" s="127"/>
      <c r="Q866" s="127"/>
      <c r="R866" s="128"/>
      <c r="S866" s="127"/>
      <c r="T866" s="197"/>
      <c r="U866" s="148"/>
      <c r="V866" s="222"/>
      <c r="W866" s="222"/>
    </row>
    <row r="867" spans="1:26" ht="15.75">
      <c r="A867" s="192">
        <v>43673</v>
      </c>
      <c r="B867" s="121" t="s">
        <v>122</v>
      </c>
      <c r="C867" s="68" t="s">
        <v>86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72"/>
      <c r="N867" s="66">
        <f>IF(L868="","",MIN(D869:L869))</f>
        <v>1792.3999999999978</v>
      </c>
      <c r="O867" s="66">
        <f>IF((L869=""),"",AVERAGE(D869:L869))</f>
        <v>1889.0566666666668</v>
      </c>
      <c r="P867" s="66">
        <f>IF((L868=""),"",((M866-N867)/(M866+N867))*100)</f>
        <v>5.0959815105540001</v>
      </c>
      <c r="Q867" s="66">
        <v>23</v>
      </c>
      <c r="R867" s="122" t="str">
        <f>IF(L868="","",IF(P868&lt;20,(IF(O867&gt;1730,IF(O867&lt;1970,"Pass","Fail"),"Fail"))))</f>
        <v>Pass</v>
      </c>
      <c r="S867" s="145">
        <v>1340</v>
      </c>
      <c r="T867" s="196" t="s">
        <v>273</v>
      </c>
      <c r="U867" s="148"/>
      <c r="V867" s="220">
        <v>1600</v>
      </c>
      <c r="W867" s="220">
        <v>2000</v>
      </c>
      <c r="X867" s="224">
        <v>1730</v>
      </c>
      <c r="Y867" s="224">
        <v>1970</v>
      </c>
      <c r="Z867" s="224">
        <v>6.2</v>
      </c>
    </row>
    <row r="868" spans="1:26" ht="15.75">
      <c r="A868"/>
      <c r="B868" s="139"/>
      <c r="C868" s="68" t="s">
        <v>87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7"/>
      <c r="N868" s="72"/>
      <c r="O868" s="72"/>
      <c r="P868" s="72"/>
      <c r="Q868" s="72"/>
      <c r="R868" s="124"/>
      <c r="S868" s="72"/>
      <c r="T868" s="197"/>
      <c r="U868" s="148"/>
      <c r="V868" s="221"/>
      <c r="W868" s="221"/>
    </row>
    <row r="869" spans="1:26" ht="38.25">
      <c r="A869"/>
      <c r="B869" s="141"/>
      <c r="C869" s="68" t="s">
        <v>121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6">
        <f>IF((L871=""),"",MAX(D872:L872))</f>
        <v>2001.2100000000028</v>
      </c>
      <c r="N869" s="127"/>
      <c r="O869" s="127"/>
      <c r="P869" s="127"/>
      <c r="Q869" s="127"/>
      <c r="R869" s="128"/>
      <c r="S869" s="127"/>
      <c r="T869" s="197"/>
      <c r="U869" s="148"/>
      <c r="V869" s="222"/>
      <c r="W869" s="222"/>
    </row>
    <row r="870" spans="1:26" ht="15.75">
      <c r="A870" s="192">
        <v>43676</v>
      </c>
      <c r="B870" s="121" t="s">
        <v>122</v>
      </c>
      <c r="C870" s="68" t="s">
        <v>86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72"/>
      <c r="N870" s="66">
        <f>IF(L871="","",MIN(D872:L872))</f>
        <v>1853.9900000000016</v>
      </c>
      <c r="O870" s="66">
        <f>IF((L872=""),"",AVERAGE(D872:L872))</f>
        <v>1928.9733333333343</v>
      </c>
      <c r="P870" s="66">
        <f>IF((L871=""),"",((M869-N870)/(M869+N870))*100)</f>
        <v>3.8187383274538544</v>
      </c>
      <c r="Q870" s="66">
        <v>23</v>
      </c>
      <c r="R870" s="122" t="str">
        <f>IF(L871="","",IF(P871&lt;20,(IF(O870&gt;1730,IF(O870&lt;1970,"Pass","Fail"),"Fail"))))</f>
        <v>Pass</v>
      </c>
      <c r="S870" s="145">
        <v>1335</v>
      </c>
      <c r="T870" s="196" t="s">
        <v>274</v>
      </c>
      <c r="U870" s="148"/>
      <c r="V870" s="220">
        <v>1600</v>
      </c>
      <c r="W870" s="220">
        <v>2000</v>
      </c>
      <c r="X870" s="224">
        <v>1730</v>
      </c>
      <c r="Y870" s="224">
        <v>1970</v>
      </c>
      <c r="Z870" s="224">
        <v>6.2</v>
      </c>
    </row>
    <row r="871" spans="1:26" ht="15.75">
      <c r="A871"/>
      <c r="B871" s="139"/>
      <c r="C871" s="68" t="s">
        <v>87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7"/>
      <c r="N871" s="72"/>
      <c r="O871" s="72"/>
      <c r="P871" s="72"/>
      <c r="Q871" s="72"/>
      <c r="R871" s="124"/>
      <c r="S871" s="72"/>
      <c r="T871" s="197"/>
      <c r="U871" s="148"/>
      <c r="V871" s="221"/>
      <c r="W871" s="221"/>
    </row>
    <row r="872" spans="1:26" ht="38.25">
      <c r="A872"/>
      <c r="B872" s="141"/>
      <c r="C872" s="68" t="s">
        <v>121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6">
        <f>IF((L874=""),"",MAX(D875:L875))</f>
        <v>1999.4099999999999</v>
      </c>
      <c r="N872" s="127"/>
      <c r="O872" s="127"/>
      <c r="P872" s="127"/>
      <c r="Q872" s="127"/>
      <c r="R872" s="128"/>
      <c r="S872" s="127"/>
      <c r="T872" s="197"/>
      <c r="U872" s="148"/>
      <c r="V872" s="222"/>
      <c r="W872" s="222"/>
    </row>
    <row r="873" spans="1:26" ht="15.75">
      <c r="A873" s="192">
        <v>43679</v>
      </c>
      <c r="B873" s="121" t="s">
        <v>122</v>
      </c>
      <c r="C873" s="68" t="s">
        <v>86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72"/>
      <c r="N873" s="66">
        <f>IF(L874="","",MIN(D875:L875))</f>
        <v>1822.6700000000019</v>
      </c>
      <c r="O873" s="66">
        <f>IF((L875=""),"",AVERAGE(D875:L875))</f>
        <v>1945.3644444444446</v>
      </c>
      <c r="P873" s="66">
        <f>IF((L874=""),"",((M872-N873)/(M872+N873))*100)</f>
        <v>4.6241836905558724</v>
      </c>
      <c r="Q873" s="66">
        <v>23</v>
      </c>
      <c r="R873" s="122" t="str">
        <f>IF(L874="","",IF(P874&lt;20,(IF(O873&gt;1730,IF(O873&lt;1970,"Pass","Fail"),"Fail"))))</f>
        <v>Pass</v>
      </c>
      <c r="S873" s="145">
        <v>1335</v>
      </c>
      <c r="T873" s="196" t="s">
        <v>275</v>
      </c>
      <c r="U873" s="148"/>
      <c r="V873" s="220">
        <v>1600</v>
      </c>
      <c r="W873" s="220">
        <v>2000</v>
      </c>
      <c r="X873" s="224">
        <v>1730</v>
      </c>
      <c r="Y873" s="224">
        <v>1970</v>
      </c>
      <c r="Z873" s="224">
        <v>6.2</v>
      </c>
    </row>
    <row r="874" spans="1:26" ht="15.75">
      <c r="A874"/>
      <c r="B874" s="139"/>
      <c r="C874" s="68" t="s">
        <v>87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7"/>
      <c r="N874" s="72"/>
      <c r="O874" s="72"/>
      <c r="P874" s="72"/>
      <c r="Q874" s="72"/>
      <c r="R874" s="124"/>
      <c r="S874" s="72"/>
      <c r="T874" s="197"/>
      <c r="U874" s="148"/>
      <c r="V874" s="221"/>
      <c r="W874" s="221"/>
    </row>
    <row r="875" spans="1:26" ht="38.25">
      <c r="A875"/>
      <c r="B875" s="141"/>
      <c r="C875" s="68" t="s">
        <v>121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6">
        <f>IF((L877=""),"",MAX(D878:L878))</f>
        <v>1949.1899999999987</v>
      </c>
      <c r="N875" s="127"/>
      <c r="O875" s="127"/>
      <c r="P875" s="127"/>
      <c r="Q875" s="127"/>
      <c r="R875" s="128"/>
      <c r="S875" s="127"/>
      <c r="T875" s="197"/>
      <c r="U875" s="148"/>
      <c r="V875" s="222"/>
      <c r="W875" s="222"/>
    </row>
    <row r="876" spans="1:26" ht="15.75">
      <c r="A876" s="192">
        <v>43682</v>
      </c>
      <c r="B876" s="121" t="s">
        <v>122</v>
      </c>
      <c r="C876" s="68" t="s">
        <v>86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72"/>
      <c r="N876" s="66">
        <f>IF(L877="","",MIN(D878:L878))</f>
        <v>1810.3199999999997</v>
      </c>
      <c r="O876" s="66">
        <f>IF((L878=""),"",AVERAGE(D878:L878))</f>
        <v>1885.5022222222224</v>
      </c>
      <c r="P876" s="66">
        <f>IF((L877=""),"",((M875-N876)/(M875+N876))*100)</f>
        <v>3.6938324409297763</v>
      </c>
      <c r="Q876" s="66">
        <v>23</v>
      </c>
      <c r="R876" s="122" t="str">
        <f>IF(L877="","",IF(P877&lt;20,(IF(O876&gt;1730,IF(O876&lt;1970,"Pass","Fail"),"Fail"))))</f>
        <v>Pass</v>
      </c>
      <c r="S876" s="145">
        <v>1335</v>
      </c>
      <c r="T876" s="238" t="s">
        <v>276</v>
      </c>
      <c r="U876" s="148"/>
      <c r="V876" s="220">
        <v>1600</v>
      </c>
      <c r="W876" s="220">
        <v>2000</v>
      </c>
      <c r="X876" s="224">
        <v>1730</v>
      </c>
      <c r="Y876" s="224">
        <v>1970</v>
      </c>
      <c r="Z876" s="224">
        <v>6.2</v>
      </c>
    </row>
    <row r="877" spans="1:26" ht="15.75">
      <c r="A877"/>
      <c r="B877" s="139"/>
      <c r="C877" s="68" t="s">
        <v>87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7"/>
      <c r="N877" s="72"/>
      <c r="O877" s="72"/>
      <c r="P877" s="72"/>
      <c r="Q877" s="72"/>
      <c r="R877" s="124"/>
      <c r="S877" s="72"/>
      <c r="T877" s="197"/>
      <c r="U877" s="148"/>
      <c r="V877" s="221"/>
      <c r="W877" s="221"/>
    </row>
    <row r="878" spans="1:26" ht="38.25">
      <c r="A878"/>
      <c r="B878" s="141"/>
      <c r="C878" s="68" t="s">
        <v>121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6">
        <f>IF((L880=""),"",MAX(D881:L881))</f>
        <v>1975.3500000000022</v>
      </c>
      <c r="N878" s="127"/>
      <c r="O878" s="127"/>
      <c r="P878" s="127"/>
      <c r="Q878" s="127"/>
      <c r="R878" s="128"/>
      <c r="S878" s="127"/>
      <c r="T878" s="197"/>
      <c r="U878" s="148"/>
      <c r="V878" s="222"/>
      <c r="W878" s="222"/>
    </row>
    <row r="879" spans="1:26" ht="15.75">
      <c r="A879" s="192">
        <v>43685</v>
      </c>
      <c r="B879" s="121" t="s">
        <v>122</v>
      </c>
      <c r="C879" s="68" t="s">
        <v>86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72"/>
      <c r="N879" s="66">
        <f>IF(L880="","",MIN(D881:L881))</f>
        <v>1834.4900000000016</v>
      </c>
      <c r="O879" s="66">
        <f>IF((L881=""),"",AVERAGE(D881:L881))</f>
        <v>1896.3688888888901</v>
      </c>
      <c r="P879" s="66">
        <f>IF((L880=""),"",((M878-N879)/(M878+N879))*100)</f>
        <v>3.6972681267454921</v>
      </c>
      <c r="Q879" s="66">
        <v>23</v>
      </c>
      <c r="R879" s="122" t="str">
        <f>IF(L880="","",IF(P880&lt;20,(IF(O879&gt;1730,IF(O879&lt;1970,"Pass","Fail"),"Fail"))))</f>
        <v>Pass</v>
      </c>
      <c r="S879" s="145">
        <v>74</v>
      </c>
      <c r="T879" s="196" t="s">
        <v>277</v>
      </c>
      <c r="U879" s="148"/>
      <c r="V879" s="220">
        <v>1600</v>
      </c>
      <c r="W879" s="220">
        <v>2000</v>
      </c>
      <c r="X879" s="224">
        <v>1730</v>
      </c>
      <c r="Y879" s="224">
        <v>1970</v>
      </c>
      <c r="Z879" s="224">
        <v>6.2</v>
      </c>
    </row>
    <row r="880" spans="1:26" ht="15.75">
      <c r="A880"/>
      <c r="B880" s="139"/>
      <c r="C880" s="68" t="s">
        <v>87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7"/>
      <c r="N880" s="72"/>
      <c r="O880" s="72"/>
      <c r="P880" s="72"/>
      <c r="Q880" s="72"/>
      <c r="R880" s="124"/>
      <c r="S880" s="72"/>
      <c r="T880" s="197"/>
      <c r="U880" s="148"/>
      <c r="V880" s="221"/>
      <c r="W880" s="221"/>
    </row>
    <row r="881" spans="1:26" ht="38.25">
      <c r="A881"/>
      <c r="B881" s="141"/>
      <c r="C881" s="68" t="s">
        <v>121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6">
        <f>IF((L883=""),"",MAX(D884:L884))</f>
        <v>1991.1900000000023</v>
      </c>
      <c r="N881" s="127"/>
      <c r="O881" s="127"/>
      <c r="P881" s="127"/>
      <c r="Q881" s="127"/>
      <c r="R881" s="128"/>
      <c r="S881" s="127"/>
      <c r="T881" s="197"/>
      <c r="U881" s="148"/>
      <c r="V881" s="222"/>
      <c r="W881" s="222"/>
    </row>
    <row r="882" spans="1:26" ht="15.75">
      <c r="A882" s="192">
        <v>43700</v>
      </c>
      <c r="B882" s="121" t="s">
        <v>122</v>
      </c>
      <c r="C882" s="68" t="s">
        <v>86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6">
        <f>IF((L883=""),"",MAX(D884:L884))</f>
        <v>1991.1900000000023</v>
      </c>
      <c r="N882" s="66">
        <f>IF(L883="","",MIN(D884:L884))</f>
        <v>1840.5200000000004</v>
      </c>
      <c r="O882" s="66">
        <f>IF((L884=""),"",AVERAGE(D884:L884))</f>
        <v>1918.6977777777784</v>
      </c>
      <c r="P882" s="66">
        <f>IF((L883=""),"",((M882-N882)/(M882+N882))*100)</f>
        <v>3.9321869348150509</v>
      </c>
      <c r="Q882" s="66">
        <v>23</v>
      </c>
      <c r="R882" s="122" t="str">
        <f>IF(L883="","",IF(P883&lt;20,(IF(O882&gt;1730,IF(O882&lt;1970,"Pass","Fail"),"Fail"))))</f>
        <v>Pass</v>
      </c>
      <c r="S882" s="145">
        <v>1159</v>
      </c>
      <c r="T882" s="196" t="s">
        <v>280</v>
      </c>
      <c r="U882" s="196"/>
      <c r="V882" s="220">
        <v>1600</v>
      </c>
      <c r="W882" s="220">
        <v>2000</v>
      </c>
      <c r="X882" s="224">
        <v>1730</v>
      </c>
      <c r="Y882" s="224">
        <v>1970</v>
      </c>
      <c r="Z882" s="224">
        <v>6.2</v>
      </c>
    </row>
    <row r="883" spans="1:26" ht="15.75">
      <c r="A883"/>
      <c r="B883" s="139"/>
      <c r="C883" s="68" t="s">
        <v>87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72"/>
      <c r="N883" s="72"/>
      <c r="O883" s="72"/>
      <c r="P883" s="72"/>
      <c r="Q883" s="72"/>
      <c r="R883" s="124"/>
      <c r="S883" s="72"/>
      <c r="T883" s="197"/>
      <c r="U883" s="197"/>
      <c r="V883" s="221"/>
      <c r="W883" s="221"/>
    </row>
    <row r="884" spans="1:26" ht="38.25">
      <c r="A884"/>
      <c r="B884" s="141"/>
      <c r="C884" s="68" t="s">
        <v>121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7"/>
      <c r="N884" s="127"/>
      <c r="O884" s="127"/>
      <c r="P884" s="127"/>
      <c r="Q884" s="127"/>
      <c r="R884" s="128"/>
      <c r="S884" s="127"/>
      <c r="T884" s="197"/>
      <c r="U884" s="197"/>
      <c r="V884" s="222"/>
      <c r="W884" s="222"/>
    </row>
    <row r="885" spans="1:26" ht="15.75">
      <c r="A885" s="192">
        <v>43703</v>
      </c>
      <c r="B885" s="248" t="s">
        <v>122</v>
      </c>
      <c r="C885" s="68" t="s">
        <v>86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6">
        <f>IF((L886=""),"",MAX(D887:L887))</f>
        <v>1963.4599999999991</v>
      </c>
      <c r="N885" s="66">
        <f>IF(L886="","",MIN(D887:L887))</f>
        <v>1759.1599999999999</v>
      </c>
      <c r="O885" s="66">
        <f>IF((L887=""),"",AVERAGE(D887:L887))</f>
        <v>1890.3122222222219</v>
      </c>
      <c r="P885" s="66">
        <f>IF((L886=""),"",((M885-N885)/(M885+N885))*100)</f>
        <v>5.488070230106735</v>
      </c>
      <c r="Q885" s="66">
        <v>23</v>
      </c>
      <c r="R885" s="122" t="str">
        <f>IF(L886="","",IF(P886&lt;20,(IF(O885&gt;1730,IF(O885&lt;1970,"Pass","Fail"),"Fail"))))</f>
        <v>Pass</v>
      </c>
      <c r="S885" s="145" t="s">
        <v>281</v>
      </c>
      <c r="T885" s="196" t="s">
        <v>282</v>
      </c>
      <c r="U885" s="148"/>
      <c r="V885" s="220">
        <v>1600</v>
      </c>
      <c r="W885" s="220">
        <v>2000</v>
      </c>
      <c r="X885" s="224">
        <v>1730</v>
      </c>
      <c r="Y885" s="224">
        <v>1970</v>
      </c>
      <c r="Z885" s="224">
        <v>6.2</v>
      </c>
    </row>
    <row r="886" spans="1:26" ht="15.75">
      <c r="A886"/>
      <c r="B886" s="249"/>
      <c r="C886" s="68" t="s">
        <v>87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72"/>
      <c r="N886" s="72"/>
      <c r="O886" s="72"/>
      <c r="P886" s="72"/>
      <c r="Q886" s="72"/>
      <c r="R886" s="124"/>
      <c r="S886" s="72"/>
      <c r="T886" s="197"/>
      <c r="U886" s="148"/>
      <c r="V886" s="221"/>
      <c r="W886" s="221"/>
    </row>
    <row r="887" spans="1:26" ht="38.25">
      <c r="A887"/>
      <c r="B887" s="250"/>
      <c r="C887" s="68" t="s">
        <v>121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7"/>
      <c r="N887" s="127"/>
      <c r="O887" s="127"/>
      <c r="P887" s="127"/>
      <c r="Q887" s="127"/>
      <c r="R887" s="128"/>
      <c r="S887" s="127"/>
      <c r="T887" s="197"/>
      <c r="U887" s="148"/>
      <c r="V887" s="222"/>
      <c r="W887" s="222"/>
    </row>
    <row r="888" spans="1:26" ht="15.75">
      <c r="A888" s="243">
        <v>43706</v>
      </c>
      <c r="B888" s="121" t="s">
        <v>122</v>
      </c>
      <c r="C888" s="68" t="s">
        <v>86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72"/>
      <c r="N888" s="66">
        <f>IF(L889="","",MIN(D890:L890))</f>
        <v>1794.6499999999978</v>
      </c>
      <c r="O888" s="66">
        <f>IF((L890=""),"",AVERAGE(D890:L890))</f>
        <v>1891.8288888888881</v>
      </c>
      <c r="P888" s="66">
        <f>IF((L889=""),"",((M887-N888)/(M887+N888))*100)</f>
        <v>-100</v>
      </c>
      <c r="Q888" s="66">
        <v>23</v>
      </c>
      <c r="R888" s="122" t="str">
        <f>IF(L889="","",IF(P889&lt;20,(IF(O888&gt;1730,IF(O888&lt;1970,"Pass","Fail"),"Fail"))))</f>
        <v>Pass</v>
      </c>
      <c r="S888" s="145">
        <v>121</v>
      </c>
      <c r="T888" s="196" t="s">
        <v>283</v>
      </c>
      <c r="U888" s="148"/>
      <c r="V888" s="220">
        <v>1600</v>
      </c>
      <c r="W888" s="220">
        <v>2000</v>
      </c>
      <c r="X888" s="224">
        <v>1730</v>
      </c>
      <c r="Y888" s="224">
        <v>1970</v>
      </c>
      <c r="Z888" s="224">
        <v>6.2</v>
      </c>
    </row>
    <row r="889" spans="1:26" ht="15.75">
      <c r="A889"/>
      <c r="B889" s="139"/>
      <c r="C889" s="68" t="s">
        <v>87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7"/>
      <c r="N889" s="72"/>
      <c r="O889" s="72"/>
      <c r="P889" s="72"/>
      <c r="Q889" s="72"/>
      <c r="R889" s="124"/>
      <c r="S889" s="72"/>
      <c r="T889" s="197"/>
      <c r="U889" s="148"/>
      <c r="V889" s="221"/>
      <c r="W889" s="221"/>
    </row>
    <row r="890" spans="1:26" ht="38.25">
      <c r="A890"/>
      <c r="B890" s="141"/>
      <c r="C890" s="68" t="s">
        <v>121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6">
        <f>IF((L892=""),"",MAX(D893:L893))</f>
        <v>1921.4399999999987</v>
      </c>
      <c r="N890" s="127"/>
      <c r="O890" s="127"/>
      <c r="P890" s="127"/>
      <c r="Q890" s="127"/>
      <c r="R890" s="128"/>
      <c r="S890" s="127"/>
      <c r="T890" s="197"/>
      <c r="U890" s="148"/>
      <c r="V890" s="222"/>
      <c r="W890" s="222"/>
    </row>
    <row r="891" spans="1:26" ht="15.75">
      <c r="A891" s="243">
        <v>43709</v>
      </c>
      <c r="B891" s="121" t="s">
        <v>122</v>
      </c>
      <c r="C891" s="68" t="s">
        <v>86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72"/>
      <c r="N891" s="66">
        <f>IF(L892="","",MIN(D893:L893))</f>
        <v>1454.7300000000032</v>
      </c>
      <c r="O891" s="66">
        <f>IF((L893=""),"",AVERAGE(D893:L893))</f>
        <v>1805.6555555555553</v>
      </c>
      <c r="P891" s="66">
        <f>IF((L892=""),"",((M890-N891)/(M890+N891))*100)</f>
        <v>13.823652244999371</v>
      </c>
      <c r="Q891" s="66">
        <v>23</v>
      </c>
      <c r="R891" s="122" t="str">
        <f>IF(L892="","",IF(P892&lt;20,(IF(O891&gt;1730,IF(O891&lt;1970,"Pass","Fail"),"Fail"))))</f>
        <v>Pass</v>
      </c>
      <c r="S891" s="145">
        <v>121</v>
      </c>
      <c r="T891" s="196" t="s">
        <v>284</v>
      </c>
      <c r="U891" s="148"/>
      <c r="V891" s="220">
        <v>1600</v>
      </c>
      <c r="W891" s="220">
        <v>2000</v>
      </c>
      <c r="X891" s="224">
        <v>1730</v>
      </c>
      <c r="Y891" s="224">
        <v>1970</v>
      </c>
      <c r="Z891" s="224">
        <v>6.2</v>
      </c>
    </row>
    <row r="892" spans="1:26" ht="15.75">
      <c r="A892"/>
      <c r="B892" s="139"/>
      <c r="C892" s="68" t="s">
        <v>87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7"/>
      <c r="N892" s="72"/>
      <c r="O892" s="72"/>
      <c r="P892" s="72"/>
      <c r="Q892" s="72"/>
      <c r="R892" s="124"/>
      <c r="S892" s="72"/>
      <c r="T892" s="197"/>
      <c r="U892" s="148"/>
      <c r="V892" s="221"/>
      <c r="W892" s="221"/>
    </row>
    <row r="893" spans="1:26" ht="38.25">
      <c r="A893"/>
      <c r="B893" s="141"/>
      <c r="C893" s="68" t="s">
        <v>121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6">
        <f>IF((L895=""),"",MAX(D896:L896))</f>
        <v>1912.5999999999985</v>
      </c>
      <c r="N893" s="127"/>
      <c r="O893" s="127"/>
      <c r="P893" s="127"/>
      <c r="Q893" s="127"/>
      <c r="R893" s="128"/>
      <c r="S893" s="127"/>
      <c r="T893" s="197"/>
      <c r="U893" s="148"/>
      <c r="V893" s="222"/>
      <c r="W893" s="222"/>
    </row>
    <row r="894" spans="1:26" ht="15.75">
      <c r="A894" s="192">
        <v>43712</v>
      </c>
      <c r="B894" s="121" t="s">
        <v>122</v>
      </c>
      <c r="C894" s="68" t="s">
        <v>86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72"/>
      <c r="N894" s="66">
        <f>IF(L895="","",MIN(D896:L896))</f>
        <v>1753.9700000000012</v>
      </c>
      <c r="O894" s="66">
        <f>IF((L896=""),"",AVERAGE(D896:L896))</f>
        <v>1840.0677777777778</v>
      </c>
      <c r="P894" s="66">
        <f>IF((L895=""),"",((M893-N894)/(M893+N894))*100)</f>
        <v>4.3263867865606649</v>
      </c>
      <c r="Q894" s="66">
        <v>23</v>
      </c>
      <c r="R894" s="122" t="str">
        <f>IF(L895="","",IF(P895&lt;20,(IF(O894&gt;1730,IF(O894&lt;1970,"Pass","Fail"),"Fail"))))</f>
        <v>Pass</v>
      </c>
      <c r="S894" s="145">
        <v>1428</v>
      </c>
      <c r="T894" s="196" t="s">
        <v>285</v>
      </c>
      <c r="U894" s="148"/>
      <c r="V894" s="220">
        <v>1600</v>
      </c>
      <c r="W894" s="220">
        <v>2000</v>
      </c>
      <c r="X894" s="224">
        <v>1730</v>
      </c>
      <c r="Y894" s="224">
        <v>1970</v>
      </c>
      <c r="Z894" s="224">
        <v>6.2</v>
      </c>
    </row>
    <row r="895" spans="1:26" ht="15.75">
      <c r="A895"/>
      <c r="B895" s="139"/>
      <c r="C895" s="68" t="s">
        <v>87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7"/>
      <c r="N895" s="72"/>
      <c r="O895" s="72"/>
      <c r="P895" s="72"/>
      <c r="Q895" s="72"/>
      <c r="R895" s="124"/>
      <c r="S895" s="72"/>
      <c r="T895" s="197"/>
      <c r="U895" s="148"/>
      <c r="V895" s="221"/>
      <c r="W895" s="221"/>
    </row>
    <row r="896" spans="1:26" ht="38.25">
      <c r="A896"/>
      <c r="B896" s="141"/>
      <c r="C896" s="68" t="s">
        <v>121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6">
        <f>IF((L898=""),"",MAX(D899:L899))</f>
        <v>1991.8100000000013</v>
      </c>
      <c r="N896" s="127"/>
      <c r="O896" s="127"/>
      <c r="P896" s="127"/>
      <c r="Q896" s="127"/>
      <c r="R896" s="128"/>
      <c r="S896" s="127"/>
      <c r="T896" s="197"/>
      <c r="U896" s="148"/>
      <c r="V896" s="222"/>
      <c r="W896" s="222"/>
    </row>
    <row r="897" spans="1:26" ht="15.75">
      <c r="A897" s="192">
        <v>43715</v>
      </c>
      <c r="B897" s="121" t="s">
        <v>122</v>
      </c>
      <c r="C897" s="68" t="s">
        <v>86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72"/>
      <c r="N897" s="66">
        <f>IF(L898="","",MIN(D899:L899))</f>
        <v>1759.2299999999996</v>
      </c>
      <c r="O897" s="66">
        <f>IF((L899=""),"",AVERAGE(D899:L899))</f>
        <v>1888.7133333333343</v>
      </c>
      <c r="P897" s="66">
        <f>IF((L898=""),"",((M896-N897)/(M896+N897))*100)</f>
        <v>6.2004137519195126</v>
      </c>
      <c r="Q897" s="66">
        <v>23</v>
      </c>
      <c r="R897" s="122" t="str">
        <f>IF(L898="","",IF(P898&lt;20,(IF(O897&gt;1730,IF(O897&lt;1970,"Pass","Fail"),"Fail"))))</f>
        <v>Pass</v>
      </c>
      <c r="S897" s="145">
        <v>1335</v>
      </c>
      <c r="T897" s="196" t="s">
        <v>287</v>
      </c>
      <c r="U897" s="148"/>
      <c r="V897" s="220">
        <v>1600</v>
      </c>
      <c r="W897" s="220">
        <v>2000</v>
      </c>
      <c r="X897" s="224">
        <v>1730</v>
      </c>
      <c r="Y897" s="224">
        <v>1970</v>
      </c>
      <c r="Z897" s="224">
        <v>6.2</v>
      </c>
    </row>
    <row r="898" spans="1:26" ht="15.75">
      <c r="A898"/>
      <c r="B898" s="139"/>
      <c r="C898" s="68" t="s">
        <v>87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7"/>
      <c r="N898" s="72"/>
      <c r="O898" s="72"/>
      <c r="P898" s="72"/>
      <c r="Q898" s="72"/>
      <c r="R898" s="124"/>
      <c r="S898" s="72"/>
      <c r="T898" s="197"/>
      <c r="U898" s="148"/>
      <c r="V898" s="221"/>
      <c r="W898" s="221"/>
    </row>
    <row r="899" spans="1:26" ht="38.25">
      <c r="A899"/>
      <c r="B899" s="141"/>
      <c r="C899" s="68" t="s">
        <v>121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7"/>
      <c r="O899" s="127"/>
      <c r="P899" s="127"/>
      <c r="Q899" s="127"/>
      <c r="R899" s="128"/>
      <c r="S899" s="127"/>
      <c r="T899" s="197"/>
      <c r="U899" s="148"/>
      <c r="V899" s="222"/>
      <c r="W899" s="222"/>
    </row>
    <row r="900" spans="1:26" ht="15.75">
      <c r="A900" s="243">
        <v>43718</v>
      </c>
      <c r="B900" s="121" t="s">
        <v>122</v>
      </c>
      <c r="C900" s="68" t="s">
        <v>86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6">
        <f>IF((L901=""),"",MAX(D902:L902))</f>
        <v>1955.1800000000003</v>
      </c>
      <c r="N900" s="66">
        <f>IF(L901="","",MIN(D902:L902))</f>
        <v>1767.989999999998</v>
      </c>
      <c r="O900" s="66">
        <f>IF((L902=""),"",AVERAGE(D902:L902))</f>
        <v>1883.5066666666669</v>
      </c>
      <c r="P900" s="66">
        <f>IF((L901=""),"",((M900-N900)/(M900+N900))*100)</f>
        <v>5.0277048858903139</v>
      </c>
      <c r="Q900" s="66">
        <v>23</v>
      </c>
      <c r="R900" s="122" t="str">
        <f>IF(L901="","",IF(P901&lt;20,(IF(O900&gt;1730,IF(O900&lt;1970,"Pass","Fail"),"Fail"))))</f>
        <v>Pass</v>
      </c>
      <c r="S900" s="145">
        <v>121</v>
      </c>
      <c r="T900" s="196" t="s">
        <v>288</v>
      </c>
      <c r="U900" s="148"/>
      <c r="V900" s="220">
        <v>1600</v>
      </c>
      <c r="W900" s="220">
        <v>2000</v>
      </c>
      <c r="X900" s="224">
        <v>1730</v>
      </c>
      <c r="Y900" s="224">
        <v>1970</v>
      </c>
      <c r="Z900" s="224">
        <v>6.2</v>
      </c>
    </row>
    <row r="901" spans="1:26" ht="15.75">
      <c r="A901"/>
      <c r="B901" s="139"/>
      <c r="C901" s="68" t="s">
        <v>87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72"/>
      <c r="N901" s="72"/>
      <c r="O901" s="72"/>
      <c r="P901" s="72"/>
      <c r="Q901" s="72"/>
      <c r="R901" s="124"/>
      <c r="S901" s="72"/>
      <c r="T901" s="197"/>
      <c r="U901" s="148"/>
      <c r="V901" s="221"/>
      <c r="W901" s="221"/>
    </row>
    <row r="902" spans="1:26" ht="38.25">
      <c r="A902"/>
      <c r="B902" s="252"/>
      <c r="C902" s="66" t="s">
        <v>121</v>
      </c>
      <c r="D902" s="254">
        <f t="shared" ref="D902:L902" si="296">IF(((D900="")*AND(D901="")),"",(D900-D901)*1)</f>
        <v>1883</v>
      </c>
      <c r="E902" s="254">
        <f t="shared" si="296"/>
        <v>1877.5699999999997</v>
      </c>
      <c r="F902" s="254">
        <f t="shared" si="296"/>
        <v>1767.989999999998</v>
      </c>
      <c r="G902" s="254">
        <f t="shared" si="296"/>
        <v>1878.5900000000001</v>
      </c>
      <c r="H902" s="254">
        <f t="shared" si="296"/>
        <v>1948.380000000001</v>
      </c>
      <c r="I902" s="254">
        <f t="shared" si="296"/>
        <v>1955.1800000000003</v>
      </c>
      <c r="J902" s="254">
        <f t="shared" si="296"/>
        <v>1875.9900000000016</v>
      </c>
      <c r="K902" s="254">
        <f t="shared" si="296"/>
        <v>1889.4300000000003</v>
      </c>
      <c r="L902" s="254">
        <f t="shared" si="296"/>
        <v>1875.4300000000003</v>
      </c>
      <c r="M902" s="72"/>
      <c r="N902" s="72"/>
      <c r="O902" s="72"/>
      <c r="P902" s="72"/>
      <c r="Q902" s="72"/>
      <c r="R902" s="124"/>
      <c r="S902" s="72"/>
      <c r="T902" s="197"/>
      <c r="U902" s="148"/>
      <c r="V902" s="222"/>
      <c r="W902" s="222"/>
    </row>
    <row r="903" spans="1:26" ht="15.75">
      <c r="A903" s="243">
        <v>43724</v>
      </c>
      <c r="B903" s="251" t="s">
        <v>122</v>
      </c>
      <c r="C903" s="68" t="s">
        <v>86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6">
        <f>IF((L904=""),"",MAX(D905:L905))</f>
        <v>1995.8600000000006</v>
      </c>
      <c r="N903" s="66">
        <f>IF(L904="","",MIN(D905:L905))</f>
        <v>1861.6899999999987</v>
      </c>
      <c r="O903" s="66">
        <f>IF((L905=""),"",AVERAGE(D905:L905))</f>
        <v>1927.7744444444445</v>
      </c>
      <c r="P903" s="66">
        <f>IF((L904=""),"",((M903-N903)/(M903+N903))*100)</f>
        <v>3.4781143471893281</v>
      </c>
      <c r="Q903" s="66">
        <v>23</v>
      </c>
      <c r="R903" s="122" t="str">
        <f>IF(L904="","",IF(P904&lt;20,(IF(O903&gt;1730,IF(O903&lt;1970,"Pass","Fail"),"Fail"))))</f>
        <v>Pass</v>
      </c>
      <c r="S903" s="145">
        <v>1340</v>
      </c>
      <c r="T903" s="196" t="s">
        <v>289</v>
      </c>
      <c r="U903" s="148"/>
      <c r="V903" s="220">
        <v>1600</v>
      </c>
      <c r="W903" s="220">
        <v>2000</v>
      </c>
      <c r="X903" s="224">
        <v>1730</v>
      </c>
      <c r="Y903" s="224">
        <v>1970</v>
      </c>
      <c r="Z903" s="224">
        <v>6.2</v>
      </c>
    </row>
    <row r="904" spans="1:26" ht="15.75">
      <c r="A904" s="257"/>
      <c r="B904" s="252"/>
      <c r="C904" s="68" t="s">
        <v>87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72"/>
      <c r="N904" s="72"/>
      <c r="O904" s="72"/>
      <c r="P904" s="72"/>
      <c r="Q904" s="72"/>
      <c r="R904" s="124"/>
      <c r="S904" s="72"/>
      <c r="T904" s="197"/>
      <c r="U904" s="148"/>
      <c r="V904" s="221"/>
      <c r="W904" s="221"/>
    </row>
    <row r="905" spans="1:26" ht="38.25">
      <c r="A905" s="258"/>
      <c r="B905" s="253"/>
      <c r="C905" s="68" t="s">
        <v>121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5"/>
      <c r="N905" s="127"/>
      <c r="O905" s="127"/>
      <c r="P905" s="127"/>
      <c r="Q905" s="127"/>
      <c r="R905" s="128"/>
      <c r="S905" s="127"/>
      <c r="T905" s="197"/>
      <c r="U905" s="148"/>
      <c r="V905" s="222"/>
      <c r="W905" s="222"/>
    </row>
    <row r="906" spans="1:26" ht="15.75">
      <c r="A906" s="256">
        <v>43728</v>
      </c>
      <c r="B906" s="251" t="s">
        <v>122</v>
      </c>
      <c r="C906" s="68" t="s">
        <v>86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6">
        <f>IF((L907=""),"",MAX(D908:L908))</f>
        <v>1972.7799999999988</v>
      </c>
      <c r="N906" s="66">
        <f>IF(L907="","",MIN(D908:L908))</f>
        <v>1830.5200000000004</v>
      </c>
      <c r="O906" s="66">
        <f>IF((L908=""),"",AVERAGE(D908:L908))</f>
        <v>1909.0988888888892</v>
      </c>
      <c r="P906" s="66">
        <f>IF((L907=""),"",((M906-N906)/(M906+N906))*100)</f>
        <v>3.7404359372123794</v>
      </c>
      <c r="Q906" s="66">
        <v>23</v>
      </c>
      <c r="R906" s="122" t="str">
        <f>IF(L907="","",IF(P907&lt;20,(IF(O906&gt;1730,IF(O906&lt;1970,"Pass","Fail"),"Fail"))))</f>
        <v>Pass</v>
      </c>
      <c r="S906" s="145">
        <v>1428</v>
      </c>
      <c r="T906" s="196" t="s">
        <v>291</v>
      </c>
      <c r="U906" s="148"/>
      <c r="V906" s="220">
        <v>1600</v>
      </c>
      <c r="W906" s="220">
        <v>2000</v>
      </c>
      <c r="X906" s="224">
        <v>1730</v>
      </c>
      <c r="Y906" s="224">
        <v>1970</v>
      </c>
      <c r="Z906" s="224">
        <v>6.2</v>
      </c>
    </row>
    <row r="907" spans="1:26" ht="15.75">
      <c r="A907" s="257"/>
      <c r="B907" s="252"/>
      <c r="C907" s="68" t="s">
        <v>87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72"/>
      <c r="N907" s="72"/>
      <c r="O907" s="72"/>
      <c r="P907" s="72"/>
      <c r="Q907" s="72"/>
      <c r="R907" s="124"/>
      <c r="S907" s="72"/>
      <c r="T907" s="197"/>
      <c r="U907" s="148"/>
      <c r="V907" s="221"/>
      <c r="W907" s="221"/>
    </row>
    <row r="908" spans="1:26" ht="38.25">
      <c r="A908" s="258"/>
      <c r="B908" s="253"/>
      <c r="C908" s="68" t="s">
        <v>121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5"/>
      <c r="N908" s="127"/>
      <c r="O908" s="127"/>
      <c r="P908" s="127"/>
      <c r="Q908" s="127"/>
      <c r="R908" s="128"/>
      <c r="S908" s="127"/>
      <c r="T908" s="197"/>
      <c r="U908" s="148"/>
      <c r="V908" s="222"/>
      <c r="W908" s="222"/>
    </row>
    <row r="909" spans="1:26" ht="15.75">
      <c r="A909" s="256">
        <v>43731</v>
      </c>
      <c r="B909" s="251" t="s">
        <v>122</v>
      </c>
      <c r="C909" s="68" t="s">
        <v>86</v>
      </c>
      <c r="D909" s="219">
        <v>29358.5</v>
      </c>
      <c r="E909" s="219">
        <v>29251.29</v>
      </c>
      <c r="F909" s="219">
        <v>29238.84</v>
      </c>
      <c r="G909" s="219">
        <v>29238.12</v>
      </c>
      <c r="H909" s="219">
        <v>29332.95</v>
      </c>
      <c r="I909" s="219">
        <v>29346.53</v>
      </c>
      <c r="J909" s="219">
        <v>29230.799999999999</v>
      </c>
      <c r="K909" s="219">
        <v>29227.040000000001</v>
      </c>
      <c r="L909" s="219">
        <v>29312.97</v>
      </c>
      <c r="M909" s="66">
        <f>IF((L910=""),"",MAX(D911:L911))</f>
        <v>2000.2999999999993</v>
      </c>
      <c r="N909" s="66">
        <f>IF(L910="","",MIN(D911:L911))</f>
        <v>1864.8100000000013</v>
      </c>
      <c r="O909" s="66">
        <f>IF((L911=""),"",AVERAGE(D911:L911))</f>
        <v>1923.0700000000002</v>
      </c>
      <c r="P909" s="66" t="e">
        <f>IF((L910=""),"",((#REF!-N909)/(#REF!+N909))*100)</f>
        <v>#REF!</v>
      </c>
      <c r="Q909" s="66">
        <v>23</v>
      </c>
      <c r="R909" s="122" t="str">
        <f>IF(L910="","",IF(P910&lt;20,(IF(O909&gt;1730,IF(O909&lt;1970,"Pass","Fail"),"Fail"))))</f>
        <v>Pass</v>
      </c>
      <c r="S909" s="145">
        <v>1428</v>
      </c>
      <c r="T909" s="196" t="s">
        <v>292</v>
      </c>
      <c r="U909" s="148"/>
      <c r="V909" s="220">
        <v>1600</v>
      </c>
      <c r="W909" s="220">
        <v>2000</v>
      </c>
      <c r="X909" s="224">
        <v>1730</v>
      </c>
      <c r="Y909" s="224">
        <v>1970</v>
      </c>
      <c r="Z909" s="224">
        <v>6.2</v>
      </c>
    </row>
    <row r="910" spans="1:26" ht="15.75">
      <c r="A910" s="257"/>
      <c r="B910" s="252"/>
      <c r="C910" s="68" t="s">
        <v>87</v>
      </c>
      <c r="D910" s="219">
        <v>27443.68</v>
      </c>
      <c r="E910" s="219">
        <v>27359.95</v>
      </c>
      <c r="F910" s="219">
        <v>27374.03</v>
      </c>
      <c r="G910" s="219">
        <v>27336.89</v>
      </c>
      <c r="H910" s="219">
        <v>27338.45</v>
      </c>
      <c r="I910" s="219">
        <v>27346.23</v>
      </c>
      <c r="J910" s="219">
        <v>27329.040000000001</v>
      </c>
      <c r="K910" s="219">
        <v>27326.41</v>
      </c>
      <c r="L910" s="219">
        <v>27374.73</v>
      </c>
      <c r="M910" s="72"/>
      <c r="N910" s="72"/>
      <c r="O910" s="72"/>
      <c r="P910" s="72"/>
      <c r="Q910" s="72"/>
      <c r="R910" s="124"/>
      <c r="S910" s="72"/>
      <c r="T910" s="197"/>
      <c r="U910" s="148"/>
      <c r="V910" s="221"/>
      <c r="W910" s="221"/>
    </row>
    <row r="911" spans="1:26" ht="38.25">
      <c r="A911" s="258"/>
      <c r="B911" s="253"/>
      <c r="C911" s="68" t="s">
        <v>121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5"/>
      <c r="N911" s="127"/>
      <c r="O911" s="127"/>
      <c r="P911" s="127"/>
      <c r="Q911" s="127"/>
      <c r="R911" s="128"/>
      <c r="S911" s="127"/>
      <c r="T911" s="197"/>
      <c r="U911" s="148"/>
      <c r="V911" s="222"/>
      <c r="W911" s="222"/>
    </row>
    <row r="912" spans="1:26" ht="15.75">
      <c r="A912" s="256">
        <v>43735</v>
      </c>
      <c r="B912" s="251" t="s">
        <v>122</v>
      </c>
      <c r="C912" s="68" t="s">
        <v>86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6">
        <f>IF((L913=""),"",MAX(D914:L914))</f>
        <v>1893.7299999999996</v>
      </c>
      <c r="N912" s="66">
        <f>IF(L913="","",MIN(D914:L914))</f>
        <v>1767.869999999999</v>
      </c>
      <c r="O912" s="66">
        <f>IF((L914=""),"",AVERAGE(D914:L914))</f>
        <v>1837.2655555555543</v>
      </c>
      <c r="P912" s="66">
        <f>IF((L913=""),"",((M912-N912)/(M912+N912))*100)</f>
        <v>3.4372951715097395</v>
      </c>
      <c r="Q912" s="66">
        <v>23</v>
      </c>
      <c r="R912" s="122" t="str">
        <f>IF(L913="","",IF(P913&lt;20,(IF(O912&gt;1730,IF(O912&lt;1970,"Pass","Fail"),"Fail"))))</f>
        <v>Pass</v>
      </c>
      <c r="S912" s="145" t="s">
        <v>66</v>
      </c>
      <c r="T912" s="196" t="s">
        <v>293</v>
      </c>
      <c r="U912" s="148"/>
      <c r="V912" s="220">
        <v>1600</v>
      </c>
      <c r="W912" s="220">
        <v>2000</v>
      </c>
      <c r="X912" s="224">
        <v>1730</v>
      </c>
      <c r="Y912" s="224">
        <v>1970</v>
      </c>
      <c r="Z912" s="224">
        <v>6.2</v>
      </c>
    </row>
    <row r="913" spans="1:26" ht="15.75">
      <c r="A913" s="257"/>
      <c r="B913" s="252"/>
      <c r="C913" s="68" t="s">
        <v>87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72"/>
      <c r="N913" s="72"/>
      <c r="O913" s="72"/>
      <c r="P913" s="72"/>
      <c r="Q913" s="72"/>
      <c r="R913" s="124"/>
      <c r="S913" s="72"/>
      <c r="T913" s="197"/>
      <c r="U913" s="148"/>
      <c r="V913" s="221"/>
      <c r="W913" s="221"/>
    </row>
    <row r="914" spans="1:26" ht="38.25">
      <c r="A914" s="258"/>
      <c r="B914" s="253"/>
      <c r="C914" s="68" t="s">
        <v>121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5"/>
      <c r="N914" s="127"/>
      <c r="O914" s="127"/>
      <c r="P914" s="127"/>
      <c r="Q914" s="127"/>
      <c r="R914" s="128"/>
      <c r="S914" s="127"/>
      <c r="T914" s="197"/>
      <c r="U914" s="726"/>
      <c r="V914" s="222"/>
      <c r="W914" s="222"/>
    </row>
    <row r="915" spans="1:26" ht="15.75">
      <c r="A915" s="243">
        <v>43738</v>
      </c>
      <c r="B915" s="251" t="s">
        <v>122</v>
      </c>
      <c r="C915" s="68" t="s">
        <v>86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6">
        <f>IF((L916=""),"",MAX(D917:L917))</f>
        <v>1913.3899999999994</v>
      </c>
      <c r="N915" s="66">
        <f>IF(L916="","",MIN(D917:L917))</f>
        <v>1782.7200000000012</v>
      </c>
      <c r="O915" s="66">
        <f>IF((L917=""),"",AVERAGE(D917:L917))</f>
        <v>1854.9866666666667</v>
      </c>
      <c r="P915" s="66">
        <f>IF((L916=""),"",((M915-N915)/(M915+N915))*100)</f>
        <v>3.5353385045358023</v>
      </c>
      <c r="Q915" s="66">
        <v>23</v>
      </c>
      <c r="R915" s="122" t="str">
        <f>IF(L916="","",IF(P916&lt;20,(IF(O915&gt;1730,IF(O915&lt;1970,"Pass","Fail"),"Fail"))))</f>
        <v>Pass</v>
      </c>
      <c r="S915" s="145">
        <v>121</v>
      </c>
      <c r="T915" s="196" t="s">
        <v>294</v>
      </c>
      <c r="U915" s="726"/>
      <c r="V915" s="220">
        <v>1600</v>
      </c>
      <c r="W915" s="220">
        <v>2000</v>
      </c>
      <c r="X915" s="224">
        <v>1730</v>
      </c>
      <c r="Y915" s="224">
        <v>1970</v>
      </c>
      <c r="Z915" s="224">
        <v>6.2</v>
      </c>
    </row>
    <row r="916" spans="1:26" ht="15.75">
      <c r="A916" s="257"/>
      <c r="B916" s="252"/>
      <c r="C916" s="68" t="s">
        <v>87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72"/>
      <c r="N916" s="72"/>
      <c r="O916" s="72"/>
      <c r="P916" s="72"/>
      <c r="Q916" s="72"/>
      <c r="R916" s="124"/>
      <c r="S916" s="72"/>
      <c r="T916" s="197"/>
      <c r="U916" s="726"/>
      <c r="V916" s="221"/>
      <c r="W916" s="221"/>
    </row>
    <row r="917" spans="1:26" ht="38.25">
      <c r="A917" s="258"/>
      <c r="B917" s="253"/>
      <c r="C917" s="68" t="s">
        <v>121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5"/>
      <c r="N917" s="127"/>
      <c r="O917" s="127"/>
      <c r="P917" s="127"/>
      <c r="Q917" s="127"/>
      <c r="R917" s="128"/>
      <c r="S917" s="127"/>
      <c r="T917" s="197"/>
      <c r="U917" s="726"/>
      <c r="V917" s="222"/>
      <c r="W917" s="222"/>
    </row>
    <row r="918" spans="1:26" ht="15.75">
      <c r="A918" s="243">
        <v>43741</v>
      </c>
      <c r="B918" s="251" t="s">
        <v>122</v>
      </c>
      <c r="C918" s="68" t="s">
        <v>86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6">
        <f>IF((L919=""),"",MAX(D920:L920))</f>
        <v>1937.2199999999975</v>
      </c>
      <c r="N918" s="66">
        <f>IF(L919="","",MIN(D920:L920))</f>
        <v>1797.75</v>
      </c>
      <c r="O918" s="66">
        <f>IF((L920=""),"",AVERAGE(D920:L920))</f>
        <v>1878.1666666666667</v>
      </c>
      <c r="P918" s="66">
        <f t="shared" ref="P918" si="302">IF((L919=""),"",((M918-N918)/(M918+N918))*100)</f>
        <v>3.7341665394902135</v>
      </c>
      <c r="Q918" s="66">
        <v>23</v>
      </c>
      <c r="R918" s="122" t="str">
        <f>IF(L919="","",IF(P919&lt;20,(IF(O918&gt;1730,IF(O918&lt;1970,"Pass","Fail"),"Fail"))))</f>
        <v>Pass</v>
      </c>
      <c r="S918" s="145">
        <v>1335</v>
      </c>
      <c r="T918" s="196" t="s">
        <v>295</v>
      </c>
      <c r="U918" s="726"/>
      <c r="V918" s="220">
        <v>1600</v>
      </c>
      <c r="W918" s="220">
        <v>2000</v>
      </c>
      <c r="X918" s="224">
        <v>1730</v>
      </c>
      <c r="Y918" s="224">
        <v>1970</v>
      </c>
      <c r="Z918" s="224">
        <v>6.2</v>
      </c>
    </row>
    <row r="919" spans="1:26" ht="15.75">
      <c r="A919" s="257"/>
      <c r="B919" s="252"/>
      <c r="C919" s="68" t="s">
        <v>87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72"/>
      <c r="N919" s="72"/>
      <c r="O919" s="72"/>
      <c r="P919" s="72"/>
      <c r="Q919" s="72"/>
      <c r="R919" s="124"/>
      <c r="S919" s="72"/>
      <c r="T919" s="197"/>
      <c r="U919" s="726"/>
      <c r="V919" s="221"/>
      <c r="W919" s="221"/>
    </row>
    <row r="920" spans="1:26" ht="38.25">
      <c r="A920" s="258"/>
      <c r="B920" s="253"/>
      <c r="C920" s="68" t="s">
        <v>121</v>
      </c>
      <c r="D920" s="38">
        <f t="shared" ref="D920:L920" si="303">IF(((D918="")*AND(D919="")),"",(D918-D919)*1)</f>
        <v>1902.3500000000022</v>
      </c>
      <c r="E920" s="38">
        <f t="shared" si="303"/>
        <v>1853.7100000000028</v>
      </c>
      <c r="F920" s="38">
        <f t="shared" si="303"/>
        <v>1797.75</v>
      </c>
      <c r="G920" s="38">
        <f t="shared" si="303"/>
        <v>1861.6599999999999</v>
      </c>
      <c r="H920" s="38">
        <f t="shared" si="303"/>
        <v>1937.2199999999975</v>
      </c>
      <c r="I920" s="38">
        <f t="shared" si="303"/>
        <v>1929.119999999999</v>
      </c>
      <c r="J920" s="38">
        <f t="shared" si="303"/>
        <v>1855.5299999999988</v>
      </c>
      <c r="K920" s="38">
        <f t="shared" si="303"/>
        <v>1855</v>
      </c>
      <c r="L920" s="38">
        <f t="shared" si="303"/>
        <v>1911.1599999999999</v>
      </c>
      <c r="M920" s="75"/>
      <c r="N920" s="127"/>
      <c r="O920" s="127"/>
      <c r="P920" s="127"/>
      <c r="Q920" s="127"/>
      <c r="R920" s="128"/>
      <c r="S920" s="127"/>
      <c r="T920" s="197"/>
      <c r="U920" s="726"/>
      <c r="V920" s="222"/>
      <c r="W920" s="222"/>
    </row>
    <row r="921" spans="1:26" ht="15.75">
      <c r="A921" s="243">
        <v>43745</v>
      </c>
      <c r="B921" s="251" t="s">
        <v>122</v>
      </c>
      <c r="C921" s="68" t="s">
        <v>86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6">
        <f>IF((L922=""),"",MAX(D923:L923))</f>
        <v>2051.4700000000012</v>
      </c>
      <c r="N921" s="66">
        <f>IF(L922="","",MIN(D923:L923))</f>
        <v>1785.9200000000019</v>
      </c>
      <c r="O921" s="66">
        <f>IF((L923=""),"",AVERAGE(D923:L923))</f>
        <v>1903.9255555555553</v>
      </c>
      <c r="P921" s="66">
        <f t="shared" ref="P921" si="304">IF((L922=""),"",((M921-N921)/(M921+N921))*100)</f>
        <v>6.9200680670976649</v>
      </c>
      <c r="Q921" s="66">
        <v>23</v>
      </c>
      <c r="R921" s="122" t="str">
        <f>IF(L922="","",IF(P922&lt;20,(IF(O921&gt;1730,IF(O921&lt;1970,"Pass","Fail"),"Fail"))))</f>
        <v>Pass</v>
      </c>
      <c r="S921" s="145" t="s">
        <v>296</v>
      </c>
      <c r="T921" s="196"/>
      <c r="U921" s="726"/>
      <c r="V921" s="220">
        <v>1600</v>
      </c>
      <c r="W921" s="220">
        <v>2000</v>
      </c>
      <c r="X921" s="224">
        <v>1730</v>
      </c>
      <c r="Y921" s="224">
        <v>1970</v>
      </c>
      <c r="Z921" s="224">
        <v>6.2</v>
      </c>
    </row>
    <row r="922" spans="1:26" ht="15.75">
      <c r="A922" s="257"/>
      <c r="B922" s="252"/>
      <c r="C922" s="68" t="s">
        <v>87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72"/>
      <c r="N922" s="72"/>
      <c r="O922" s="72"/>
      <c r="P922" s="72"/>
      <c r="Q922" s="72"/>
      <c r="R922" s="124"/>
      <c r="S922" s="72"/>
      <c r="T922" s="197"/>
      <c r="U922" s="726"/>
      <c r="V922" s="221"/>
      <c r="W922" s="221"/>
    </row>
    <row r="923" spans="1:26" ht="38.25">
      <c r="A923" s="258"/>
      <c r="B923" s="253"/>
      <c r="C923" s="68" t="s">
        <v>121</v>
      </c>
      <c r="D923" s="38">
        <f t="shared" ref="D923:L923" si="305">IF(((D921="")*AND(D922="")),"",(D921-D922)*1)</f>
        <v>1945.4199999999983</v>
      </c>
      <c r="E923" s="38">
        <f t="shared" si="305"/>
        <v>1785.9200000000019</v>
      </c>
      <c r="F923" s="38">
        <f t="shared" si="305"/>
        <v>1850.5200000000004</v>
      </c>
      <c r="G923" s="38">
        <f t="shared" si="305"/>
        <v>1823.6600000000035</v>
      </c>
      <c r="H923" s="38">
        <f t="shared" si="305"/>
        <v>1953.5599999999977</v>
      </c>
      <c r="I923" s="38">
        <f t="shared" si="305"/>
        <v>2051.4700000000012</v>
      </c>
      <c r="J923" s="38">
        <f t="shared" si="305"/>
        <v>1853.1499999999978</v>
      </c>
      <c r="K923" s="38">
        <f t="shared" si="305"/>
        <v>1936.8299999999981</v>
      </c>
      <c r="L923" s="38">
        <f t="shared" si="305"/>
        <v>1934.7999999999993</v>
      </c>
      <c r="M923" s="75"/>
      <c r="N923" s="127"/>
      <c r="O923" s="127"/>
      <c r="P923" s="127"/>
      <c r="Q923" s="127"/>
      <c r="R923" s="128"/>
      <c r="S923" s="127"/>
      <c r="T923" s="197"/>
      <c r="U923" s="726"/>
      <c r="V923" s="222"/>
      <c r="W923" s="222"/>
    </row>
    <row r="924" spans="1:26" ht="15.75">
      <c r="A924" s="243">
        <v>43749</v>
      </c>
      <c r="B924" s="251" t="s">
        <v>122</v>
      </c>
      <c r="C924" s="68" t="s">
        <v>86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6">
        <f>IF((L925=""),"",MAX(D926:L926))</f>
        <v>1975.6500000000015</v>
      </c>
      <c r="N924" s="66">
        <f>IF(L925="","",MIN(D926:L926))</f>
        <v>1848.1500000000015</v>
      </c>
      <c r="O924" s="66">
        <f>IF((L926=""),"",AVERAGE(D926:L926))</f>
        <v>1930.0833333333333</v>
      </c>
      <c r="P924" s="66">
        <f t="shared" ref="P924" si="306">IF((L925=""),"",((M924-N924)/(M924+N924))*100)</f>
        <v>3.3343794131492208</v>
      </c>
      <c r="Q924" s="66">
        <v>23</v>
      </c>
      <c r="R924" s="122" t="str">
        <f>IF(L925="","",IF(P925&lt;20,(IF(O924&gt;1730,IF(O924&lt;1970,"Pass","Fail"),"Fail"))))</f>
        <v>Pass</v>
      </c>
      <c r="S924" s="145">
        <v>74</v>
      </c>
      <c r="T924" s="196" t="s">
        <v>297</v>
      </c>
      <c r="U924" s="726"/>
      <c r="V924" s="220">
        <v>1600</v>
      </c>
      <c r="W924" s="220">
        <v>2000</v>
      </c>
      <c r="X924" s="224">
        <v>1730</v>
      </c>
      <c r="Y924" s="224">
        <v>1970</v>
      </c>
      <c r="Z924" s="224">
        <v>6.2</v>
      </c>
    </row>
    <row r="925" spans="1:26" ht="15.75">
      <c r="A925" s="257"/>
      <c r="B925" s="252"/>
      <c r="C925" s="68" t="s">
        <v>87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72"/>
      <c r="N925" s="72"/>
      <c r="O925" s="72"/>
      <c r="P925" s="72"/>
      <c r="Q925" s="72"/>
      <c r="R925" s="124"/>
      <c r="S925" s="72"/>
      <c r="T925" s="197"/>
      <c r="U925" s="726"/>
      <c r="V925" s="221"/>
      <c r="W925" s="221"/>
    </row>
    <row r="926" spans="1:26" ht="38.25">
      <c r="A926" s="258"/>
      <c r="B926" s="253"/>
      <c r="C926" s="68" t="s">
        <v>121</v>
      </c>
      <c r="D926" s="38">
        <f t="shared" ref="D926:L926" si="307">IF(((D924="")*AND(D925="")),"",(D924-D925)*1)</f>
        <v>1961.119999999999</v>
      </c>
      <c r="E926" s="38">
        <f t="shared" si="307"/>
        <v>1922.8600000000006</v>
      </c>
      <c r="F926" s="38">
        <f t="shared" si="307"/>
        <v>1848.1500000000015</v>
      </c>
      <c r="G926" s="38">
        <f t="shared" si="307"/>
        <v>1921.9299999999967</v>
      </c>
      <c r="H926" s="38">
        <f t="shared" si="307"/>
        <v>1954.8100000000013</v>
      </c>
      <c r="I926" s="38">
        <f t="shared" si="307"/>
        <v>1975.6500000000015</v>
      </c>
      <c r="J926" s="38">
        <f t="shared" si="307"/>
        <v>1926.5900000000001</v>
      </c>
      <c r="K926" s="38">
        <f t="shared" si="307"/>
        <v>1925.1599999999999</v>
      </c>
      <c r="L926" s="38">
        <f t="shared" si="307"/>
        <v>1934.4799999999996</v>
      </c>
      <c r="M926" s="75"/>
      <c r="N926" s="127"/>
      <c r="O926" s="127"/>
      <c r="P926" s="127"/>
      <c r="Q926" s="127"/>
      <c r="R926" s="128"/>
      <c r="S926" s="127"/>
      <c r="T926" s="197"/>
      <c r="U926" s="726"/>
      <c r="V926" s="222"/>
      <c r="W926" s="222"/>
    </row>
    <row r="927" spans="1:26" ht="15.75">
      <c r="A927" s="256">
        <v>43753</v>
      </c>
      <c r="B927" s="251" t="s">
        <v>122</v>
      </c>
      <c r="C927" s="68" t="s">
        <v>86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6">
        <f>IF((L928=""),"",MAX(D929:L929))</f>
        <v>1954.2699999999968</v>
      </c>
      <c r="N927" s="66">
        <f>IF(L928="","",MIN(D929:L929))</f>
        <v>1851.0399999999972</v>
      </c>
      <c r="O927" s="66">
        <f>IF((L929=""),"",AVERAGE(D929:L929))</f>
        <v>1902.3133333333333</v>
      </c>
      <c r="P927" s="66">
        <f t="shared" ref="P927" si="308">IF((L928=""),"",((M927-N927)/(M927+N927))*100)</f>
        <v>2.7127881828287239</v>
      </c>
      <c r="Q927" s="66">
        <v>23</v>
      </c>
      <c r="R927" s="122" t="str">
        <f>IF(L928="","",IF(P928&lt;20,(IF(O927&gt;1730,IF(O927&lt;1970,"Pass","Fail"),"Fail"))))</f>
        <v>Pass</v>
      </c>
      <c r="S927" s="145">
        <v>1340</v>
      </c>
      <c r="T927" s="238" t="s">
        <v>298</v>
      </c>
      <c r="U927" s="726"/>
      <c r="V927" s="220">
        <v>1600</v>
      </c>
      <c r="W927" s="220">
        <v>2000</v>
      </c>
      <c r="X927" s="224">
        <v>1730</v>
      </c>
      <c r="Y927" s="224">
        <v>1970</v>
      </c>
      <c r="Z927" s="224">
        <v>6.2</v>
      </c>
    </row>
    <row r="928" spans="1:26" ht="15.75">
      <c r="A928" s="257"/>
      <c r="B928" s="252"/>
      <c r="C928" s="68" t="s">
        <v>87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72"/>
      <c r="N928" s="72"/>
      <c r="O928" s="72"/>
      <c r="P928" s="72"/>
      <c r="Q928" s="72"/>
      <c r="R928" s="124"/>
      <c r="S928" s="72"/>
      <c r="T928" s="197"/>
      <c r="U928" s="726"/>
      <c r="V928" s="221"/>
      <c r="W928" s="221"/>
    </row>
    <row r="929" spans="1:26" ht="38.25">
      <c r="A929" s="258"/>
      <c r="B929" s="253"/>
      <c r="C929" s="68" t="s">
        <v>121</v>
      </c>
      <c r="D929" s="38">
        <f t="shared" ref="D929:L929" si="309">IF(((D927="")*AND(D928="")),"",(D927-D928)*1)</f>
        <v>1907.0699999999997</v>
      </c>
      <c r="E929" s="38">
        <f t="shared" si="309"/>
        <v>1877.7200000000012</v>
      </c>
      <c r="F929" s="38">
        <f t="shared" si="309"/>
        <v>1851.0399999999972</v>
      </c>
      <c r="G929" s="38">
        <f t="shared" si="309"/>
        <v>1891.8600000000006</v>
      </c>
      <c r="H929" s="38">
        <f t="shared" si="309"/>
        <v>1940.2300000000032</v>
      </c>
      <c r="I929" s="38">
        <f t="shared" si="309"/>
        <v>1954.2699999999968</v>
      </c>
      <c r="J929" s="38">
        <f t="shared" si="309"/>
        <v>1896.2999999999993</v>
      </c>
      <c r="K929" s="38">
        <f t="shared" si="309"/>
        <v>1889.7300000000032</v>
      </c>
      <c r="L929" s="38">
        <f t="shared" si="309"/>
        <v>1912.5999999999985</v>
      </c>
      <c r="M929" s="75"/>
      <c r="N929" s="127"/>
      <c r="O929" s="127"/>
      <c r="P929" s="127"/>
      <c r="Q929" s="127"/>
      <c r="R929" s="128"/>
      <c r="S929" s="127"/>
      <c r="T929" s="197"/>
      <c r="U929" s="726"/>
      <c r="V929" s="222"/>
      <c r="W929" s="222"/>
    </row>
    <row r="930" spans="1:26" ht="15.75">
      <c r="A930" s="153">
        <v>43756</v>
      </c>
      <c r="B930" s="251" t="s">
        <v>122</v>
      </c>
      <c r="C930" s="68" t="s">
        <v>86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6">
        <f>IF((L931=""),"",MAX(D932:L932))</f>
        <v>1956.6000000000022</v>
      </c>
      <c r="N930" s="66">
        <f>IF(L931="","",MIN(D932:L932))</f>
        <v>1849.9700000000012</v>
      </c>
      <c r="O930" s="66">
        <f>IF((L932=""),"",AVERAGE(D932:L932))</f>
        <v>1902.2900000000004</v>
      </c>
      <c r="P930" s="66">
        <f t="shared" ref="P930" si="310">IF((L931=""),"",((M930-N930)/(M930+N930))*100)</f>
        <v>2.801209487806632</v>
      </c>
      <c r="Q930" s="66">
        <v>23</v>
      </c>
      <c r="R930" s="122" t="str">
        <f>IF(L931="","",IF(P931&lt;20,(IF(O930&gt;1730,IF(O930&lt;1970,"Pass","Fail"),"Fail"))))</f>
        <v>Pass</v>
      </c>
      <c r="S930" s="145">
        <v>1340</v>
      </c>
      <c r="T930" s="196" t="s">
        <v>299</v>
      </c>
      <c r="U930" s="726"/>
      <c r="V930" s="220">
        <v>1600</v>
      </c>
      <c r="W930" s="220">
        <v>2000</v>
      </c>
      <c r="X930" s="224">
        <v>1730</v>
      </c>
      <c r="Y930" s="224">
        <v>1970</v>
      </c>
      <c r="Z930" s="224">
        <v>6.2</v>
      </c>
    </row>
    <row r="931" spans="1:26" ht="15.75">
      <c r="A931" s="257"/>
      <c r="B931" s="252"/>
      <c r="C931" s="68" t="s">
        <v>87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72"/>
      <c r="N931" s="72"/>
      <c r="O931" s="72"/>
      <c r="P931" s="72"/>
      <c r="Q931" s="72"/>
      <c r="R931" s="124"/>
      <c r="S931" s="72"/>
      <c r="T931" s="197"/>
      <c r="U931" s="726"/>
      <c r="V931" s="221"/>
      <c r="W931" s="221"/>
    </row>
    <row r="932" spans="1:26" ht="38.25">
      <c r="A932" s="258"/>
      <c r="B932" s="253"/>
      <c r="C932" s="68" t="s">
        <v>121</v>
      </c>
      <c r="D932" s="38">
        <f t="shared" ref="D932:L932" si="311">IF(((D930="")*AND(D931="")),"",(D930-D931)*1)</f>
        <v>1923.3499999999985</v>
      </c>
      <c r="E932" s="38">
        <f t="shared" si="311"/>
        <v>1882.2700000000004</v>
      </c>
      <c r="F932" s="38">
        <f t="shared" si="311"/>
        <v>1849.9700000000012</v>
      </c>
      <c r="G932" s="38">
        <f t="shared" si="311"/>
        <v>1886.1599999999999</v>
      </c>
      <c r="H932" s="38">
        <f t="shared" si="311"/>
        <v>1941.5699999999997</v>
      </c>
      <c r="I932" s="38">
        <f t="shared" si="311"/>
        <v>1956.6000000000022</v>
      </c>
      <c r="J932" s="38">
        <f t="shared" si="311"/>
        <v>1885.0600000000013</v>
      </c>
      <c r="K932" s="38">
        <f t="shared" si="311"/>
        <v>1882.8600000000006</v>
      </c>
      <c r="L932" s="38">
        <f t="shared" si="311"/>
        <v>1912.7700000000004</v>
      </c>
      <c r="M932" s="75"/>
      <c r="N932" s="127"/>
      <c r="O932" s="127"/>
      <c r="P932" s="127"/>
      <c r="Q932" s="127"/>
      <c r="R932" s="128"/>
      <c r="S932" s="127"/>
      <c r="T932" s="197"/>
      <c r="U932" s="726"/>
      <c r="V932" s="222"/>
      <c r="W932" s="222"/>
    </row>
    <row r="933" spans="1:26" ht="15.75">
      <c r="A933" s="256">
        <v>43759</v>
      </c>
      <c r="B933" s="251" t="s">
        <v>122</v>
      </c>
      <c r="C933" s="68" t="s">
        <v>86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6">
        <f>IF((L934=""),"",MAX(D935:L935))</f>
        <v>1955.4099999999999</v>
      </c>
      <c r="N933" s="66">
        <f>IF(L934="","",MIN(D935:L935))</f>
        <v>1830.5600000000013</v>
      </c>
      <c r="O933" s="66">
        <f>IF((L935=""),"",AVERAGE(D935:L935))</f>
        <v>1899.4955555555555</v>
      </c>
      <c r="P933" s="66">
        <f t="shared" ref="P933" si="312">IF((L934=""),"",((M933-N933)/(M933+N933))*100)</f>
        <v>3.2977017778798698</v>
      </c>
      <c r="Q933" s="66">
        <v>23</v>
      </c>
      <c r="R933" s="122" t="str">
        <f>IF(L934="","",IF(P934&lt;20,(IF(O933&gt;1730,IF(O933&lt;1970,"Pass","Fail"),"Fail"))))</f>
        <v>Pass</v>
      </c>
      <c r="S933" s="145">
        <v>1428</v>
      </c>
      <c r="T933" s="196" t="s">
        <v>300</v>
      </c>
      <c r="U933" s="726"/>
      <c r="V933" s="220">
        <v>1600</v>
      </c>
      <c r="W933" s="220">
        <v>2000</v>
      </c>
      <c r="X933" s="224">
        <v>1730</v>
      </c>
      <c r="Y933" s="224">
        <v>1970</v>
      </c>
      <c r="Z933" s="224">
        <v>6.2</v>
      </c>
    </row>
    <row r="934" spans="1:26" ht="15.75">
      <c r="A934" s="257"/>
      <c r="B934" s="252"/>
      <c r="C934" s="68" t="s">
        <v>87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72"/>
      <c r="N934" s="72"/>
      <c r="O934" s="72"/>
      <c r="P934" s="72"/>
      <c r="Q934" s="72"/>
      <c r="R934" s="124"/>
      <c r="S934" s="72"/>
      <c r="T934" s="197"/>
      <c r="U934" s="726"/>
      <c r="V934" s="221"/>
      <c r="W934" s="221"/>
    </row>
    <row r="935" spans="1:26" ht="38.25">
      <c r="A935" s="258"/>
      <c r="B935" s="253"/>
      <c r="C935" s="68" t="s">
        <v>121</v>
      </c>
      <c r="D935" s="38">
        <f t="shared" ref="D935:L935" si="313">IF(((D933="")*AND(D934="")),"",(D933-D934)*1)</f>
        <v>1917.5200000000004</v>
      </c>
      <c r="E935" s="38">
        <f t="shared" si="313"/>
        <v>1880</v>
      </c>
      <c r="F935" s="38">
        <f t="shared" si="313"/>
        <v>1830.5600000000013</v>
      </c>
      <c r="G935" s="38">
        <f t="shared" si="313"/>
        <v>1886.6899999999987</v>
      </c>
      <c r="H935" s="38">
        <f t="shared" si="313"/>
        <v>1939.4700000000012</v>
      </c>
      <c r="I935" s="38">
        <f t="shared" si="313"/>
        <v>1955.4099999999999</v>
      </c>
      <c r="J935" s="38">
        <f t="shared" si="313"/>
        <v>1890.8199999999997</v>
      </c>
      <c r="K935" s="38">
        <f t="shared" si="313"/>
        <v>1883.9599999999991</v>
      </c>
      <c r="L935" s="38">
        <f t="shared" si="313"/>
        <v>1911.0299999999988</v>
      </c>
      <c r="M935" s="75"/>
      <c r="N935" s="127"/>
      <c r="O935" s="127"/>
      <c r="P935" s="127"/>
      <c r="Q935" s="127"/>
      <c r="R935" s="128"/>
      <c r="S935" s="127"/>
      <c r="T935" s="197"/>
      <c r="U935" s="726"/>
      <c r="V935" s="222"/>
      <c r="W935" s="222"/>
    </row>
    <row r="936" spans="1:26" ht="15.75">
      <c r="A936" s="153">
        <v>43762</v>
      </c>
      <c r="B936" s="251" t="s">
        <v>122</v>
      </c>
      <c r="C936" s="68" t="s">
        <v>86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6">
        <f>IF((L937=""),"",MAX(D938:L938))</f>
        <v>4108.57</v>
      </c>
      <c r="N936" s="66">
        <f>IF(L937="","",MIN(D938:L938))</f>
        <v>-393.38000000000102</v>
      </c>
      <c r="O936" s="66">
        <f>IF((L938=""),"",AVERAGE(D938:L938))</f>
        <v>1410.648888888888</v>
      </c>
      <c r="P936" s="66">
        <f t="shared" ref="P936" si="314">IF((L937=""),"",((M936-N936)/(M936+N936))*100)</f>
        <v>121.17684425291849</v>
      </c>
      <c r="Q936" s="66">
        <v>23</v>
      </c>
      <c r="R936" s="122" t="str">
        <f>IF(L937="","",IF(P937&lt;20,(IF(O936&gt;1730,IF(O936&lt;1970,"Pass","Fail"),"Fail"))))</f>
        <v>Fail</v>
      </c>
      <c r="S936" s="145">
        <v>1428</v>
      </c>
      <c r="T936" s="196" t="s">
        <v>302</v>
      </c>
      <c r="U936" s="726"/>
      <c r="V936" s="220">
        <v>1600</v>
      </c>
      <c r="W936" s="220">
        <v>2000</v>
      </c>
      <c r="X936" s="224">
        <v>1730</v>
      </c>
      <c r="Y936" s="224">
        <v>1970</v>
      </c>
      <c r="Z936" s="224">
        <v>6.2</v>
      </c>
    </row>
    <row r="937" spans="1:26" ht="15.75">
      <c r="A937" s="257"/>
      <c r="B937" s="252"/>
      <c r="C937" s="68" t="s">
        <v>87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72"/>
      <c r="N937" s="72"/>
      <c r="O937" s="72"/>
      <c r="P937" s="72"/>
      <c r="Q937" s="72"/>
      <c r="R937" s="124"/>
      <c r="S937" s="72"/>
      <c r="T937" s="197"/>
      <c r="U937" s="726"/>
      <c r="V937" s="221"/>
      <c r="W937" s="221"/>
    </row>
    <row r="938" spans="1:26" ht="38.25">
      <c r="A938" s="258"/>
      <c r="B938" s="253"/>
      <c r="C938" s="68" t="s">
        <v>121</v>
      </c>
      <c r="D938" s="38">
        <f t="shared" ref="D938:L938" si="315">IF(((D936="")*AND(D937="")),"",(D936-D937)*1)</f>
        <v>1961.4500000000007</v>
      </c>
      <c r="E938" s="38">
        <f t="shared" si="315"/>
        <v>-270.54000000000087</v>
      </c>
      <c r="F938" s="38">
        <f t="shared" si="315"/>
        <v>1826.8400000000001</v>
      </c>
      <c r="G938" s="38">
        <f t="shared" si="315"/>
        <v>1921.3400000000001</v>
      </c>
      <c r="H938" s="38">
        <f t="shared" si="315"/>
        <v>1924.8899999999994</v>
      </c>
      <c r="I938" s="38">
        <f t="shared" si="315"/>
        <v>1945.2899999999972</v>
      </c>
      <c r="J938" s="38">
        <f t="shared" si="315"/>
        <v>4108.57</v>
      </c>
      <c r="K938" s="38">
        <f t="shared" si="315"/>
        <v>-393.38000000000102</v>
      </c>
      <c r="L938" s="38">
        <f t="shared" si="315"/>
        <v>-328.62000000000262</v>
      </c>
      <c r="M938" s="75"/>
      <c r="N938" s="127"/>
      <c r="O938" s="127"/>
      <c r="P938" s="127"/>
      <c r="Q938" s="127"/>
      <c r="R938" s="128"/>
      <c r="S938" s="127"/>
      <c r="T938" s="197"/>
      <c r="U938" s="726"/>
      <c r="V938" s="222"/>
      <c r="W938" s="222"/>
    </row>
    <row r="939" spans="1:26" ht="15.75">
      <c r="A939" s="153">
        <v>43762</v>
      </c>
      <c r="B939" s="251" t="s">
        <v>122</v>
      </c>
      <c r="C939" s="68" t="s">
        <v>86</v>
      </c>
      <c r="D939" s="219">
        <v>29173.56</v>
      </c>
      <c r="E939" s="219">
        <v>29091.3</v>
      </c>
      <c r="F939" s="219">
        <v>29112.57</v>
      </c>
      <c r="G939" s="219">
        <v>29104.03</v>
      </c>
      <c r="H939" s="219">
        <v>29213.7</v>
      </c>
      <c r="I939" s="219">
        <v>29223.79</v>
      </c>
      <c r="J939" s="219">
        <v>29098.720000000001</v>
      </c>
      <c r="K939" s="219">
        <v>29098.04</v>
      </c>
      <c r="L939" s="219">
        <v>29207.200000000001</v>
      </c>
      <c r="M939" s="66">
        <f>IF((L940=""),"",MAX(D941:L941))</f>
        <v>1917.6599999999999</v>
      </c>
      <c r="N939" s="66">
        <f>IF(L940="","",MIN(D941:L941))</f>
        <v>1816.7700000000004</v>
      </c>
      <c r="O939" s="66">
        <f>IF((L941=""),"",AVERAGE(D941:L941))</f>
        <v>1868.7400000000005</v>
      </c>
      <c r="P939" s="66">
        <f t="shared" ref="P939" si="316">IF((L940=""),"",((M939-N939)/(M939+N939))*100)</f>
        <v>2.7016171142583851</v>
      </c>
      <c r="Q939" s="66">
        <v>23</v>
      </c>
      <c r="R939" s="122" t="str">
        <f>IF(L940="","",IF(P940&lt;20,(IF(O939&gt;1730,IF(O939&lt;1970,"Pass","Fail"),"Fail"))))</f>
        <v>Pass</v>
      </c>
      <c r="S939" s="145">
        <v>1428</v>
      </c>
      <c r="T939" s="196" t="s">
        <v>303</v>
      </c>
      <c r="U939" s="726"/>
      <c r="V939" s="220">
        <v>1600</v>
      </c>
      <c r="W939" s="220">
        <v>2000</v>
      </c>
      <c r="X939" s="224">
        <v>1730</v>
      </c>
      <c r="Y939" s="224">
        <v>1970</v>
      </c>
      <c r="Z939" s="224">
        <v>6.2</v>
      </c>
    </row>
    <row r="940" spans="1:26" ht="15.75">
      <c r="A940" s="257"/>
      <c r="B940" s="252"/>
      <c r="C940" s="68" t="s">
        <v>87</v>
      </c>
      <c r="D940" s="219">
        <v>27279.25</v>
      </c>
      <c r="E940" s="219">
        <v>27241.32</v>
      </c>
      <c r="F940" s="219">
        <v>27295.8</v>
      </c>
      <c r="G940" s="219">
        <v>27252.05</v>
      </c>
      <c r="H940" s="219">
        <v>27318.12</v>
      </c>
      <c r="I940" s="219">
        <v>27306.13</v>
      </c>
      <c r="J940" s="219">
        <v>27238.240000000002</v>
      </c>
      <c r="K940" s="219">
        <v>27245.29</v>
      </c>
      <c r="L940" s="219">
        <v>27328.05</v>
      </c>
      <c r="M940" s="72"/>
      <c r="N940" s="72"/>
      <c r="O940" s="72"/>
      <c r="P940" s="72"/>
      <c r="Q940" s="72"/>
      <c r="R940" s="124"/>
      <c r="S940" s="72"/>
      <c r="T940" s="197"/>
      <c r="U940" s="726"/>
      <c r="V940" s="221"/>
      <c r="W940" s="221"/>
    </row>
    <row r="941" spans="1:26" ht="38.25">
      <c r="A941" s="258"/>
      <c r="B941" s="253"/>
      <c r="C941" s="68" t="s">
        <v>121</v>
      </c>
      <c r="D941" s="38">
        <f t="shared" ref="D941:L941" si="317">IF(((D939="")*AND(D940="")),"",(D939-D940)*1)</f>
        <v>1894.3100000000013</v>
      </c>
      <c r="E941" s="38">
        <f t="shared" si="317"/>
        <v>1849.9799999999996</v>
      </c>
      <c r="F941" s="38">
        <f t="shared" si="317"/>
        <v>1816.7700000000004</v>
      </c>
      <c r="G941" s="38">
        <f t="shared" si="317"/>
        <v>1851.9799999999996</v>
      </c>
      <c r="H941" s="38">
        <f t="shared" si="317"/>
        <v>1895.5800000000017</v>
      </c>
      <c r="I941" s="38">
        <f t="shared" si="317"/>
        <v>1917.6599999999999</v>
      </c>
      <c r="J941" s="38">
        <f t="shared" si="317"/>
        <v>1860.4799999999996</v>
      </c>
      <c r="K941" s="38">
        <f t="shared" si="317"/>
        <v>1852.75</v>
      </c>
      <c r="L941" s="38">
        <f t="shared" si="317"/>
        <v>1879.1500000000015</v>
      </c>
      <c r="M941" s="75"/>
      <c r="N941" s="127"/>
      <c r="O941" s="127"/>
      <c r="P941" s="127"/>
      <c r="Q941" s="127"/>
      <c r="R941" s="128"/>
      <c r="S941" s="127"/>
      <c r="T941" s="197"/>
      <c r="U941" s="726"/>
      <c r="V941" s="222"/>
      <c r="W941" s="222"/>
    </row>
    <row r="942" spans="1:26" ht="15.75">
      <c r="A942" s="256">
        <v>43766</v>
      </c>
      <c r="B942" s="251" t="s">
        <v>122</v>
      </c>
      <c r="C942" s="68" t="s">
        <v>86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6">
        <f>IF((L943=""),"",MAX(D944:L944))</f>
        <v>1921.1200000000026</v>
      </c>
      <c r="N942" s="66">
        <f>IF(L943="","",MIN(D944:L944))</f>
        <v>-381.36999999999898</v>
      </c>
      <c r="O942" s="66">
        <f>IF((L944=""),"",AVERAGE(D944:L944))</f>
        <v>1613.473333333334</v>
      </c>
      <c r="P942" s="66">
        <f t="shared" ref="P942" si="318">IF((L943=""),"",((M942-N942)/(M942+N942))*100)</f>
        <v>149.53661308653977</v>
      </c>
      <c r="Q942" s="66">
        <v>23</v>
      </c>
      <c r="R942" s="122" t="str">
        <f>IF(L943="","",IF(P943&lt;20,(IF(O942&gt;1730,IF(O942&lt;1970,"Pass","Fail"),"Fail"))))</f>
        <v>Fail</v>
      </c>
      <c r="S942" s="145">
        <v>1428</v>
      </c>
      <c r="T942" s="196" t="s">
        <v>306</v>
      </c>
      <c r="U942" s="726"/>
      <c r="V942" s="220">
        <v>1600</v>
      </c>
      <c r="W942" s="220">
        <v>2000</v>
      </c>
      <c r="X942" s="224">
        <v>1730</v>
      </c>
      <c r="Y942" s="224">
        <v>1970</v>
      </c>
      <c r="Z942" s="224">
        <v>6.2</v>
      </c>
    </row>
    <row r="943" spans="1:26" ht="15.75">
      <c r="A943" s="257"/>
      <c r="B943" s="252"/>
      <c r="C943" s="68" t="s">
        <v>87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72"/>
      <c r="N943" s="72"/>
      <c r="O943" s="72"/>
      <c r="P943" s="72"/>
      <c r="Q943" s="72"/>
      <c r="R943" s="124"/>
      <c r="S943" s="72"/>
      <c r="T943" s="197"/>
      <c r="U943" s="726"/>
      <c r="V943" s="221"/>
      <c r="W943" s="221"/>
    </row>
    <row r="944" spans="1:26" ht="38.25">
      <c r="A944" s="258"/>
      <c r="B944" s="253"/>
      <c r="C944" s="68" t="s">
        <v>121</v>
      </c>
      <c r="D944" s="38">
        <f t="shared" ref="D944:L944" si="319">IF(((D942="")*AND(D943="")),"",(D942-D943)*1)</f>
        <v>1921.1200000000026</v>
      </c>
      <c r="E944" s="38">
        <f t="shared" si="319"/>
        <v>1801.1899999999987</v>
      </c>
      <c r="F944" s="38">
        <f t="shared" si="319"/>
        <v>1790.510000000002</v>
      </c>
      <c r="G944" s="38">
        <f t="shared" si="319"/>
        <v>1912.9099999999999</v>
      </c>
      <c r="H944" s="38">
        <f t="shared" si="319"/>
        <v>1819.8099999999977</v>
      </c>
      <c r="I944" s="38">
        <f t="shared" si="319"/>
        <v>1920.130000000001</v>
      </c>
      <c r="J944" s="38">
        <f t="shared" si="319"/>
        <v>1818.0500000000029</v>
      </c>
      <c r="K944" s="38">
        <f t="shared" si="319"/>
        <v>-381.36999999999898</v>
      </c>
      <c r="L944" s="38">
        <f t="shared" si="319"/>
        <v>1918.9099999999999</v>
      </c>
      <c r="M944" s="75"/>
      <c r="N944" s="127"/>
      <c r="O944" s="127"/>
      <c r="P944" s="127"/>
      <c r="Q944" s="127"/>
      <c r="R944" s="128"/>
      <c r="S944" s="127"/>
      <c r="T944" s="197"/>
      <c r="U944" s="726"/>
      <c r="V944" s="222"/>
      <c r="W944" s="222"/>
    </row>
    <row r="945" spans="1:26" ht="15.75">
      <c r="A945" s="256">
        <v>43766</v>
      </c>
      <c r="B945" s="251" t="s">
        <v>122</v>
      </c>
      <c r="C945" s="68" t="s">
        <v>86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6">
        <f>IF((L946=""),"",MAX(D947:L947))</f>
        <v>1939.6500000000015</v>
      </c>
      <c r="N945" s="66">
        <f>IF(L946="","",MIN(D947:L947))</f>
        <v>1840.9099999999999</v>
      </c>
      <c r="O945" s="66">
        <f>IF((L947=""),"",AVERAGE(D947:L947))</f>
        <v>1893.6299999999999</v>
      </c>
      <c r="P945" s="66">
        <f t="shared" ref="P945" si="320">IF((L946=""),"",((M945-N945)/(M945+N945))*100)</f>
        <v>2.6117823814461762</v>
      </c>
      <c r="Q945" s="66">
        <v>23</v>
      </c>
      <c r="R945" s="122" t="str">
        <f>IF(L946="","",IF(P946&lt;20,(IF(O945&gt;1730,IF(O945&lt;1970,"Pass","Fail"),"Fail"))))</f>
        <v>Pass</v>
      </c>
      <c r="S945" s="145">
        <v>1428</v>
      </c>
      <c r="T945" s="196" t="s">
        <v>305</v>
      </c>
      <c r="U945" s="726"/>
      <c r="V945" s="220">
        <v>1600</v>
      </c>
      <c r="W945" s="220">
        <v>2000</v>
      </c>
      <c r="X945" s="224">
        <v>1730</v>
      </c>
      <c r="Y945" s="224">
        <v>1970</v>
      </c>
      <c r="Z945" s="224">
        <v>6.2</v>
      </c>
    </row>
    <row r="946" spans="1:26" ht="15.75">
      <c r="A946" s="257"/>
      <c r="B946" s="252"/>
      <c r="C946" s="68" t="s">
        <v>87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72"/>
      <c r="N946" s="72"/>
      <c r="O946" s="72"/>
      <c r="P946" s="72"/>
      <c r="Q946" s="72"/>
      <c r="R946" s="124"/>
      <c r="S946" s="72"/>
      <c r="T946" s="197"/>
      <c r="U946" s="726"/>
      <c r="V946" s="221"/>
      <c r="W946" s="221"/>
    </row>
    <row r="947" spans="1:26" ht="38.25">
      <c r="A947" s="258"/>
      <c r="B947" s="253"/>
      <c r="C947" s="68" t="s">
        <v>121</v>
      </c>
      <c r="D947" s="38">
        <f t="shared" ref="D947:L947" si="321">IF(((D945="")*AND(D946="")),"",(D945-D946)*1)</f>
        <v>1896.869999999999</v>
      </c>
      <c r="E947" s="38">
        <f t="shared" si="321"/>
        <v>1876.5599999999977</v>
      </c>
      <c r="F947" s="38">
        <f t="shared" si="321"/>
        <v>1840.9099999999999</v>
      </c>
      <c r="G947" s="38">
        <f t="shared" si="321"/>
        <v>1885.6499999999978</v>
      </c>
      <c r="H947" s="38">
        <f t="shared" si="321"/>
        <v>1923.1900000000023</v>
      </c>
      <c r="I947" s="38">
        <f t="shared" si="321"/>
        <v>1939.6500000000015</v>
      </c>
      <c r="J947" s="38">
        <f t="shared" si="321"/>
        <v>1880.6399999999994</v>
      </c>
      <c r="K947" s="38">
        <f t="shared" si="321"/>
        <v>1894.2900000000009</v>
      </c>
      <c r="L947" s="38">
        <f t="shared" si="321"/>
        <v>1904.9099999999999</v>
      </c>
      <c r="M947" s="75"/>
      <c r="N947" s="127"/>
      <c r="O947" s="127"/>
      <c r="P947" s="127"/>
      <c r="Q947" s="127"/>
      <c r="R947" s="128"/>
      <c r="S947" s="127"/>
      <c r="T947" s="197"/>
      <c r="U947" s="726"/>
      <c r="V947" s="222"/>
      <c r="W947" s="222"/>
    </row>
    <row r="948" spans="1:26" ht="15.75">
      <c r="A948" s="256">
        <v>43769</v>
      </c>
      <c r="B948" s="251" t="s">
        <v>122</v>
      </c>
      <c r="C948" s="68" t="s">
        <v>86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6">
        <f>IF((L949=""),"",MAX(D950:L950))</f>
        <v>1928.0299999999988</v>
      </c>
      <c r="N948" s="66">
        <f>IF(L949="","",MIN(D950:L950))</f>
        <v>1801.260000000002</v>
      </c>
      <c r="O948" s="66">
        <f>IF((L950=""),"",AVERAGE(D950:L950))</f>
        <v>1871.9777777777776</v>
      </c>
      <c r="P948" s="66">
        <f t="shared" ref="P948" si="322">IF((L949=""),"",((M948-N948)/(M948+N948))*100)</f>
        <v>3.3993065704194838</v>
      </c>
      <c r="Q948" s="66">
        <v>23</v>
      </c>
      <c r="R948" s="122" t="str">
        <f>IF(L949="","",IF(P949&lt;20,(IF(O948&gt;1730,IF(O948&lt;1970,"Pass","Fail"),"Fail"))))</f>
        <v>Pass</v>
      </c>
      <c r="S948" s="145">
        <v>1428</v>
      </c>
      <c r="T948" s="196" t="s">
        <v>307</v>
      </c>
      <c r="U948" s="726"/>
      <c r="V948" s="220">
        <v>1600</v>
      </c>
      <c r="W948" s="220">
        <v>2000</v>
      </c>
      <c r="X948" s="224">
        <v>1730</v>
      </c>
      <c r="Y948" s="224">
        <v>1970</v>
      </c>
      <c r="Z948" s="224">
        <v>6.2</v>
      </c>
    </row>
    <row r="949" spans="1:26" ht="15.75">
      <c r="A949" s="257"/>
      <c r="B949" s="252"/>
      <c r="C949" s="68" t="s">
        <v>87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72"/>
      <c r="N949" s="72"/>
      <c r="O949" s="72"/>
      <c r="P949" s="72"/>
      <c r="Q949" s="72"/>
      <c r="R949" s="124"/>
      <c r="S949" s="72"/>
      <c r="T949" s="197"/>
      <c r="U949" s="726"/>
      <c r="V949" s="221"/>
      <c r="W949" s="221"/>
    </row>
    <row r="950" spans="1:26" ht="38.25">
      <c r="A950" s="258"/>
      <c r="B950" s="253"/>
      <c r="C950" s="68" t="s">
        <v>121</v>
      </c>
      <c r="D950" s="38">
        <f t="shared" ref="D950:L950" si="323">IF(((D948="")*AND(D949="")),"",(D948-D949)*1)</f>
        <v>1885.9300000000003</v>
      </c>
      <c r="E950" s="38">
        <f t="shared" si="323"/>
        <v>1863.119999999999</v>
      </c>
      <c r="F950" s="38">
        <f t="shared" si="323"/>
        <v>1801.260000000002</v>
      </c>
      <c r="G950" s="38">
        <f t="shared" si="323"/>
        <v>1866.4199999999983</v>
      </c>
      <c r="H950" s="38">
        <f t="shared" si="323"/>
        <v>1900.7200000000012</v>
      </c>
      <c r="I950" s="38">
        <f t="shared" si="323"/>
        <v>1928.0299999999988</v>
      </c>
      <c r="J950" s="38">
        <f t="shared" si="323"/>
        <v>1873.0200000000004</v>
      </c>
      <c r="K950" s="38">
        <f t="shared" si="323"/>
        <v>1856.1000000000022</v>
      </c>
      <c r="L950" s="38">
        <f t="shared" si="323"/>
        <v>1873.1999999999971</v>
      </c>
      <c r="M950" s="75"/>
      <c r="N950" s="127"/>
      <c r="O950" s="127"/>
      <c r="P950" s="127"/>
      <c r="Q950" s="127"/>
      <c r="R950" s="128"/>
      <c r="S950" s="127"/>
      <c r="T950" s="197"/>
      <c r="U950" s="726"/>
      <c r="V950" s="222"/>
      <c r="W950" s="222"/>
    </row>
    <row r="951" spans="1:26" ht="15.75">
      <c r="A951" s="256">
        <v>43776</v>
      </c>
      <c r="B951" s="251" t="s">
        <v>122</v>
      </c>
      <c r="C951" s="68" t="s">
        <v>86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6">
        <f>IF((L952=""),"",MAX(D953:L953))</f>
        <v>1933.4200000000019</v>
      </c>
      <c r="N951" s="66">
        <f>IF(L952="","",MIN(D953:L953))</f>
        <v>1836.0799999999981</v>
      </c>
      <c r="O951" s="66">
        <f>IF((L953=""),"",AVERAGE(D953:L953))</f>
        <v>1887.7288888888886</v>
      </c>
      <c r="P951" s="66">
        <f t="shared" ref="P951" si="324">IF((L952=""),"",((M951-N951)/(M951+N951))*100)</f>
        <v>2.5823053455366436</v>
      </c>
      <c r="Q951" s="66">
        <v>23</v>
      </c>
      <c r="R951" s="122" t="str">
        <f>IF(L952="","",IF(P952&lt;20,(IF(O951&gt;1730,IF(O951&lt;1970,"Pass","Fail"),"Fail"))))</f>
        <v>Pass</v>
      </c>
      <c r="S951" s="145">
        <v>1335</v>
      </c>
      <c r="T951" s="196" t="s">
        <v>308</v>
      </c>
      <c r="U951" s="726"/>
      <c r="V951" s="220">
        <v>1600</v>
      </c>
      <c r="W951" s="220">
        <v>2000</v>
      </c>
      <c r="X951" s="224">
        <v>1730</v>
      </c>
      <c r="Y951" s="224">
        <v>1970</v>
      </c>
      <c r="Z951" s="224">
        <v>6.2</v>
      </c>
    </row>
    <row r="952" spans="1:26" ht="15.75">
      <c r="A952" s="257"/>
      <c r="B952" s="252"/>
      <c r="C952" s="68" t="s">
        <v>87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72"/>
      <c r="N952" s="72"/>
      <c r="O952" s="72"/>
      <c r="P952" s="72"/>
      <c r="Q952" s="72"/>
      <c r="R952" s="124"/>
      <c r="S952" s="72"/>
      <c r="T952" s="197"/>
      <c r="U952" s="726"/>
      <c r="V952" s="221"/>
      <c r="W952" s="221"/>
    </row>
    <row r="953" spans="1:26" ht="38.25">
      <c r="A953" s="258"/>
      <c r="B953" s="253"/>
      <c r="C953" s="68" t="s">
        <v>121</v>
      </c>
      <c r="D953" s="38">
        <f t="shared" ref="D953:L953" si="325">IF(((D951="")*AND(D952="")),"",(D951-D952)*1)</f>
        <v>1904.0800000000017</v>
      </c>
      <c r="E953" s="38">
        <f t="shared" si="325"/>
        <v>1868.2299999999996</v>
      </c>
      <c r="F953" s="38">
        <f t="shared" si="325"/>
        <v>1836.0799999999981</v>
      </c>
      <c r="G953" s="38">
        <f t="shared" si="325"/>
        <v>1888.1100000000006</v>
      </c>
      <c r="H953" s="38">
        <f t="shared" si="325"/>
        <v>1905.239999999998</v>
      </c>
      <c r="I953" s="38">
        <f t="shared" si="325"/>
        <v>1933.4200000000019</v>
      </c>
      <c r="J953" s="38">
        <f t="shared" si="325"/>
        <v>1873.9099999999999</v>
      </c>
      <c r="K953" s="38">
        <f t="shared" si="325"/>
        <v>1878.1699999999983</v>
      </c>
      <c r="L953" s="38">
        <f t="shared" si="325"/>
        <v>1902.3199999999997</v>
      </c>
      <c r="M953" s="75"/>
      <c r="N953" s="127"/>
      <c r="O953" s="127"/>
      <c r="P953" s="127"/>
      <c r="Q953" s="127"/>
      <c r="R953" s="128"/>
      <c r="S953" s="127"/>
      <c r="T953" s="197"/>
      <c r="U953" s="726"/>
      <c r="V953" s="222"/>
      <c r="W953" s="222"/>
    </row>
    <row r="954" spans="1:26" ht="15.75">
      <c r="A954" s="153">
        <v>43780</v>
      </c>
      <c r="B954" s="251" t="s">
        <v>122</v>
      </c>
      <c r="C954" s="68" t="s">
        <v>86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6">
        <f>IF((L955=""),"",MAX(D956:L956))</f>
        <v>1956.0800000000017</v>
      </c>
      <c r="N954" s="66">
        <f>IF(L955="","",MIN(D956:L956))</f>
        <v>1808.4600000000028</v>
      </c>
      <c r="O954" s="66">
        <f>IF((L956=""),"",AVERAGE(D956:L956))</f>
        <v>1874.7122222222226</v>
      </c>
      <c r="P954" s="66">
        <f t="shared" ref="P954" si="326">IF((L955=""),"",((M954-N954)/(M954+N954))*100)</f>
        <v>3.9213290335605095</v>
      </c>
      <c r="Q954" s="66">
        <v>23</v>
      </c>
      <c r="R954" s="122" t="str">
        <f>IF(L955="","",IF(P955&lt;20,(IF(O954&gt;1730,IF(O954&lt;1970,"Pass","Fail"),"Fail"))))</f>
        <v>Pass</v>
      </c>
      <c r="S954" s="60">
        <v>1340</v>
      </c>
      <c r="T954" s="196" t="s">
        <v>309</v>
      </c>
      <c r="U954" s="726"/>
      <c r="V954" s="220">
        <v>1600</v>
      </c>
      <c r="W954" s="220">
        <v>2000</v>
      </c>
      <c r="X954" s="224">
        <v>1730</v>
      </c>
      <c r="Y954" s="224">
        <v>1970</v>
      </c>
      <c r="Z954" s="224">
        <v>6.2</v>
      </c>
    </row>
    <row r="955" spans="1:26" ht="15.75">
      <c r="A955" s="257"/>
      <c r="B955" s="252"/>
      <c r="C955" s="68" t="s">
        <v>87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72"/>
      <c r="N955" s="72"/>
      <c r="O955" s="72"/>
      <c r="P955" s="72"/>
      <c r="Q955" s="72"/>
      <c r="R955" s="124"/>
      <c r="S955" s="72"/>
      <c r="T955" s="197"/>
      <c r="U955" s="726"/>
      <c r="V955" s="221"/>
      <c r="W955" s="221"/>
    </row>
    <row r="956" spans="1:26" ht="38.25">
      <c r="A956" s="258"/>
      <c r="B956" s="253"/>
      <c r="C956" s="68" t="s">
        <v>121</v>
      </c>
      <c r="D956" s="38">
        <f t="shared" ref="D956:L956" si="327">IF(((D954="")*AND(D955="")),"",(D954-D955)*1)</f>
        <v>1816.1599999999999</v>
      </c>
      <c r="E956" s="38">
        <f t="shared" si="327"/>
        <v>1808.4600000000028</v>
      </c>
      <c r="F956" s="38">
        <f t="shared" si="327"/>
        <v>1860.760000000002</v>
      </c>
      <c r="G956" s="38">
        <f t="shared" si="327"/>
        <v>1865.2299999999996</v>
      </c>
      <c r="H956" s="38">
        <f t="shared" si="327"/>
        <v>1893.7099999999991</v>
      </c>
      <c r="I956" s="38">
        <f t="shared" si="327"/>
        <v>1956.0800000000017</v>
      </c>
      <c r="J956" s="38">
        <f t="shared" si="327"/>
        <v>1925.1800000000003</v>
      </c>
      <c r="K956" s="38">
        <f t="shared" si="327"/>
        <v>1885.5599999999977</v>
      </c>
      <c r="L956" s="38">
        <f t="shared" si="327"/>
        <v>1861.2700000000004</v>
      </c>
      <c r="M956" s="75"/>
      <c r="N956" s="127"/>
      <c r="O956" s="127"/>
      <c r="P956" s="127"/>
      <c r="Q956" s="127"/>
      <c r="R956" s="128"/>
      <c r="S956" s="127"/>
      <c r="T956" s="197"/>
      <c r="U956" s="726"/>
      <c r="V956" s="222"/>
      <c r="W956" s="222"/>
    </row>
    <row r="957" spans="1:26" ht="15.75">
      <c r="A957" s="256">
        <v>43783</v>
      </c>
      <c r="B957" s="251" t="s">
        <v>122</v>
      </c>
      <c r="C957" s="68" t="s">
        <v>86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6">
        <f>IF((L958=""),"",MAX(D959:L959))</f>
        <v>1963.5300000000025</v>
      </c>
      <c r="N957" s="66">
        <f>IF(L958="","",MIN(D959:L959))</f>
        <v>1842.010000000002</v>
      </c>
      <c r="O957" s="66">
        <f>IF((L959=""),"",AVERAGE(D959:L959))</f>
        <v>1906.9188888888905</v>
      </c>
      <c r="P957" s="66">
        <f t="shared" ref="P957" si="328">IF((L958=""),"",((M957-N957)/(M957+N957))*100)</f>
        <v>3.1932393300293858</v>
      </c>
      <c r="Q957" s="66">
        <v>23</v>
      </c>
      <c r="R957" s="122" t="str">
        <f>IF(L958="","",IF(P958&lt;20,(IF(O957&gt;1730,IF(O957&lt;1970,"Pass","Fail"),"Fail"))))</f>
        <v>Pass</v>
      </c>
      <c r="S957" s="145" t="s">
        <v>235</v>
      </c>
      <c r="T957" s="196"/>
      <c r="U957" s="726"/>
      <c r="V957" s="220">
        <v>1600</v>
      </c>
      <c r="W957" s="220">
        <v>2000</v>
      </c>
      <c r="X957" s="224">
        <v>1730</v>
      </c>
      <c r="Y957" s="224">
        <v>1970</v>
      </c>
      <c r="Z957" s="224">
        <v>6.2</v>
      </c>
    </row>
    <row r="958" spans="1:26" ht="15.75">
      <c r="A958" s="257"/>
      <c r="B958" s="252"/>
      <c r="C958" s="68" t="s">
        <v>87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72"/>
      <c r="N958" s="72"/>
      <c r="O958" s="72"/>
      <c r="P958" s="72"/>
      <c r="Q958" s="72"/>
      <c r="R958" s="124"/>
      <c r="S958" s="72"/>
      <c r="T958" s="197"/>
      <c r="U958" s="726"/>
      <c r="V958" s="221"/>
      <c r="W958" s="221"/>
    </row>
    <row r="959" spans="1:26" ht="38.25">
      <c r="A959" s="258"/>
      <c r="B959" s="253"/>
      <c r="C959" s="68" t="s">
        <v>121</v>
      </c>
      <c r="D959" s="38">
        <f t="shared" ref="D959:L959" si="329">IF(((D957="")*AND(D958="")),"",(D957-D958)*1)</f>
        <v>1898.3100000000013</v>
      </c>
      <c r="E959" s="38">
        <f t="shared" si="329"/>
        <v>1886.4900000000016</v>
      </c>
      <c r="F959" s="38">
        <f t="shared" si="329"/>
        <v>1842.010000000002</v>
      </c>
      <c r="G959" s="38">
        <f t="shared" si="329"/>
        <v>1911.1500000000015</v>
      </c>
      <c r="H959" s="38">
        <f t="shared" si="329"/>
        <v>1949.2300000000032</v>
      </c>
      <c r="I959" s="38">
        <f t="shared" si="329"/>
        <v>1963.5300000000025</v>
      </c>
      <c r="J959" s="38">
        <f t="shared" si="329"/>
        <v>1900.6800000000003</v>
      </c>
      <c r="K959" s="38">
        <f t="shared" si="329"/>
        <v>1898.8600000000006</v>
      </c>
      <c r="L959" s="38">
        <f t="shared" si="329"/>
        <v>1912.010000000002</v>
      </c>
      <c r="M959" s="75"/>
      <c r="N959" s="127"/>
      <c r="O959" s="127"/>
      <c r="P959" s="127"/>
      <c r="Q959" s="127"/>
      <c r="R959" s="128"/>
      <c r="S959" s="127"/>
      <c r="T959" s="197"/>
      <c r="U959" s="726"/>
      <c r="V959" s="222"/>
      <c r="W959" s="222"/>
    </row>
    <row r="960" spans="1:26" ht="15.75">
      <c r="A960" s="256">
        <v>43786</v>
      </c>
      <c r="B960" s="251" t="s">
        <v>122</v>
      </c>
      <c r="C960" s="68" t="s">
        <v>86</v>
      </c>
      <c r="D960" s="219">
        <v>29173.56</v>
      </c>
      <c r="E960" s="219">
        <v>29091.3</v>
      </c>
      <c r="F960" s="219">
        <v>29112.57</v>
      </c>
      <c r="G960" s="219">
        <v>29104.03</v>
      </c>
      <c r="H960" s="219">
        <v>29213.7</v>
      </c>
      <c r="I960" s="219">
        <v>29223.79</v>
      </c>
      <c r="J960" s="219">
        <v>29098.720000000001</v>
      </c>
      <c r="K960" s="219">
        <v>29098.04</v>
      </c>
      <c r="L960" s="219">
        <v>29207.200000000001</v>
      </c>
      <c r="M960" s="66">
        <f>IF((L961=""),"",MAX(D962:L962))</f>
        <v>1917.6599999999999</v>
      </c>
      <c r="N960" s="66">
        <f>IF(L961="","",MIN(D962:L962))</f>
        <v>1816.7700000000004</v>
      </c>
      <c r="O960" s="66">
        <f>IF((L962=""),"",AVERAGE(D962:L962))</f>
        <v>1867.6288888888894</v>
      </c>
      <c r="P960" s="66">
        <f t="shared" ref="P960:P966" si="330">IF((L961=""),"",((M960-N960)/(M960+N960))*100)</f>
        <v>2.7016171142583851</v>
      </c>
      <c r="Q960" s="66">
        <v>23</v>
      </c>
      <c r="R960" s="122" t="str">
        <f>IF(L961="","",IF(P961&lt;20,(IF(O960&gt;1730,IF(O960&lt;1970,"Pass","Fail"),"Fail"))))</f>
        <v>Pass</v>
      </c>
      <c r="S960" s="145">
        <v>102</v>
      </c>
      <c r="T960" s="196"/>
      <c r="U960" s="726"/>
      <c r="V960" s="220">
        <v>1600</v>
      </c>
      <c r="W960" s="220">
        <v>2000</v>
      </c>
      <c r="X960" s="224">
        <v>1730</v>
      </c>
      <c r="Y960" s="224">
        <v>1970</v>
      </c>
      <c r="Z960" s="224">
        <v>6.2</v>
      </c>
    </row>
    <row r="961" spans="1:26" ht="15.75">
      <c r="A961" s="257"/>
      <c r="B961" s="252"/>
      <c r="C961" s="68" t="s">
        <v>87</v>
      </c>
      <c r="D961" s="219">
        <v>27289.25</v>
      </c>
      <c r="E961" s="219">
        <v>27241.32</v>
      </c>
      <c r="F961" s="219">
        <v>27295.8</v>
      </c>
      <c r="G961" s="219">
        <v>27252.05</v>
      </c>
      <c r="H961" s="219">
        <v>27318.12</v>
      </c>
      <c r="I961" s="219">
        <v>27306.13</v>
      </c>
      <c r="J961" s="219">
        <v>27238.240000000002</v>
      </c>
      <c r="K961" s="219">
        <v>27245.29</v>
      </c>
      <c r="L961" s="219">
        <v>27328.05</v>
      </c>
      <c r="M961" s="72"/>
      <c r="N961" s="72"/>
      <c r="O961" s="72"/>
      <c r="P961" s="72"/>
      <c r="Q961" s="72"/>
      <c r="R961" s="124"/>
      <c r="S961" s="72"/>
      <c r="T961" s="197"/>
      <c r="U961" s="726"/>
      <c r="V961" s="221"/>
      <c r="W961" s="221"/>
    </row>
    <row r="962" spans="1:26" ht="38.25">
      <c r="A962" s="258"/>
      <c r="B962" s="253"/>
      <c r="C962" s="68" t="s">
        <v>121</v>
      </c>
      <c r="D962" s="38">
        <f t="shared" ref="D962:L962" si="331">IF(((D960="")*AND(D961="")),"",(D960-D961)*1)</f>
        <v>1884.3100000000013</v>
      </c>
      <c r="E962" s="38">
        <f t="shared" si="331"/>
        <v>1849.9799999999996</v>
      </c>
      <c r="F962" s="38">
        <f t="shared" si="331"/>
        <v>1816.7700000000004</v>
      </c>
      <c r="G962" s="38">
        <f t="shared" si="331"/>
        <v>1851.9799999999996</v>
      </c>
      <c r="H962" s="38">
        <f t="shared" si="331"/>
        <v>1895.5800000000017</v>
      </c>
      <c r="I962" s="38">
        <f t="shared" si="331"/>
        <v>1917.6599999999999</v>
      </c>
      <c r="J962" s="38">
        <f t="shared" si="331"/>
        <v>1860.4799999999996</v>
      </c>
      <c r="K962" s="38">
        <f t="shared" si="331"/>
        <v>1852.75</v>
      </c>
      <c r="L962" s="38">
        <f t="shared" si="331"/>
        <v>1879.1500000000015</v>
      </c>
      <c r="M962" s="75"/>
      <c r="N962" s="127"/>
      <c r="O962" s="127"/>
      <c r="P962" s="127"/>
      <c r="Q962" s="127"/>
      <c r="R962" s="128"/>
      <c r="S962" s="127"/>
      <c r="T962" s="197"/>
      <c r="U962" s="726"/>
      <c r="V962" s="222"/>
      <c r="W962" s="222"/>
    </row>
    <row r="963" spans="1:26" ht="15.75">
      <c r="A963" s="256">
        <v>43789</v>
      </c>
      <c r="B963" s="251" t="s">
        <v>122</v>
      </c>
      <c r="C963" s="68" t="s">
        <v>86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6">
        <f>IF((L964=""),"",MAX(D965:L965))</f>
        <v>1916.2000000000007</v>
      </c>
      <c r="N963" s="66">
        <f>IF(L964="","",MIN(D965:L965))</f>
        <v>1839.5099999999984</v>
      </c>
      <c r="O963" s="66">
        <f>IF((L965=""),"",AVERAGE(D965:L965))</f>
        <v>1875.0033333333329</v>
      </c>
      <c r="P963" s="66">
        <f t="shared" si="330"/>
        <v>2.0419574461287575</v>
      </c>
      <c r="Q963" s="66">
        <v>23</v>
      </c>
      <c r="R963" s="122" t="str">
        <f>IF(L964="","",IF(P964&lt;20,(IF(O963&gt;1730,IF(O963&lt;1970,"Pass","Fail"),"Fail"))))</f>
        <v>Pass</v>
      </c>
      <c r="S963" s="145">
        <v>1428</v>
      </c>
      <c r="T963" s="54" t="s">
        <v>310</v>
      </c>
      <c r="U963" s="726"/>
      <c r="V963" s="220">
        <v>1600</v>
      </c>
      <c r="W963" s="220">
        <v>2000</v>
      </c>
      <c r="X963" s="224">
        <v>1730</v>
      </c>
      <c r="Y963" s="224">
        <v>1970</v>
      </c>
      <c r="Z963" s="224">
        <v>6.2</v>
      </c>
    </row>
    <row r="964" spans="1:26" ht="15.75">
      <c r="A964" s="257"/>
      <c r="B964" s="252"/>
      <c r="C964" s="68" t="s">
        <v>87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72"/>
      <c r="N964" s="72"/>
      <c r="O964" s="72"/>
      <c r="P964" s="72"/>
      <c r="Q964" s="72"/>
      <c r="R964" s="124"/>
      <c r="S964" s="72"/>
      <c r="T964" s="197"/>
      <c r="U964" s="726"/>
      <c r="V964" s="221"/>
      <c r="W964" s="221"/>
    </row>
    <row r="965" spans="1:26" ht="38.25">
      <c r="A965" s="258"/>
      <c r="B965" s="253"/>
      <c r="C965" s="68" t="s">
        <v>121</v>
      </c>
      <c r="D965" s="38">
        <f t="shared" ref="D965:L965" si="332">IF(((D963="")*AND(D964="")),"",(D963-D964)*1)</f>
        <v>1881.6100000000006</v>
      </c>
      <c r="E965" s="38">
        <f t="shared" si="332"/>
        <v>1839.5099999999984</v>
      </c>
      <c r="F965" s="38">
        <f t="shared" si="332"/>
        <v>1852.8400000000001</v>
      </c>
      <c r="G965" s="38">
        <f t="shared" si="332"/>
        <v>1878.1799999999967</v>
      </c>
      <c r="H965" s="38">
        <f t="shared" si="332"/>
        <v>1884.9799999999996</v>
      </c>
      <c r="I965" s="38">
        <f t="shared" si="332"/>
        <v>1875.5299999999988</v>
      </c>
      <c r="J965" s="38">
        <f t="shared" si="332"/>
        <v>1866.9099999999999</v>
      </c>
      <c r="K965" s="38">
        <f t="shared" si="332"/>
        <v>1879.2700000000004</v>
      </c>
      <c r="L965" s="38">
        <f t="shared" si="332"/>
        <v>1916.2000000000007</v>
      </c>
      <c r="M965" s="75"/>
      <c r="N965" s="127"/>
      <c r="O965" s="127"/>
      <c r="P965" s="127"/>
      <c r="Q965" s="127"/>
      <c r="R965" s="128"/>
      <c r="S965" s="127"/>
      <c r="T965" s="197"/>
      <c r="U965" s="726"/>
      <c r="V965" s="222"/>
      <c r="W965" s="222"/>
    </row>
    <row r="966" spans="1:26" ht="15.75">
      <c r="A966" s="256">
        <v>43794</v>
      </c>
      <c r="B966" s="251" t="s">
        <v>122</v>
      </c>
      <c r="C966" s="68" t="s">
        <v>86</v>
      </c>
      <c r="D966" s="219">
        <v>28992.639999999999</v>
      </c>
      <c r="E966" s="219">
        <v>28870.880000000001</v>
      </c>
      <c r="F966" s="219">
        <v>28851.09</v>
      </c>
      <c r="G966" s="219">
        <v>28875.64</v>
      </c>
      <c r="H966" s="219">
        <v>29020.3</v>
      </c>
      <c r="I966" s="219">
        <v>28994.28</v>
      </c>
      <c r="J966" s="219">
        <v>28865.68</v>
      </c>
      <c r="K966" s="219">
        <v>28854.55</v>
      </c>
      <c r="L966" s="219">
        <v>28989.279999999999</v>
      </c>
      <c r="M966" s="66">
        <f>IF((L967=""),"",MAX(D968:L968))</f>
        <v>1896.119999999999</v>
      </c>
      <c r="N966" s="66">
        <f>IF(L967="","",MIN(D968:L968))</f>
        <v>1714.4900000000016</v>
      </c>
      <c r="O966" s="66">
        <f>IF((L968=""),"",AVERAGE(D968:L968))</f>
        <v>1814.9433333333332</v>
      </c>
      <c r="P966" s="66">
        <f t="shared" si="330"/>
        <v>5.030451918096869</v>
      </c>
      <c r="Q966" s="66">
        <v>23</v>
      </c>
      <c r="R966" s="122" t="str">
        <f>IF(L967="","",IF(P967&lt;20,(IF(O966&gt;1730,IF(O966&lt;1970,"Pass","Fail"),"Fail"))))</f>
        <v>Pass</v>
      </c>
      <c r="S966" s="145">
        <v>1428</v>
      </c>
      <c r="T966" s="255" t="s">
        <v>311</v>
      </c>
      <c r="U966" s="726"/>
      <c r="V966" s="220">
        <v>1600</v>
      </c>
      <c r="W966" s="220">
        <v>2000</v>
      </c>
      <c r="X966" s="224">
        <v>1730</v>
      </c>
      <c r="Y966" s="224">
        <v>1970</v>
      </c>
      <c r="Z966" s="224">
        <v>6.2</v>
      </c>
    </row>
    <row r="967" spans="1:26" ht="15.75">
      <c r="A967" s="257"/>
      <c r="B967" s="252"/>
      <c r="C967" s="68" t="s">
        <v>87</v>
      </c>
      <c r="D967" s="219">
        <v>27149.56</v>
      </c>
      <c r="E967" s="219">
        <v>27085.89</v>
      </c>
      <c r="F967" s="219">
        <v>27136.6</v>
      </c>
      <c r="G967" s="219">
        <v>27071.66</v>
      </c>
      <c r="H967" s="219">
        <v>27124.31</v>
      </c>
      <c r="I967" s="219">
        <v>27098.16</v>
      </c>
      <c r="J967" s="219">
        <v>27046.11</v>
      </c>
      <c r="K967" s="219">
        <v>27081.71</v>
      </c>
      <c r="L967" s="219">
        <v>27185.85</v>
      </c>
      <c r="M967" s="72"/>
      <c r="N967" s="72"/>
      <c r="O967" s="72"/>
      <c r="P967" s="72"/>
      <c r="Q967" s="72"/>
      <c r="R967" s="124"/>
      <c r="S967" s="72"/>
      <c r="T967" s="72"/>
      <c r="U967" s="726"/>
      <c r="V967" s="221"/>
      <c r="W967" s="221"/>
    </row>
    <row r="968" spans="1:26" ht="38.25">
      <c r="A968" s="258"/>
      <c r="B968" s="253"/>
      <c r="C968" s="68" t="s">
        <v>121</v>
      </c>
      <c r="D968" s="38">
        <f t="shared" ref="D968:L968" si="333">IF(((D966="")*AND(D967="")),"",(D966-D967)*1)</f>
        <v>1843.0799999999981</v>
      </c>
      <c r="E968" s="38">
        <f t="shared" si="333"/>
        <v>1784.9900000000016</v>
      </c>
      <c r="F968" s="38">
        <f t="shared" si="333"/>
        <v>1714.4900000000016</v>
      </c>
      <c r="G968" s="38">
        <f t="shared" si="333"/>
        <v>1803.9799999999996</v>
      </c>
      <c r="H968" s="38">
        <f t="shared" si="333"/>
        <v>1895.989999999998</v>
      </c>
      <c r="I968" s="38">
        <f t="shared" si="333"/>
        <v>1896.119999999999</v>
      </c>
      <c r="J968" s="38">
        <f t="shared" si="333"/>
        <v>1819.5699999999997</v>
      </c>
      <c r="K968" s="38">
        <f t="shared" si="333"/>
        <v>1772.8400000000001</v>
      </c>
      <c r="L968" s="38">
        <f t="shared" si="333"/>
        <v>1803.4300000000003</v>
      </c>
      <c r="M968" s="75"/>
      <c r="N968" s="127"/>
      <c r="O968" s="127"/>
      <c r="P968" s="127"/>
      <c r="Q968" s="127"/>
      <c r="R968" s="128"/>
      <c r="S968" s="127"/>
      <c r="T968" s="72"/>
      <c r="V968" s="222"/>
      <c r="W968" s="222"/>
    </row>
    <row r="969" spans="1:26" ht="15.75">
      <c r="A969" s="256">
        <v>43797</v>
      </c>
      <c r="B969" s="251" t="s">
        <v>122</v>
      </c>
      <c r="C969" s="68" t="s">
        <v>86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6">
        <f>IF((L970=""),"",MAX(D971:L971))</f>
        <v>1985.5900000000001</v>
      </c>
      <c r="N969" s="66">
        <f>IF(L970="","",MIN(D971:L971))</f>
        <v>1872.119999999999</v>
      </c>
      <c r="O969" s="66">
        <f>IF((L971=""),"",AVERAGE(D971:L971))</f>
        <v>1935.3488888888885</v>
      </c>
      <c r="P969" s="66">
        <f t="shared" ref="P969" si="334">IF((L970=""),"",((M969-N969)/(M969+N969))*100)</f>
        <v>2.9413823226733267</v>
      </c>
      <c r="Q969" s="66">
        <v>23</v>
      </c>
      <c r="R969" s="122" t="str">
        <f>IF(L970="","",IF(P970&lt;20,(IF(O969&gt;1730,IF(O969&lt;1970,"Pass","Fail"),"Fail"))))</f>
        <v>Pass</v>
      </c>
      <c r="S969" s="145">
        <v>1340</v>
      </c>
      <c r="T969" s="255" t="s">
        <v>315</v>
      </c>
      <c r="V969" s="220">
        <v>1600</v>
      </c>
      <c r="W969" s="220">
        <v>2000</v>
      </c>
      <c r="X969" s="224">
        <v>1730</v>
      </c>
      <c r="Y969" s="224">
        <v>1970</v>
      </c>
      <c r="Z969" s="224">
        <v>6.2</v>
      </c>
    </row>
    <row r="970" spans="1:26" ht="15.75">
      <c r="A970" s="257"/>
      <c r="B970" s="252"/>
      <c r="C970" s="68" t="s">
        <v>87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72"/>
      <c r="N970" s="72"/>
      <c r="O970" s="72"/>
      <c r="P970" s="72"/>
      <c r="Q970" s="72"/>
      <c r="R970" s="124"/>
      <c r="S970" s="72"/>
      <c r="T970" s="72"/>
      <c r="V970" s="221"/>
      <c r="W970" s="221"/>
    </row>
    <row r="971" spans="1:26" ht="38.25">
      <c r="A971" s="258"/>
      <c r="B971" s="253"/>
      <c r="C971" s="68" t="s">
        <v>121</v>
      </c>
      <c r="D971" s="38">
        <f t="shared" ref="D971:L971" si="335">IF(((D969="")*AND(D970="")),"",(D969-D970)*1)</f>
        <v>1938.9500000000007</v>
      </c>
      <c r="E971" s="38">
        <f t="shared" si="335"/>
        <v>1914.1799999999967</v>
      </c>
      <c r="F971" s="38">
        <f t="shared" si="335"/>
        <v>1872.119999999999</v>
      </c>
      <c r="G971" s="38">
        <f t="shared" si="335"/>
        <v>1949.4799999999996</v>
      </c>
      <c r="H971" s="38">
        <f t="shared" si="335"/>
        <v>1961.9900000000016</v>
      </c>
      <c r="I971" s="38">
        <f t="shared" si="335"/>
        <v>1985.5900000000001</v>
      </c>
      <c r="J971" s="38">
        <f t="shared" si="335"/>
        <v>1935.2000000000007</v>
      </c>
      <c r="K971" s="38">
        <f t="shared" si="335"/>
        <v>1928.3499999999985</v>
      </c>
      <c r="L971" s="38">
        <f t="shared" si="335"/>
        <v>1932.2799999999988</v>
      </c>
      <c r="M971" s="75"/>
      <c r="N971" s="127"/>
      <c r="O971" s="127"/>
      <c r="P971" s="127"/>
      <c r="Q971" s="127"/>
      <c r="R971" s="128"/>
      <c r="S971" s="127"/>
      <c r="T971" s="72"/>
      <c r="V971" s="222"/>
      <c r="W971" s="222"/>
    </row>
    <row r="972" spans="1:26" ht="15.75">
      <c r="A972" s="256">
        <v>43801</v>
      </c>
      <c r="B972" s="259" t="s">
        <v>122</v>
      </c>
      <c r="C972" s="68" t="s">
        <v>86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6">
        <f>IF((L973=""),"",MAX(D974:L974))</f>
        <v>1943.6000000000022</v>
      </c>
      <c r="N972" s="66">
        <f>IF(L973="","",MIN(D974:L974))</f>
        <v>1815.7999999999993</v>
      </c>
      <c r="O972" s="66">
        <f>IF((L974=""),"",AVERAGE(D974:L974))</f>
        <v>1881.5511111111114</v>
      </c>
      <c r="P972" s="66">
        <f t="shared" ref="P972" si="336">IF((L973=""),"",((M972-N972)/(M972+N972))*100)</f>
        <v>3.3994786402086197</v>
      </c>
      <c r="Q972" s="66">
        <v>23</v>
      </c>
      <c r="R972" s="122" t="str">
        <f>IF(L973="","",IF(P973&lt;20,(IF(O972&gt;1730,IF(O972&lt;1970,"Pass","Fail"),"Fail"))))</f>
        <v>Pass</v>
      </c>
      <c r="S972" s="145">
        <v>1335</v>
      </c>
      <c r="T972" s="54" t="s">
        <v>316</v>
      </c>
      <c r="V972" s="220">
        <v>1600</v>
      </c>
      <c r="W972" s="220">
        <v>2000</v>
      </c>
      <c r="X972" s="224">
        <v>1730</v>
      </c>
      <c r="Y972" s="224">
        <v>1970</v>
      </c>
      <c r="Z972" s="224">
        <v>6.2</v>
      </c>
    </row>
    <row r="973" spans="1:26" ht="15.75">
      <c r="A973" s="257"/>
      <c r="B973" s="260"/>
      <c r="C973" s="68" t="s">
        <v>87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72"/>
      <c r="N973" s="72"/>
      <c r="O973" s="72"/>
      <c r="P973" s="72"/>
      <c r="Q973" s="72"/>
      <c r="R973" s="124"/>
      <c r="S973" s="72"/>
      <c r="T973" s="72"/>
      <c r="V973" s="221"/>
      <c r="W973" s="221"/>
    </row>
    <row r="974" spans="1:26" ht="38.25">
      <c r="A974" s="258"/>
      <c r="B974" s="261"/>
      <c r="C974" s="68" t="s">
        <v>121</v>
      </c>
      <c r="D974" s="38">
        <f t="shared" ref="D974:L974" si="337">IF(((D972="")*AND(D973="")),"",(D972-D973)*1)</f>
        <v>1894.9099999999999</v>
      </c>
      <c r="E974" s="38">
        <f t="shared" si="337"/>
        <v>1855.9399999999987</v>
      </c>
      <c r="F974" s="38">
        <f t="shared" si="337"/>
        <v>1815.7999999999993</v>
      </c>
      <c r="G974" s="38">
        <f t="shared" si="337"/>
        <v>1873.8400000000001</v>
      </c>
      <c r="H974" s="38">
        <f t="shared" si="337"/>
        <v>1928.9500000000007</v>
      </c>
      <c r="I974" s="38">
        <f t="shared" si="337"/>
        <v>1943.6000000000022</v>
      </c>
      <c r="J974" s="38">
        <f t="shared" si="337"/>
        <v>1870.5200000000004</v>
      </c>
      <c r="K974" s="38">
        <f t="shared" si="337"/>
        <v>1868.0200000000004</v>
      </c>
      <c r="L974" s="38">
        <f t="shared" si="337"/>
        <v>1882.380000000001</v>
      </c>
      <c r="M974" s="75"/>
      <c r="N974" s="127"/>
      <c r="O974" s="127"/>
      <c r="P974" s="127"/>
      <c r="Q974" s="127"/>
      <c r="R974" s="128"/>
      <c r="S974" s="127"/>
      <c r="T974" s="72"/>
      <c r="V974" s="222"/>
      <c r="W974" s="222"/>
    </row>
    <row r="975" spans="1:26" ht="15.75">
      <c r="A975" s="256">
        <v>43804</v>
      </c>
      <c r="B975" s="262" t="s">
        <v>122</v>
      </c>
      <c r="C975" s="68" t="s">
        <v>86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6">
        <f>IF((L976=""),"",MAX(D977:L977))</f>
        <v>1962.7800000000025</v>
      </c>
      <c r="N975" s="66">
        <f>IF(L976="","",MIN(D977:L977))</f>
        <v>1794.6500000000015</v>
      </c>
      <c r="O975" s="66">
        <f>IF((L977=""),"",AVERAGE(D977:L977))</f>
        <v>1895.4244444444448</v>
      </c>
      <c r="P975" s="66">
        <f t="shared" ref="P975" si="338">IF((L976=""),"",((M975-N975)/(M975+N975))*100)</f>
        <v>4.4746009905707052</v>
      </c>
      <c r="Q975" s="66">
        <v>23</v>
      </c>
      <c r="R975" s="122" t="str">
        <f>IF(L976="","",IF(P976&lt;20,(IF(O975&gt;1730,IF(O975&lt;1970,"Pass","Fail"),"Fail"))))</f>
        <v>Pass</v>
      </c>
      <c r="S975" s="145">
        <v>1159</v>
      </c>
      <c r="T975" s="54" t="s">
        <v>318</v>
      </c>
      <c r="V975" s="220">
        <v>1600</v>
      </c>
      <c r="W975" s="220">
        <v>2000</v>
      </c>
      <c r="X975" s="224">
        <v>1730</v>
      </c>
      <c r="Y975" s="224">
        <v>1970</v>
      </c>
      <c r="Z975" s="224">
        <v>6.2</v>
      </c>
    </row>
    <row r="976" spans="1:26" ht="15.75">
      <c r="A976" s="257"/>
      <c r="B976" s="263"/>
      <c r="C976" s="68" t="s">
        <v>87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72"/>
      <c r="N976" s="72"/>
      <c r="O976" s="72"/>
      <c r="P976" s="72"/>
      <c r="Q976" s="72"/>
      <c r="R976" s="124"/>
      <c r="S976" s="72"/>
      <c r="T976" s="72"/>
      <c r="V976" s="221"/>
      <c r="W976" s="221"/>
    </row>
    <row r="977" spans="1:26" ht="38.25">
      <c r="A977" s="258"/>
      <c r="B977" s="264"/>
      <c r="C977" s="68" t="s">
        <v>121</v>
      </c>
      <c r="D977" s="38">
        <f t="shared" ref="D977:L977" si="339">IF(((D975="")*AND(D976="")),"",(D975-D976)*1)</f>
        <v>1906.5599999999977</v>
      </c>
      <c r="E977" s="38">
        <f t="shared" si="339"/>
        <v>1881.0200000000004</v>
      </c>
      <c r="F977" s="38">
        <f t="shared" si="339"/>
        <v>1794.6500000000015</v>
      </c>
      <c r="G977" s="38">
        <f t="shared" si="339"/>
        <v>1897.119999999999</v>
      </c>
      <c r="H977" s="38">
        <f t="shared" si="339"/>
        <v>1933.760000000002</v>
      </c>
      <c r="I977" s="38">
        <f t="shared" si="339"/>
        <v>1962.7800000000025</v>
      </c>
      <c r="J977" s="38">
        <f t="shared" si="339"/>
        <v>1896.9199999999983</v>
      </c>
      <c r="K977" s="38">
        <f t="shared" si="339"/>
        <v>1893.4400000000023</v>
      </c>
      <c r="L977" s="38">
        <f t="shared" si="339"/>
        <v>1892.5699999999997</v>
      </c>
      <c r="M977" s="75"/>
      <c r="N977" s="127"/>
      <c r="O977" s="127"/>
      <c r="P977" s="127"/>
      <c r="Q977" s="127"/>
      <c r="R977" s="128"/>
      <c r="S977" s="127"/>
      <c r="T977" s="72"/>
      <c r="V977" s="222"/>
      <c r="W977" s="222"/>
    </row>
    <row r="978" spans="1:26" ht="15.75">
      <c r="A978" s="256">
        <v>43808</v>
      </c>
      <c r="B978" s="265" t="s">
        <v>122</v>
      </c>
      <c r="C978" s="68" t="s">
        <v>86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6">
        <f>IF((L979=""),"",MAX(D980:L980))</f>
        <v>1966.4300000000003</v>
      </c>
      <c r="N978" s="66">
        <f>IF(L979="","",MIN(D980:L980))</f>
        <v>1810.619999999999</v>
      </c>
      <c r="O978" s="66">
        <f>IF((L980=""),"",AVERAGE(D980:L980))</f>
        <v>1859.7211111111105</v>
      </c>
      <c r="P978" s="66">
        <f t="shared" ref="P978" si="340">IF((L979=""),"",((M978-N978)/(M978+N978))*100)</f>
        <v>4.1251770561682086</v>
      </c>
      <c r="Q978" s="66">
        <v>23</v>
      </c>
      <c r="R978" s="122" t="str">
        <f>IF(L979="","",IF(P979&lt;20,(IF(O978&gt;1730,IF(O978&lt;1970,"Pass","Fail"),"Fail"))))</f>
        <v>Pass</v>
      </c>
      <c r="S978" s="145">
        <v>1159</v>
      </c>
      <c r="T978" s="54" t="s">
        <v>319</v>
      </c>
      <c r="V978" s="220">
        <v>1600</v>
      </c>
      <c r="W978" s="220">
        <v>2000</v>
      </c>
      <c r="X978" s="224">
        <v>1730</v>
      </c>
      <c r="Y978" s="224">
        <v>1970</v>
      </c>
      <c r="Z978" s="224">
        <v>6.2</v>
      </c>
    </row>
    <row r="979" spans="1:26" ht="15.75">
      <c r="A979" s="257"/>
      <c r="B979" s="266"/>
      <c r="C979" s="68" t="s">
        <v>87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72"/>
      <c r="N979" s="72"/>
      <c r="O979" s="72"/>
      <c r="P979" s="72"/>
      <c r="Q979" s="72"/>
      <c r="R979" s="124"/>
      <c r="S979" s="72"/>
      <c r="T979" s="72"/>
      <c r="V979" s="221"/>
      <c r="W979" s="221"/>
    </row>
    <row r="980" spans="1:26" ht="38.25">
      <c r="A980" s="258"/>
      <c r="B980" s="267"/>
      <c r="C980" s="68" t="s">
        <v>121</v>
      </c>
      <c r="D980" s="38">
        <f t="shared" ref="D980:L980" si="341">IF(((D978="")*AND(D979="")),"",(D978-D979)*1)</f>
        <v>1842.2200000000012</v>
      </c>
      <c r="E980" s="38">
        <f t="shared" si="341"/>
        <v>1831.6599999999999</v>
      </c>
      <c r="F980" s="38">
        <f t="shared" si="341"/>
        <v>1810.619999999999</v>
      </c>
      <c r="G980" s="38">
        <f t="shared" si="341"/>
        <v>1820.3599999999969</v>
      </c>
      <c r="H980" s="38">
        <f t="shared" si="341"/>
        <v>1925.2099999999991</v>
      </c>
      <c r="I980" s="38">
        <f t="shared" si="341"/>
        <v>1966.4300000000003</v>
      </c>
      <c r="J980" s="38">
        <f t="shared" si="341"/>
        <v>1831.4199999999983</v>
      </c>
      <c r="K980" s="38">
        <f t="shared" si="341"/>
        <v>1814.4000000000015</v>
      </c>
      <c r="L980" s="38">
        <f t="shared" si="341"/>
        <v>1895.1699999999983</v>
      </c>
      <c r="M980" s="75"/>
      <c r="N980" s="127"/>
      <c r="O980" s="127"/>
      <c r="P980" s="127"/>
      <c r="Q980" s="127"/>
      <c r="R980" s="128"/>
      <c r="S980" s="127"/>
      <c r="T980" s="72"/>
      <c r="V980" s="222"/>
      <c r="W980" s="222"/>
    </row>
    <row r="981" spans="1:26" ht="15.75">
      <c r="A981" s="256">
        <v>43811</v>
      </c>
      <c r="B981" s="268" t="s">
        <v>122</v>
      </c>
      <c r="C981" s="68" t="s">
        <v>86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6">
        <f>IF((L982=""),"",MAX(D983:L983))</f>
        <v>1940.1500000000015</v>
      </c>
      <c r="N981" s="66">
        <f>IF(L982="","",MIN(D983:L983))</f>
        <v>1791.760000000002</v>
      </c>
      <c r="O981" s="66">
        <f>IF((L983=""),"",AVERAGE(D983:L983))</f>
        <v>1873.8455555555561</v>
      </c>
      <c r="P981" s="66">
        <f t="shared" ref="P981" si="342">IF((L982=""),"",((M981-N981)/(M981+N981))*100)</f>
        <v>3.9762480874404602</v>
      </c>
      <c r="Q981" s="66">
        <v>23</v>
      </c>
      <c r="R981" s="122" t="str">
        <f>IF(L982="","",IF(P982&lt;20,(IF(O981&gt;1730,IF(O981&lt;1970,"Pass","Fail"),"Fail"))))</f>
        <v>Pass</v>
      </c>
      <c r="S981" s="145">
        <v>1428</v>
      </c>
      <c r="V981" s="220">
        <v>1600</v>
      </c>
      <c r="W981" s="220">
        <v>2000</v>
      </c>
      <c r="X981" s="224">
        <v>1730</v>
      </c>
      <c r="Y981" s="224">
        <v>1970</v>
      </c>
      <c r="Z981" s="224">
        <v>6.2</v>
      </c>
    </row>
    <row r="982" spans="1:26" ht="15.75">
      <c r="A982" s="257"/>
      <c r="B982" s="269"/>
      <c r="C982" s="68" t="s">
        <v>87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72"/>
      <c r="N982" s="72"/>
      <c r="O982" s="72"/>
      <c r="P982" s="72"/>
      <c r="Q982" s="72"/>
      <c r="R982" s="124"/>
      <c r="S982" s="72"/>
      <c r="T982" s="72"/>
      <c r="V982" s="221"/>
      <c r="W982" s="221"/>
    </row>
    <row r="983" spans="1:26" ht="38.25">
      <c r="A983" s="258"/>
      <c r="B983" s="270"/>
      <c r="C983" s="68" t="s">
        <v>121</v>
      </c>
      <c r="D983" s="38">
        <f t="shared" ref="D983:L983" si="343">IF(((D981="")*AND(D982="")),"",(D981-D982)*1)</f>
        <v>1893.1599999999999</v>
      </c>
      <c r="E983" s="38">
        <f t="shared" si="343"/>
        <v>1852.3299999999981</v>
      </c>
      <c r="F983" s="38">
        <f t="shared" si="343"/>
        <v>1791.760000000002</v>
      </c>
      <c r="G983" s="38">
        <f t="shared" si="343"/>
        <v>1875.2400000000016</v>
      </c>
      <c r="H983" s="38">
        <f t="shared" si="343"/>
        <v>1908.3499999999985</v>
      </c>
      <c r="I983" s="38">
        <f t="shared" si="343"/>
        <v>1940.1500000000015</v>
      </c>
      <c r="J983" s="38">
        <f t="shared" si="343"/>
        <v>1864.4600000000028</v>
      </c>
      <c r="K983" s="38">
        <f t="shared" si="343"/>
        <v>1860.9799999999996</v>
      </c>
      <c r="L983" s="38">
        <f t="shared" si="343"/>
        <v>1878.1800000000003</v>
      </c>
      <c r="M983" s="75"/>
      <c r="N983" s="127"/>
      <c r="O983" s="127"/>
      <c r="P983" s="127"/>
      <c r="Q983" s="127"/>
      <c r="R983" s="128"/>
      <c r="S983" s="127"/>
      <c r="T983" s="72"/>
      <c r="V983" s="222"/>
      <c r="W983" s="222"/>
    </row>
    <row r="984" spans="1:26" ht="15.75">
      <c r="A984" s="256">
        <v>43814</v>
      </c>
      <c r="B984" s="298" t="s">
        <v>122</v>
      </c>
      <c r="C984" s="68" t="s">
        <v>86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6">
        <f>IF((L985=""),"",MAX(D986:L986))</f>
        <v>1921.6800000000003</v>
      </c>
      <c r="N984" s="66">
        <f>IF(L985="","",MIN(D986:L986))</f>
        <v>1775.1499999999978</v>
      </c>
      <c r="O984" s="66">
        <f>IF((L986=""),"",AVERAGE(D986:L986))</f>
        <v>1855.6822222222227</v>
      </c>
      <c r="P984" s="66">
        <f t="shared" ref="P984" si="344">IF((L985=""),"",((M984-N984)/(M984+N984))*100)</f>
        <v>3.9636661680413368</v>
      </c>
      <c r="Q984" s="66">
        <v>23</v>
      </c>
      <c r="R984" s="122" t="str">
        <f>IF(L985="","",IF(P985&lt;20,(IF(O984&gt;1730,IF(O984&lt;1970,"Pass","Fail"),"Fail"))))</f>
        <v>Pass</v>
      </c>
      <c r="S984" s="145">
        <v>1428</v>
      </c>
      <c r="V984" s="220">
        <v>1600</v>
      </c>
      <c r="W984" s="220">
        <v>2000</v>
      </c>
      <c r="X984" s="224">
        <v>1730</v>
      </c>
      <c r="Y984" s="224">
        <v>1970</v>
      </c>
      <c r="Z984" s="224">
        <v>6.2</v>
      </c>
    </row>
    <row r="985" spans="1:26" ht="15.75">
      <c r="A985" s="257"/>
      <c r="B985" s="299"/>
      <c r="C985" s="68" t="s">
        <v>87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72"/>
      <c r="N985" s="72"/>
      <c r="O985" s="72"/>
      <c r="P985" s="72"/>
      <c r="Q985" s="72"/>
      <c r="R985" s="124"/>
      <c r="S985" s="72"/>
      <c r="T985" s="72"/>
      <c r="V985" s="221"/>
      <c r="W985" s="221"/>
    </row>
    <row r="986" spans="1:26" ht="38.25">
      <c r="A986" s="258"/>
      <c r="B986" s="300"/>
      <c r="C986" s="68" t="s">
        <v>121</v>
      </c>
      <c r="D986" s="38">
        <f t="shared" ref="D986:L986" si="345">IF(((D984="")*AND(D985="")),"",(D984-D985)*1)</f>
        <v>1895.6000000000022</v>
      </c>
      <c r="E986" s="38">
        <f t="shared" si="345"/>
        <v>1828.4000000000015</v>
      </c>
      <c r="F986" s="38">
        <f t="shared" si="345"/>
        <v>1775.1499999999978</v>
      </c>
      <c r="G986" s="38">
        <f t="shared" si="345"/>
        <v>1836.4400000000023</v>
      </c>
      <c r="H986" s="38">
        <f t="shared" si="345"/>
        <v>1892.7299999999996</v>
      </c>
      <c r="I986" s="38">
        <f t="shared" si="345"/>
        <v>1921.6800000000003</v>
      </c>
      <c r="J986" s="38">
        <f t="shared" si="345"/>
        <v>1841.5399999999972</v>
      </c>
      <c r="K986" s="38">
        <f t="shared" si="345"/>
        <v>1834.0900000000001</v>
      </c>
      <c r="L986" s="38">
        <f t="shared" si="345"/>
        <v>1875.510000000002</v>
      </c>
      <c r="M986" s="75"/>
      <c r="N986" s="127"/>
      <c r="O986" s="127"/>
      <c r="P986" s="127"/>
      <c r="Q986" s="127"/>
      <c r="R986" s="128"/>
      <c r="S986" s="127"/>
      <c r="T986" s="72"/>
      <c r="V986" s="222"/>
      <c r="W986" s="222"/>
    </row>
    <row r="987" spans="1:26" ht="15.75">
      <c r="A987" s="256">
        <v>43817</v>
      </c>
      <c r="B987" s="298" t="s">
        <v>122</v>
      </c>
      <c r="C987" s="68" t="s">
        <v>86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6">
        <f>IF((L988=""),"",MAX(D989:L989))</f>
        <v>1930.1800000000003</v>
      </c>
      <c r="N987" s="66">
        <f>IF(L988="","",MIN(D989:L989))</f>
        <v>1398.7200000000012</v>
      </c>
      <c r="O987" s="66">
        <f>IF((L989=""),"",AVERAGE(D989:L989))</f>
        <v>1818.152222222222</v>
      </c>
      <c r="P987" s="66">
        <f t="shared" ref="P987" si="346">IF((L988=""),"",((M987-N987)/(M987+N987))*100)</f>
        <v>15.965033494547715</v>
      </c>
      <c r="Q987" s="66">
        <v>23</v>
      </c>
      <c r="R987" s="122" t="str">
        <f>IF(L988="","",IF(P988&lt;20,(IF(O987&gt;1730,IF(O987&lt;1970,"Pass","Fail"),"Fail"))))</f>
        <v>Pass</v>
      </c>
      <c r="S987" s="145">
        <v>74</v>
      </c>
      <c r="T987" s="54" t="s">
        <v>322</v>
      </c>
      <c r="V987" s="220">
        <v>1600</v>
      </c>
      <c r="W987" s="220">
        <v>2000</v>
      </c>
      <c r="X987" s="224">
        <v>1730</v>
      </c>
      <c r="Y987" s="224">
        <v>1970</v>
      </c>
      <c r="Z987" s="224">
        <v>6.2</v>
      </c>
    </row>
    <row r="988" spans="1:26" ht="15.75">
      <c r="A988" s="257"/>
      <c r="B988" s="299"/>
      <c r="C988" s="68" t="s">
        <v>87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72"/>
      <c r="N988" s="72"/>
      <c r="O988" s="72"/>
      <c r="P988" s="72"/>
      <c r="Q988" s="72"/>
      <c r="R988" s="124"/>
      <c r="S988" s="72"/>
      <c r="T988" s="72"/>
      <c r="V988" s="221"/>
      <c r="W988" s="221"/>
    </row>
    <row r="989" spans="1:26" ht="38.25">
      <c r="A989" s="258"/>
      <c r="B989" s="300"/>
      <c r="C989" s="68" t="s">
        <v>121</v>
      </c>
      <c r="D989" s="38">
        <f t="shared" ref="D989:L989" si="347">IF(((D987="")*AND(D988="")),"",(D987-D988)*1)</f>
        <v>1823.6599999999999</v>
      </c>
      <c r="E989" s="38">
        <f t="shared" si="347"/>
        <v>1780.9799999999996</v>
      </c>
      <c r="F989" s="38">
        <f t="shared" si="347"/>
        <v>1398.7200000000012</v>
      </c>
      <c r="G989" s="38">
        <f t="shared" si="347"/>
        <v>1867.5299999999988</v>
      </c>
      <c r="H989" s="38">
        <f t="shared" si="347"/>
        <v>1924.7000000000007</v>
      </c>
      <c r="I989" s="38">
        <f t="shared" si="347"/>
        <v>1930.1800000000003</v>
      </c>
      <c r="J989" s="38">
        <f t="shared" si="347"/>
        <v>1862.6399999999994</v>
      </c>
      <c r="K989" s="38">
        <f t="shared" si="347"/>
        <v>1863.4099999999999</v>
      </c>
      <c r="L989" s="38">
        <f t="shared" si="347"/>
        <v>1911.5499999999993</v>
      </c>
      <c r="M989" s="75"/>
      <c r="N989" s="127"/>
      <c r="O989" s="127"/>
      <c r="P989" s="127"/>
      <c r="Q989" s="127"/>
      <c r="R989" s="128"/>
      <c r="S989" s="127"/>
      <c r="T989" s="72"/>
      <c r="V989" s="222"/>
      <c r="W989" s="222"/>
    </row>
    <row r="990" spans="1:26" ht="15.75">
      <c r="A990" s="256">
        <v>43820</v>
      </c>
      <c r="B990" s="298" t="s">
        <v>122</v>
      </c>
      <c r="C990" s="68" t="s">
        <v>86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6">
        <f>IF((L991=""),"",MAX(D992:L992))</f>
        <v>1964.3599999999969</v>
      </c>
      <c r="N990" s="66">
        <f>IF(L991="","",MIN(D992:L992))</f>
        <v>1842.119999999999</v>
      </c>
      <c r="O990" s="66">
        <f>IF((L992=""),"",AVERAGE(D992:L992))</f>
        <v>1892.0466666666662</v>
      </c>
      <c r="P990" s="66">
        <f t="shared" ref="P990" si="348">IF((L991=""),"",((M990-N990)/(M990+N990))*100)</f>
        <v>3.2113658813391401</v>
      </c>
      <c r="Q990" s="66">
        <v>23</v>
      </c>
      <c r="R990" s="122" t="str">
        <f>IF(L991="","",IF(P991&lt;20,(IF(O990&gt;1730,IF(O990&lt;1970,"Pass","Fail"),"Fail"))))</f>
        <v>Pass</v>
      </c>
      <c r="S990" s="145">
        <v>1159</v>
      </c>
      <c r="T990" s="54" t="s">
        <v>327</v>
      </c>
      <c r="V990" s="220">
        <v>1600</v>
      </c>
      <c r="W990" s="220">
        <v>2000</v>
      </c>
      <c r="X990" s="224">
        <v>1730</v>
      </c>
      <c r="Y990" s="224">
        <v>1970</v>
      </c>
      <c r="Z990" s="224">
        <v>6.2</v>
      </c>
    </row>
    <row r="991" spans="1:26" ht="15.75">
      <c r="A991" s="257"/>
      <c r="B991" s="299"/>
      <c r="C991" s="68" t="s">
        <v>87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72"/>
      <c r="N991" s="72"/>
      <c r="O991" s="72"/>
      <c r="P991" s="72"/>
      <c r="Q991" s="72"/>
      <c r="R991" s="124"/>
      <c r="S991" s="72"/>
      <c r="T991" s="72"/>
      <c r="V991" s="221"/>
      <c r="W991" s="221"/>
    </row>
    <row r="992" spans="1:26" ht="38.25">
      <c r="A992" s="258"/>
      <c r="B992" s="300"/>
      <c r="C992" s="68" t="s">
        <v>121</v>
      </c>
      <c r="D992" s="38">
        <f t="shared" ref="D992:L992" si="349">IF(((D990="")*AND(D991="")),"",(D990-D991)*1)</f>
        <v>1926.489999999998</v>
      </c>
      <c r="E992" s="38">
        <f t="shared" si="349"/>
        <v>1856.8400000000001</v>
      </c>
      <c r="F992" s="38">
        <f t="shared" si="349"/>
        <v>1842.119999999999</v>
      </c>
      <c r="G992" s="38">
        <f t="shared" si="349"/>
        <v>1863.9099999999999</v>
      </c>
      <c r="H992" s="38">
        <f t="shared" si="349"/>
        <v>1931.2799999999988</v>
      </c>
      <c r="I992" s="38">
        <f t="shared" si="349"/>
        <v>1964.3599999999969</v>
      </c>
      <c r="J992" s="38">
        <f t="shared" si="349"/>
        <v>1873.3899999999994</v>
      </c>
      <c r="K992" s="38">
        <f t="shared" si="349"/>
        <v>1872.3500000000022</v>
      </c>
      <c r="L992" s="38">
        <f t="shared" si="349"/>
        <v>1897.6800000000003</v>
      </c>
      <c r="M992" s="75"/>
      <c r="N992" s="127"/>
      <c r="O992" s="127"/>
      <c r="P992" s="127"/>
      <c r="Q992" s="127"/>
      <c r="R992" s="128"/>
      <c r="S992" s="127"/>
      <c r="T992" s="72"/>
      <c r="V992" s="222"/>
      <c r="W992" s="222"/>
    </row>
    <row r="993" spans="1:26" ht="15.75">
      <c r="A993" s="256">
        <v>43823</v>
      </c>
      <c r="B993" s="302" t="s">
        <v>122</v>
      </c>
      <c r="C993" s="68" t="s">
        <v>86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6">
        <f>IF((L994=""),"",MAX(D995:L995))</f>
        <v>1950.9599999999991</v>
      </c>
      <c r="N993" s="66">
        <f>IF(L994="","",MIN(D995:L995))</f>
        <v>1822</v>
      </c>
      <c r="O993" s="66">
        <f>IF((L995=""),"",AVERAGE(D995:L995))</f>
        <v>1888.5711111111111</v>
      </c>
      <c r="P993" s="66">
        <f t="shared" ref="P993" si="350">IF((L994=""),"",((M993-N993)/(M993+N993))*100)</f>
        <v>3.4180060217971873</v>
      </c>
      <c r="Q993" s="66">
        <v>23</v>
      </c>
      <c r="R993" s="122" t="str">
        <f>IF(L994="","",IF(P994&lt;20,(IF(O993&gt;1730,IF(O993&lt;1970,"Pass","Fail"),"Fail"))))</f>
        <v>Pass</v>
      </c>
      <c r="S993" s="145">
        <v>64</v>
      </c>
      <c r="T993" s="54" t="s">
        <v>323</v>
      </c>
      <c r="V993" s="220">
        <v>1600</v>
      </c>
      <c r="W993" s="220">
        <v>2000</v>
      </c>
      <c r="X993" s="224">
        <v>1730</v>
      </c>
      <c r="Y993" s="224">
        <v>1970</v>
      </c>
      <c r="Z993" s="224">
        <v>6.2</v>
      </c>
    </row>
    <row r="994" spans="1:26" ht="15.75">
      <c r="A994" s="257"/>
      <c r="B994" s="303"/>
      <c r="C994" s="68" t="s">
        <v>87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72"/>
      <c r="N994" s="72"/>
      <c r="O994" s="72"/>
      <c r="P994" s="72"/>
      <c r="Q994" s="72"/>
      <c r="R994" s="124"/>
      <c r="S994" s="72"/>
      <c r="T994" s="72"/>
      <c r="V994" s="221"/>
      <c r="W994" s="221"/>
    </row>
    <row r="995" spans="1:26" ht="38.25">
      <c r="A995" s="258"/>
      <c r="B995" s="304"/>
      <c r="C995" s="68" t="s">
        <v>121</v>
      </c>
      <c r="D995" s="38">
        <f t="shared" ref="D995:L995" si="351">IF(((D993="")*AND(D994="")),"",(D993-D994)*1)</f>
        <v>1888.1399999999994</v>
      </c>
      <c r="E995" s="38">
        <f t="shared" si="351"/>
        <v>1854.25</v>
      </c>
      <c r="F995" s="38">
        <f t="shared" si="351"/>
        <v>1822</v>
      </c>
      <c r="G995" s="38">
        <f t="shared" si="351"/>
        <v>1888.4399999999987</v>
      </c>
      <c r="H995" s="38">
        <f t="shared" si="351"/>
        <v>1950.9599999999991</v>
      </c>
      <c r="I995" s="38">
        <f t="shared" si="351"/>
        <v>1936.2000000000007</v>
      </c>
      <c r="J995" s="38">
        <f t="shared" si="351"/>
        <v>1879.5900000000001</v>
      </c>
      <c r="K995" s="38">
        <f t="shared" si="351"/>
        <v>1876.5</v>
      </c>
      <c r="L995" s="38">
        <f t="shared" si="351"/>
        <v>1901.0600000000013</v>
      </c>
      <c r="M995" s="75"/>
      <c r="N995" s="127"/>
      <c r="O995" s="127"/>
      <c r="P995" s="127"/>
      <c r="Q995" s="127"/>
      <c r="R995" s="128"/>
      <c r="S995" s="127"/>
      <c r="T995" s="72"/>
      <c r="V995" s="222"/>
      <c r="W995" s="222"/>
    </row>
    <row r="996" spans="1:26" ht="15.75">
      <c r="A996" s="256">
        <v>43829</v>
      </c>
      <c r="B996" s="305" t="s">
        <v>122</v>
      </c>
      <c r="C996" s="68" t="s">
        <v>86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6">
        <f>IF((L997=""),"",MAX(D998:L998))</f>
        <v>1906.1100000000006</v>
      </c>
      <c r="N996" s="66">
        <f>IF(L997="","",MIN(D998:L998))</f>
        <v>1788.8899999999994</v>
      </c>
      <c r="O996" s="66">
        <f>IF((L998=""),"",AVERAGE(D998:L998))</f>
        <v>1858.6699999999994</v>
      </c>
      <c r="P996" s="66">
        <f t="shared" ref="P996" si="352">IF((L997=""),"",((M996-N996)/(M996+N996))*100)</f>
        <v>3.1723951285521288</v>
      </c>
      <c r="Q996" s="66">
        <v>23</v>
      </c>
      <c r="R996" s="122" t="str">
        <f>IF(L997="","",IF(P997&lt;20,(IF(O996&gt;1730,IF(O996&lt;1970,"Pass","Fail"),"Fail"))))</f>
        <v>Pass</v>
      </c>
      <c r="S996" s="145">
        <v>121</v>
      </c>
      <c r="T996" s="54" t="s">
        <v>325</v>
      </c>
      <c r="V996" s="220">
        <v>1600</v>
      </c>
      <c r="W996" s="220">
        <v>2000</v>
      </c>
      <c r="X996" s="224">
        <v>1730</v>
      </c>
      <c r="Y996" s="224">
        <v>1970</v>
      </c>
      <c r="Z996" s="224">
        <v>6.2</v>
      </c>
    </row>
    <row r="997" spans="1:26" ht="15.75">
      <c r="A997" s="257"/>
      <c r="B997" s="306"/>
      <c r="C997" s="68" t="s">
        <v>87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72"/>
      <c r="N997" s="72"/>
      <c r="O997" s="72"/>
      <c r="P997" s="72"/>
      <c r="Q997" s="72"/>
      <c r="R997" s="124"/>
      <c r="S997" s="72"/>
      <c r="T997" s="72"/>
      <c r="V997" s="221"/>
      <c r="W997" s="221"/>
    </row>
    <row r="998" spans="1:26" ht="38.25">
      <c r="A998" s="258"/>
      <c r="B998" s="307"/>
      <c r="C998" s="68" t="s">
        <v>121</v>
      </c>
      <c r="D998" s="38">
        <f t="shared" ref="D998:L998" si="353">IF(((D996="")*AND(D997="")),"",(D996-D997)*1)</f>
        <v>1863.75</v>
      </c>
      <c r="E998" s="38">
        <f t="shared" si="353"/>
        <v>1821.7599999999984</v>
      </c>
      <c r="F998" s="38">
        <f t="shared" si="353"/>
        <v>1788.8899999999994</v>
      </c>
      <c r="G998" s="38">
        <f t="shared" si="353"/>
        <v>1851.0499999999993</v>
      </c>
      <c r="H998" s="38">
        <f t="shared" si="353"/>
        <v>1906.1100000000006</v>
      </c>
      <c r="I998" s="38">
        <f t="shared" si="353"/>
        <v>1892.0299999999988</v>
      </c>
      <c r="J998" s="38">
        <f t="shared" si="353"/>
        <v>1857.9699999999975</v>
      </c>
      <c r="K998" s="38">
        <f t="shared" si="353"/>
        <v>1855.7299999999996</v>
      </c>
      <c r="L998" s="38">
        <f t="shared" si="353"/>
        <v>1890.7400000000016</v>
      </c>
      <c r="M998" s="75"/>
      <c r="N998" s="127"/>
      <c r="O998" s="127"/>
      <c r="P998" s="127"/>
      <c r="Q998" s="127"/>
      <c r="R998" s="128"/>
      <c r="S998" s="127"/>
      <c r="T998" s="72"/>
      <c r="V998" s="222"/>
      <c r="W998" s="222"/>
    </row>
    <row r="999" spans="1:26" ht="15.75">
      <c r="A999" s="256">
        <v>43832</v>
      </c>
      <c r="B999" s="308" t="s">
        <v>122</v>
      </c>
      <c r="C999" s="68" t="s">
        <v>86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6">
        <f>IF((L1000=""),"",MAX(D1001:L1001))</f>
        <v>1916.2000000000007</v>
      </c>
      <c r="N999" s="66">
        <f>IF(L1000="","",MIN(D1001:L1001))</f>
        <v>1814.7200000000012</v>
      </c>
      <c r="O999" s="66">
        <f>IF((L1001=""),"",AVERAGE(D1001:L1001))</f>
        <v>1871.5411111111118</v>
      </c>
      <c r="P999" s="66">
        <f t="shared" ref="P999" si="354">IF((L1000=""),"",((M999-N999)/(M999+N999))*100)</f>
        <v>2.7199725536864774</v>
      </c>
      <c r="Q999" s="66">
        <v>23</v>
      </c>
      <c r="R999" s="122" t="str">
        <f>IF(L1000="","",IF(P1000&lt;20,(IF(O999&gt;1730,IF(O999&lt;1970,"Pass","Fail"),"Fail"))))</f>
        <v>Pass</v>
      </c>
      <c r="S999" s="145">
        <v>1335</v>
      </c>
      <c r="T999" s="54" t="s">
        <v>326</v>
      </c>
      <c r="V999" s="220">
        <v>1600</v>
      </c>
      <c r="W999" s="220">
        <v>2000</v>
      </c>
      <c r="X999" s="224">
        <v>1730</v>
      </c>
      <c r="Y999" s="224">
        <v>1970</v>
      </c>
      <c r="Z999" s="224">
        <v>6.2</v>
      </c>
    </row>
    <row r="1000" spans="1:26" ht="15.75">
      <c r="A1000" s="257"/>
      <c r="B1000" s="309"/>
      <c r="C1000" s="68" t="s">
        <v>87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72"/>
      <c r="N1000" s="72"/>
      <c r="O1000" s="72"/>
      <c r="P1000" s="72"/>
      <c r="Q1000" s="72"/>
      <c r="R1000" s="124"/>
      <c r="S1000" s="72"/>
      <c r="T1000" s="72"/>
      <c r="V1000" s="221"/>
      <c r="W1000" s="221"/>
    </row>
    <row r="1001" spans="1:26" ht="38.25">
      <c r="A1001" s="258"/>
      <c r="B1001" s="310"/>
      <c r="C1001" s="68" t="s">
        <v>121</v>
      </c>
      <c r="D1001" s="38">
        <f t="shared" ref="D1001:L1001" si="355">IF(((D999="")*AND(D1000="")),"",(D999-D1000)*1)</f>
        <v>1874.5600000000013</v>
      </c>
      <c r="E1001" s="38">
        <f t="shared" si="355"/>
        <v>1843.9200000000019</v>
      </c>
      <c r="F1001" s="38">
        <f t="shared" si="355"/>
        <v>1814.7200000000012</v>
      </c>
      <c r="G1001" s="38">
        <f t="shared" si="355"/>
        <v>1865.1800000000003</v>
      </c>
      <c r="H1001" s="38">
        <f t="shared" si="355"/>
        <v>1916.2000000000007</v>
      </c>
      <c r="I1001" s="38">
        <f t="shared" si="355"/>
        <v>1908.4799999999996</v>
      </c>
      <c r="J1001" s="38">
        <f t="shared" si="355"/>
        <v>1859.2000000000007</v>
      </c>
      <c r="K1001" s="38">
        <f t="shared" si="355"/>
        <v>1864.9199999999983</v>
      </c>
      <c r="L1001" s="38">
        <f t="shared" si="355"/>
        <v>1896.6900000000023</v>
      </c>
      <c r="M1001" s="75"/>
      <c r="N1001" s="127"/>
      <c r="O1001" s="127"/>
      <c r="P1001" s="127"/>
      <c r="Q1001" s="127"/>
      <c r="R1001" s="128"/>
      <c r="S1001" s="127"/>
      <c r="T1001" s="72"/>
      <c r="V1001" s="222"/>
      <c r="W1001" s="222"/>
    </row>
    <row r="1002" spans="1:26" ht="15.75">
      <c r="A1002" s="256">
        <v>43835</v>
      </c>
      <c r="B1002" s="311" t="s">
        <v>122</v>
      </c>
      <c r="C1002" s="68" t="s">
        <v>86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6">
        <f>IF((L1003=""),"",MAX(D1004:L1004))</f>
        <v>1995.0500000000029</v>
      </c>
      <c r="N1002" s="66">
        <f>IF(L1003="","",MIN(D1004:L1004))</f>
        <v>1819.5799999999981</v>
      </c>
      <c r="O1002" s="66">
        <f>IF((L1004=""),"",AVERAGE(D1004:L1004))</f>
        <v>1902.5955555555552</v>
      </c>
      <c r="P1002" s="66">
        <f t="shared" ref="P1002" si="356">IF((L1003=""),"",((M1002-N1002)/(M1002+N1002))*100)</f>
        <v>4.5999218797106076</v>
      </c>
      <c r="Q1002" s="66">
        <v>23</v>
      </c>
      <c r="R1002" s="122" t="str">
        <f>IF(L1003="","",IF(P1003&lt;20,(IF(O1002&gt;1730,IF(O1002&lt;1970,"Pass","Fail"),"Fail"))))</f>
        <v>Pass</v>
      </c>
      <c r="S1002" s="145">
        <v>1159</v>
      </c>
      <c r="T1002" s="54" t="s">
        <v>328</v>
      </c>
      <c r="V1002" s="220">
        <v>1600</v>
      </c>
      <c r="W1002" s="220">
        <v>2000</v>
      </c>
      <c r="X1002" s="224">
        <v>1730</v>
      </c>
      <c r="Y1002" s="224">
        <v>1970</v>
      </c>
      <c r="Z1002" s="224">
        <v>6.2</v>
      </c>
    </row>
    <row r="1003" spans="1:26" ht="15.75">
      <c r="A1003" s="257"/>
      <c r="B1003" s="312"/>
      <c r="C1003" s="68" t="s">
        <v>87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72"/>
      <c r="N1003" s="72"/>
      <c r="O1003" s="72"/>
      <c r="P1003" s="72"/>
      <c r="Q1003" s="72"/>
      <c r="R1003" s="124"/>
      <c r="S1003" s="72"/>
      <c r="T1003" s="72"/>
      <c r="V1003" s="221"/>
      <c r="W1003" s="221"/>
    </row>
    <row r="1004" spans="1:26" ht="38.25">
      <c r="A1004" s="258"/>
      <c r="B1004" s="313"/>
      <c r="C1004" s="68" t="s">
        <v>121</v>
      </c>
      <c r="D1004" s="38">
        <f t="shared" ref="D1004:L1004" si="357">IF(((D1002="")*AND(D1003="")),"",(D1002-D1003)*1)</f>
        <v>1924.5099999999984</v>
      </c>
      <c r="E1004" s="38">
        <f t="shared" si="357"/>
        <v>1875.5599999999977</v>
      </c>
      <c r="F1004" s="38">
        <f t="shared" si="357"/>
        <v>1819.5799999999981</v>
      </c>
      <c r="G1004" s="38">
        <f t="shared" si="357"/>
        <v>1892.8899999999994</v>
      </c>
      <c r="H1004" s="38">
        <f t="shared" si="357"/>
        <v>1886.7400000000016</v>
      </c>
      <c r="I1004" s="38">
        <f t="shared" si="357"/>
        <v>1995.0500000000029</v>
      </c>
      <c r="J1004" s="38">
        <f t="shared" si="357"/>
        <v>1854.2099999999991</v>
      </c>
      <c r="K1004" s="38">
        <f t="shared" si="357"/>
        <v>1965.6800000000003</v>
      </c>
      <c r="L1004" s="38">
        <f t="shared" si="357"/>
        <v>1909.1399999999994</v>
      </c>
      <c r="M1004" s="75"/>
      <c r="N1004" s="127"/>
      <c r="O1004" s="127"/>
      <c r="P1004" s="127"/>
      <c r="Q1004" s="127"/>
      <c r="R1004" s="128"/>
      <c r="S1004" s="127"/>
      <c r="T1004" s="72"/>
      <c r="V1004" s="222"/>
      <c r="W1004" s="222"/>
    </row>
    <row r="1005" spans="1:26" ht="15.75">
      <c r="A1005" s="256">
        <v>43838</v>
      </c>
      <c r="B1005" s="314" t="s">
        <v>122</v>
      </c>
      <c r="C1005" s="68" t="s">
        <v>86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6">
        <f>IF((L1006=""),"",MAX(D1007:L1007))</f>
        <v>1935.989999999998</v>
      </c>
      <c r="N1005" s="66">
        <f>IF(L1006="","",MIN(D1007:L1007))</f>
        <v>1765.2900000000009</v>
      </c>
      <c r="O1005" s="66">
        <f>IF((L1007=""),"",AVERAGE(D1007:L1007))</f>
        <v>1868.4988888888884</v>
      </c>
      <c r="P1005" s="66">
        <f t="shared" ref="P1005" si="358">IF((L1006=""),"",((M1005-N1005)/(M1005+N1005))*100)</f>
        <v>4.6119180391647525</v>
      </c>
      <c r="Q1005" s="66">
        <v>23</v>
      </c>
      <c r="R1005" s="122" t="str">
        <f>IF(L1006="","",IF(P1006&lt;20,(IF(O1005&gt;1730,IF(O1005&lt;1970,"Pass","Fail"),"Fail"))))</f>
        <v>Pass</v>
      </c>
      <c r="S1005" s="145">
        <v>1340</v>
      </c>
      <c r="V1005" s="220">
        <v>1600</v>
      </c>
      <c r="W1005" s="220">
        <v>2000</v>
      </c>
      <c r="X1005" s="224">
        <v>1730</v>
      </c>
      <c r="Y1005" s="224">
        <v>1970</v>
      </c>
      <c r="Z1005" s="224">
        <v>6.2</v>
      </c>
    </row>
    <row r="1006" spans="1:26" ht="15.75">
      <c r="A1006" s="257"/>
      <c r="B1006" s="315"/>
      <c r="C1006" s="68" t="s">
        <v>87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72"/>
      <c r="N1006" s="72"/>
      <c r="O1006" s="72"/>
      <c r="P1006" s="72"/>
      <c r="Q1006" s="72"/>
      <c r="R1006" s="124"/>
      <c r="S1006" s="72"/>
      <c r="T1006" s="72"/>
      <c r="V1006" s="221"/>
      <c r="W1006" s="221"/>
    </row>
    <row r="1007" spans="1:26" ht="38.25">
      <c r="A1007" s="258"/>
      <c r="B1007" s="316"/>
      <c r="C1007" s="68" t="s">
        <v>121</v>
      </c>
      <c r="D1007" s="38">
        <f t="shared" ref="D1007:L1007" si="359">IF(((D1005="")*AND(D1006="")),"",(D1005-D1006)*1)</f>
        <v>1910.5499999999993</v>
      </c>
      <c r="E1007" s="38">
        <f t="shared" si="359"/>
        <v>1855.2700000000004</v>
      </c>
      <c r="F1007" s="38">
        <f t="shared" si="359"/>
        <v>1765.2900000000009</v>
      </c>
      <c r="G1007" s="38">
        <f t="shared" si="359"/>
        <v>1857.4199999999983</v>
      </c>
      <c r="H1007" s="38">
        <f t="shared" si="359"/>
        <v>1909.0299999999988</v>
      </c>
      <c r="I1007" s="38">
        <f t="shared" si="359"/>
        <v>1935.989999999998</v>
      </c>
      <c r="J1007" s="38">
        <f t="shared" si="359"/>
        <v>1848.7299999999996</v>
      </c>
      <c r="K1007" s="38">
        <f t="shared" si="359"/>
        <v>1848.0200000000004</v>
      </c>
      <c r="L1007" s="38">
        <f t="shared" si="359"/>
        <v>1886.1899999999987</v>
      </c>
      <c r="M1007" s="75"/>
      <c r="N1007" s="127"/>
      <c r="O1007" s="127"/>
      <c r="P1007" s="127"/>
      <c r="Q1007" s="127"/>
      <c r="R1007" s="128"/>
      <c r="S1007" s="127"/>
      <c r="T1007" s="72"/>
      <c r="V1007" s="222"/>
      <c r="W1007" s="222"/>
    </row>
    <row r="1008" spans="1:26" ht="15.75">
      <c r="A1008" s="256">
        <v>43841</v>
      </c>
      <c r="B1008" s="317" t="s">
        <v>122</v>
      </c>
      <c r="C1008" s="68" t="s">
        <v>86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6">
        <f>IF((L1009=""),"",MAX(D1010:L1010))</f>
        <v>1942.119999999999</v>
      </c>
      <c r="N1008" s="66">
        <f>IF(L1009="","",MIN(D1010:L1010))</f>
        <v>1801.8600000000006</v>
      </c>
      <c r="O1008" s="66">
        <f>IF((L1010=""),"",AVERAGE(D1010:L1010))</f>
        <v>1870.4299999999994</v>
      </c>
      <c r="P1008" s="66">
        <f t="shared" ref="P1008" si="360">IF((L1009=""),"",((M1008-N1008)/(M1008+N1008))*100)</f>
        <v>3.7462806959438462</v>
      </c>
      <c r="Q1008" s="66">
        <v>23</v>
      </c>
      <c r="R1008" s="122" t="str">
        <f>IF(L1009="","",IF(P1009&lt;20,(IF(O1008&gt;1730,IF(O1008&lt;1970,"Pass","Fail"),"Fail"))))</f>
        <v>Pass</v>
      </c>
      <c r="S1008" s="145">
        <v>1159</v>
      </c>
      <c r="T1008" s="54" t="s">
        <v>330</v>
      </c>
      <c r="V1008" s="220">
        <v>1600</v>
      </c>
      <c r="W1008" s="220">
        <v>2000</v>
      </c>
      <c r="X1008" s="224">
        <v>1730</v>
      </c>
      <c r="Y1008" s="224">
        <v>1970</v>
      </c>
      <c r="Z1008" s="224">
        <v>6.2</v>
      </c>
    </row>
    <row r="1009" spans="1:26" ht="15.75">
      <c r="A1009" s="257"/>
      <c r="B1009" s="318"/>
      <c r="C1009" s="68" t="s">
        <v>87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72"/>
      <c r="N1009" s="72"/>
      <c r="O1009" s="72"/>
      <c r="P1009" s="72"/>
      <c r="Q1009" s="72"/>
      <c r="R1009" s="124"/>
      <c r="S1009" s="72"/>
      <c r="T1009" s="72"/>
      <c r="V1009" s="221"/>
      <c r="W1009" s="221"/>
    </row>
    <row r="1010" spans="1:26" ht="38.25">
      <c r="A1010" s="258"/>
      <c r="B1010" s="319"/>
      <c r="C1010" s="68" t="s">
        <v>121</v>
      </c>
      <c r="D1010" s="38">
        <f t="shared" ref="D1010:L1010" si="361">IF(((D1008="")*AND(D1009="")),"",(D1008-D1009)*1)</f>
        <v>1915.4199999999983</v>
      </c>
      <c r="E1010" s="38">
        <f t="shared" si="361"/>
        <v>1845.75</v>
      </c>
      <c r="F1010" s="38">
        <f t="shared" si="361"/>
        <v>1801.8600000000006</v>
      </c>
      <c r="G1010" s="38">
        <f t="shared" si="361"/>
        <v>1844.1599999999999</v>
      </c>
      <c r="H1010" s="38">
        <f t="shared" si="361"/>
        <v>1895.3099999999977</v>
      </c>
      <c r="I1010" s="38">
        <f t="shared" si="361"/>
        <v>1942.119999999999</v>
      </c>
      <c r="J1010" s="38">
        <f t="shared" si="361"/>
        <v>1855.0900000000001</v>
      </c>
      <c r="K1010" s="38">
        <f t="shared" si="361"/>
        <v>1845.8400000000001</v>
      </c>
      <c r="L1010" s="38">
        <f t="shared" si="361"/>
        <v>1888.3199999999997</v>
      </c>
      <c r="M1010" s="75"/>
      <c r="N1010" s="127"/>
      <c r="O1010" s="127"/>
      <c r="P1010" s="127"/>
      <c r="Q1010" s="127"/>
      <c r="R1010" s="128"/>
      <c r="S1010" s="127"/>
      <c r="T1010" s="72"/>
      <c r="V1010" s="222"/>
      <c r="W1010" s="222"/>
    </row>
    <row r="1011" spans="1:26" ht="15.75">
      <c r="A1011" s="256">
        <v>43844</v>
      </c>
      <c r="B1011" s="320" t="s">
        <v>122</v>
      </c>
      <c r="C1011" s="68" t="s">
        <v>86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6">
        <f>IF((L1012=""),"",MAX(D1013:L1013))</f>
        <v>1957.9300000000003</v>
      </c>
      <c r="N1011" s="66">
        <f>IF(L1012="","",MIN(D1013:L1013))</f>
        <v>1838.4099999999999</v>
      </c>
      <c r="O1011" s="66">
        <f>IF((L1013=""),"",AVERAGE(D1013:L1013))</f>
        <v>1900.7455555555555</v>
      </c>
      <c r="P1011" s="66">
        <f t="shared" ref="P1011" si="362">IF((L1012=""),"",((M1011-N1011)/(M1011+N1011))*100)</f>
        <v>3.148295463525407</v>
      </c>
      <c r="Q1011" s="66">
        <v>23</v>
      </c>
      <c r="R1011" s="122" t="str">
        <f>IF(L1012="","",IF(P1012&lt;20,(IF(O1011&gt;1730,IF(O1011&lt;1970,"Pass","Fail"),"Fail"))))</f>
        <v>Pass</v>
      </c>
      <c r="S1011" s="145">
        <v>1159</v>
      </c>
      <c r="V1011" s="220">
        <v>1600</v>
      </c>
      <c r="W1011" s="220">
        <v>2000</v>
      </c>
      <c r="X1011" s="224">
        <v>1730</v>
      </c>
      <c r="Y1011" s="224">
        <v>1970</v>
      </c>
      <c r="Z1011" s="224">
        <v>6.2</v>
      </c>
    </row>
    <row r="1012" spans="1:26" ht="15.75">
      <c r="A1012" s="257"/>
      <c r="B1012" s="321"/>
      <c r="C1012" s="68" t="s">
        <v>87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72"/>
      <c r="N1012" s="72"/>
      <c r="O1012" s="72"/>
      <c r="P1012" s="72"/>
      <c r="Q1012" s="72"/>
      <c r="R1012" s="124"/>
      <c r="S1012" s="72"/>
      <c r="T1012" s="72"/>
      <c r="V1012" s="221"/>
      <c r="W1012" s="221"/>
    </row>
    <row r="1013" spans="1:26" ht="26.25" customHeight="1">
      <c r="A1013" s="258"/>
      <c r="B1013" s="322"/>
      <c r="C1013" s="68" t="s">
        <v>121</v>
      </c>
      <c r="D1013" s="38">
        <f t="shared" ref="D1013:L1013" si="363">IF(((D1011="")*AND(D1012="")),"",(D1011-D1012)*1)</f>
        <v>1909.1700000000019</v>
      </c>
      <c r="E1013" s="38">
        <f t="shared" si="363"/>
        <v>1879.7700000000004</v>
      </c>
      <c r="F1013" s="38">
        <f t="shared" si="363"/>
        <v>1838.4099999999999</v>
      </c>
      <c r="G1013" s="38">
        <f t="shared" si="363"/>
        <v>1887.6100000000006</v>
      </c>
      <c r="H1013" s="38">
        <f t="shared" si="363"/>
        <v>1948.0099999999984</v>
      </c>
      <c r="I1013" s="38">
        <f t="shared" si="363"/>
        <v>1957.9300000000003</v>
      </c>
      <c r="J1013" s="38">
        <f t="shared" si="363"/>
        <v>1888.1099999999969</v>
      </c>
      <c r="K1013" s="38">
        <f t="shared" si="363"/>
        <v>1884.5200000000004</v>
      </c>
      <c r="L1013" s="38">
        <f t="shared" si="363"/>
        <v>1913.1800000000003</v>
      </c>
      <c r="M1013" s="75"/>
      <c r="N1013" s="127"/>
      <c r="O1013" s="127"/>
      <c r="P1013" s="127"/>
      <c r="Q1013" s="127"/>
      <c r="R1013" s="128"/>
      <c r="S1013" s="127"/>
      <c r="T1013" s="72"/>
      <c r="V1013" s="222"/>
      <c r="W1013" s="222"/>
    </row>
    <row r="1014" spans="1:26" ht="15.75">
      <c r="A1014" s="256">
        <v>43844</v>
      </c>
      <c r="B1014" s="323" t="s">
        <v>122</v>
      </c>
      <c r="C1014" s="68" t="s">
        <v>86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6">
        <f>IF((L1015=""),"",MAX(D1016:L1016))</f>
        <v>1899.7999999999993</v>
      </c>
      <c r="N1014" s="66">
        <f>IF(L1015="","",MIN(D1016:L1016))</f>
        <v>1463.7799999999988</v>
      </c>
      <c r="O1014" s="66">
        <f>IF((L1016=""),"",AVERAGE(D1016:L1016))</f>
        <v>1794.2722222222219</v>
      </c>
      <c r="P1014" s="66">
        <f t="shared" ref="P1014" si="364">IF((L1015=""),"",((M1014-N1014)/(M1014+N1014))*100)</f>
        <v>12.962973974158507</v>
      </c>
      <c r="Q1014" s="66">
        <v>23</v>
      </c>
      <c r="R1014" s="122" t="str">
        <f>IF(L1015="","",IF(P1015&lt;20,(IF(O1014&gt;1730,IF(O1014&lt;1970,"Pass","Fail"),"Fail"))))</f>
        <v>Pass</v>
      </c>
      <c r="S1014" s="145">
        <v>74</v>
      </c>
      <c r="T1014" s="54" t="s">
        <v>331</v>
      </c>
      <c r="V1014" s="220">
        <v>1600</v>
      </c>
      <c r="W1014" s="220">
        <v>2000</v>
      </c>
      <c r="X1014" s="224">
        <v>1730</v>
      </c>
      <c r="Y1014" s="224">
        <v>1970</v>
      </c>
      <c r="Z1014" s="224">
        <v>6.2</v>
      </c>
    </row>
    <row r="1015" spans="1:26" ht="15.75">
      <c r="A1015" s="257"/>
      <c r="B1015" s="324"/>
      <c r="C1015" s="68" t="s">
        <v>87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72"/>
      <c r="N1015" s="72"/>
      <c r="O1015" s="72"/>
      <c r="P1015" s="72"/>
      <c r="Q1015" s="72"/>
      <c r="R1015" s="124"/>
      <c r="S1015" s="72"/>
      <c r="T1015" s="72"/>
      <c r="V1015" s="221"/>
      <c r="W1015" s="221"/>
    </row>
    <row r="1016" spans="1:26" ht="38.25">
      <c r="A1016" s="258"/>
      <c r="B1016" s="325"/>
      <c r="C1016" s="68" t="s">
        <v>121</v>
      </c>
      <c r="D1016" s="38">
        <f t="shared" ref="D1016:L1016" si="365">IF(((D1014="")*AND(D1015="")),"",(D1014-D1015)*1)</f>
        <v>1835.7100000000028</v>
      </c>
      <c r="E1016" s="38">
        <f t="shared" si="365"/>
        <v>1767.6700000000019</v>
      </c>
      <c r="F1016" s="38">
        <f t="shared" si="365"/>
        <v>1463.7799999999988</v>
      </c>
      <c r="G1016" s="38">
        <f t="shared" si="365"/>
        <v>1825.7799999999988</v>
      </c>
      <c r="H1016" s="38">
        <f t="shared" si="365"/>
        <v>1874.2900000000009</v>
      </c>
      <c r="I1016" s="38">
        <f t="shared" si="365"/>
        <v>1899.7999999999993</v>
      </c>
      <c r="J1016" s="38">
        <f t="shared" si="365"/>
        <v>1825.2599999999984</v>
      </c>
      <c r="K1016" s="38">
        <f t="shared" si="365"/>
        <v>1808.0999999999985</v>
      </c>
      <c r="L1016" s="38">
        <f t="shared" si="365"/>
        <v>1848.0599999999977</v>
      </c>
      <c r="M1016" s="75"/>
      <c r="N1016" s="127"/>
      <c r="O1016" s="127"/>
      <c r="P1016" s="127"/>
      <c r="Q1016" s="127"/>
      <c r="R1016" s="128"/>
      <c r="S1016" s="127"/>
      <c r="T1016" s="72"/>
      <c r="V1016" s="222"/>
      <c r="W1016" s="222"/>
    </row>
    <row r="1017" spans="1:26" ht="15.75">
      <c r="A1017" s="256">
        <v>43858</v>
      </c>
      <c r="B1017" s="326" t="s">
        <v>122</v>
      </c>
      <c r="C1017" s="68" t="s">
        <v>86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6">
        <f>IF((L1018=""),"",MAX(D1019:L1019))</f>
        <v>1893.9500000000007</v>
      </c>
      <c r="N1017" s="66">
        <f>IF(L1018="","",MIN(D1019:L1019))</f>
        <v>1797.0800000000017</v>
      </c>
      <c r="O1017" s="66">
        <f>IF((L1019=""),"",AVERAGE(D1019:L1019))</f>
        <v>1853.0288888888888</v>
      </c>
      <c r="P1017" s="66">
        <f t="shared" ref="P1017" si="366">IF((L1018=""),"",((M1017-N1017)/(M1017+N1017))*100)</f>
        <v>2.624470676206883</v>
      </c>
      <c r="Q1017" s="66">
        <v>23</v>
      </c>
      <c r="R1017" s="122" t="str">
        <f>IF(L1018="","",IF(P1018&lt;20,(IF(O1017&gt;1730,IF(O1017&lt;1970,"Pass","Fail"),"Fail"))))</f>
        <v>Pass</v>
      </c>
      <c r="S1017" s="145" t="s">
        <v>125</v>
      </c>
      <c r="V1017" s="220">
        <v>1600</v>
      </c>
      <c r="W1017" s="220">
        <v>2000</v>
      </c>
      <c r="X1017" s="224">
        <v>1730</v>
      </c>
      <c r="Y1017" s="224">
        <v>1970</v>
      </c>
      <c r="Z1017" s="224">
        <v>6.2</v>
      </c>
    </row>
    <row r="1018" spans="1:26" ht="15.75">
      <c r="A1018" s="257"/>
      <c r="B1018" s="327"/>
      <c r="C1018" s="68" t="s">
        <v>87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72"/>
      <c r="N1018" s="72"/>
      <c r="O1018" s="72"/>
      <c r="P1018" s="72"/>
      <c r="Q1018" s="72"/>
      <c r="R1018" s="124"/>
      <c r="S1018" s="72"/>
      <c r="T1018" s="72"/>
      <c r="V1018" s="221"/>
      <c r="W1018" s="221"/>
    </row>
    <row r="1019" spans="1:26" ht="38.25">
      <c r="A1019" s="258"/>
      <c r="B1019" s="328"/>
      <c r="C1019" s="68" t="s">
        <v>121</v>
      </c>
      <c r="D1019" s="38">
        <f t="shared" ref="D1019:L1019" si="367">IF(((D1017="")*AND(D1018="")),"",(D1017-D1018)*1)</f>
        <v>1854.880000000001</v>
      </c>
      <c r="E1019" s="38">
        <f t="shared" si="367"/>
        <v>1823.619999999999</v>
      </c>
      <c r="F1019" s="38">
        <f t="shared" si="367"/>
        <v>1797.0800000000017</v>
      </c>
      <c r="G1019" s="38">
        <f t="shared" si="367"/>
        <v>1850.9199999999983</v>
      </c>
      <c r="H1019" s="38">
        <f t="shared" si="367"/>
        <v>1889.6699999999983</v>
      </c>
      <c r="I1019" s="38">
        <f t="shared" si="367"/>
        <v>1893.9500000000007</v>
      </c>
      <c r="J1019" s="38">
        <f t="shared" si="367"/>
        <v>1840.1599999999999</v>
      </c>
      <c r="K1019" s="38">
        <f t="shared" si="367"/>
        <v>1849.5900000000001</v>
      </c>
      <c r="L1019" s="38">
        <f t="shared" si="367"/>
        <v>1877.3899999999994</v>
      </c>
      <c r="M1019" s="75"/>
      <c r="N1019" s="127"/>
      <c r="O1019" s="127"/>
      <c r="P1019" s="127"/>
      <c r="Q1019" s="127"/>
      <c r="R1019" s="128"/>
      <c r="S1019" s="127"/>
      <c r="T1019" s="72"/>
      <c r="V1019" s="222"/>
      <c r="W1019" s="222"/>
    </row>
    <row r="1020" spans="1:26" ht="15.75">
      <c r="A1020" s="256">
        <v>43864</v>
      </c>
      <c r="B1020" s="329" t="s">
        <v>122</v>
      </c>
      <c r="C1020" s="68" t="s">
        <v>86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6">
        <f>IF((L1021=""),"",MAX(D1022:L1022))</f>
        <v>1913.5699999999997</v>
      </c>
      <c r="N1020" s="66">
        <f>IF(L1021="","",MIN(D1022:L1022))</f>
        <v>1742.2999999999993</v>
      </c>
      <c r="O1020" s="66">
        <f>IF((L1022=""),"",AVERAGE(D1022:L1022))</f>
        <v>1862.9522222222217</v>
      </c>
      <c r="P1020" s="66">
        <f t="shared" ref="P1020" si="368">IF((L1021=""),"",((M1020-N1020)/(M1020+N1020))*100)</f>
        <v>4.6847945906172948</v>
      </c>
      <c r="Q1020" s="66">
        <v>23</v>
      </c>
      <c r="R1020" s="122" t="str">
        <f>IF(L1021="","",IF(P1021&lt;20,(IF(O1020&gt;1730,IF(O1020&lt;1970,"Pass","Fail"),"Fail"))))</f>
        <v>Pass</v>
      </c>
      <c r="S1020" s="145">
        <v>1159</v>
      </c>
      <c r="T1020" s="54" t="s">
        <v>400</v>
      </c>
      <c r="V1020" s="220">
        <v>1600</v>
      </c>
      <c r="W1020" s="220">
        <v>2000</v>
      </c>
      <c r="X1020" s="224">
        <v>1730</v>
      </c>
      <c r="Y1020" s="224">
        <v>1970</v>
      </c>
      <c r="Z1020" s="224">
        <v>6.2</v>
      </c>
    </row>
    <row r="1021" spans="1:26" ht="15.75">
      <c r="A1021" s="257"/>
      <c r="B1021" s="330"/>
      <c r="C1021" s="68" t="s">
        <v>87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72"/>
      <c r="N1021" s="72"/>
      <c r="O1021" s="72"/>
      <c r="P1021" s="72"/>
      <c r="Q1021" s="72"/>
      <c r="R1021" s="124"/>
      <c r="S1021" s="72"/>
      <c r="T1021" s="72"/>
      <c r="V1021" s="221"/>
      <c r="W1021" s="221"/>
    </row>
    <row r="1022" spans="1:26" ht="38.25">
      <c r="A1022" s="258"/>
      <c r="B1022" s="331"/>
      <c r="C1022" s="68" t="s">
        <v>121</v>
      </c>
      <c r="D1022" s="38">
        <f t="shared" ref="D1022:L1022" si="369">IF(((D1020="")*AND(D1021="")),"",(D1020-D1021)*1)</f>
        <v>1913.5699999999997</v>
      </c>
      <c r="E1022" s="38">
        <f t="shared" si="369"/>
        <v>1810.4300000000003</v>
      </c>
      <c r="F1022" s="38">
        <f t="shared" si="369"/>
        <v>1742.2999999999993</v>
      </c>
      <c r="G1022" s="38">
        <f t="shared" si="369"/>
        <v>1894.9099999999999</v>
      </c>
      <c r="H1022" s="38">
        <f t="shared" si="369"/>
        <v>1889.9500000000007</v>
      </c>
      <c r="I1022" s="38">
        <f t="shared" si="369"/>
        <v>1903.2199999999975</v>
      </c>
      <c r="J1022" s="38">
        <f t="shared" si="369"/>
        <v>1897.8199999999997</v>
      </c>
      <c r="K1022" s="38">
        <f t="shared" si="369"/>
        <v>1836.8199999999997</v>
      </c>
      <c r="L1022" s="38">
        <f t="shared" si="369"/>
        <v>1877.5499999999993</v>
      </c>
      <c r="M1022" s="75"/>
      <c r="N1022" s="127"/>
      <c r="O1022" s="127"/>
      <c r="P1022" s="127"/>
      <c r="Q1022" s="127"/>
      <c r="R1022" s="128"/>
      <c r="S1022" s="127"/>
      <c r="T1022" s="72"/>
      <c r="V1022" s="222"/>
      <c r="W1022" s="222"/>
    </row>
    <row r="1023" spans="1:26" ht="15.75">
      <c r="A1023" s="256">
        <v>43867</v>
      </c>
      <c r="B1023" s="332" t="s">
        <v>122</v>
      </c>
      <c r="C1023" s="68" t="s">
        <v>86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6">
        <f>IF((L1024=""),"",MAX(D1025:L1025))</f>
        <v>1932.2800000000025</v>
      </c>
      <c r="N1023" s="66">
        <f>IF(L1024="","",MIN(D1025:L1025))</f>
        <v>1691.6500000000015</v>
      </c>
      <c r="O1023" s="66">
        <f>IF((L1025=""),"",AVERAGE(D1025:L1025))</f>
        <v>1861.494444444445</v>
      </c>
      <c r="P1023" s="66">
        <f t="shared" ref="P1023" si="370">IF((L1024=""),"",((M1023-N1023)/(M1023+N1023))*100)</f>
        <v>6.6400289188809039</v>
      </c>
      <c r="Q1023" s="66">
        <v>23</v>
      </c>
      <c r="R1023" s="122" t="str">
        <f>IF(L1024="","",IF(P1024&lt;20,(IF(O1023&gt;1730,IF(O1023&lt;1970,"Pass","Fail"),"Fail"))))</f>
        <v>Pass</v>
      </c>
      <c r="S1023" s="145" t="s">
        <v>403</v>
      </c>
      <c r="T1023" s="54" t="s">
        <v>404</v>
      </c>
      <c r="V1023" s="220">
        <v>1600</v>
      </c>
      <c r="W1023" s="220">
        <v>2000</v>
      </c>
      <c r="X1023" s="224">
        <v>1730</v>
      </c>
      <c r="Y1023" s="224">
        <v>1970</v>
      </c>
      <c r="Z1023" s="224">
        <v>6.2</v>
      </c>
    </row>
    <row r="1024" spans="1:26" ht="15.75">
      <c r="A1024" s="257"/>
      <c r="B1024" s="333"/>
      <c r="C1024" s="68" t="s">
        <v>87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72"/>
      <c r="N1024" s="72"/>
      <c r="O1024" s="72"/>
      <c r="P1024" s="72"/>
      <c r="Q1024" s="72"/>
      <c r="R1024" s="124"/>
      <c r="S1024" s="72"/>
      <c r="T1024" s="72"/>
      <c r="V1024" s="221"/>
      <c r="W1024" s="221"/>
    </row>
    <row r="1025" spans="1:26" ht="38.25">
      <c r="A1025" s="258"/>
      <c r="B1025" s="334"/>
      <c r="C1025" s="68" t="s">
        <v>121</v>
      </c>
      <c r="D1025" s="38">
        <f t="shared" ref="D1025:L1025" si="371">IF(((D1023="")*AND(D1024="")),"",(D1023-D1024)*1)</f>
        <v>1872.2999999999993</v>
      </c>
      <c r="E1025" s="38">
        <f t="shared" si="371"/>
        <v>1842.1100000000006</v>
      </c>
      <c r="F1025" s="38">
        <f t="shared" si="371"/>
        <v>1691.6500000000015</v>
      </c>
      <c r="G1025" s="38">
        <f t="shared" si="371"/>
        <v>1872.630000000001</v>
      </c>
      <c r="H1025" s="38">
        <f t="shared" si="371"/>
        <v>1916.3299999999981</v>
      </c>
      <c r="I1025" s="38">
        <f t="shared" si="371"/>
        <v>1932.2800000000025</v>
      </c>
      <c r="J1025" s="38">
        <f t="shared" si="371"/>
        <v>1865.8100000000013</v>
      </c>
      <c r="K1025" s="38">
        <f t="shared" si="371"/>
        <v>1870.25</v>
      </c>
      <c r="L1025" s="38">
        <f t="shared" si="371"/>
        <v>1890.0900000000001</v>
      </c>
      <c r="M1025" s="75"/>
      <c r="N1025" s="127"/>
      <c r="O1025" s="127"/>
      <c r="P1025" s="127"/>
      <c r="Q1025" s="127"/>
      <c r="R1025" s="128"/>
      <c r="S1025" s="127"/>
      <c r="T1025" s="72"/>
      <c r="V1025" s="222"/>
      <c r="W1025" s="222"/>
    </row>
    <row r="1026" spans="1:26" ht="15.75">
      <c r="A1026" s="256">
        <v>43871</v>
      </c>
      <c r="B1026" s="335" t="s">
        <v>122</v>
      </c>
      <c r="C1026" s="68" t="s">
        <v>86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6">
        <f>IF((L1027=""),"",MAX(D1028:L1028))</f>
        <v>1942.0900000000001</v>
      </c>
      <c r="N1026" s="66">
        <f>IF(L1027="","",MIN(D1028:L1028))</f>
        <v>1777.630000000001</v>
      </c>
      <c r="O1026" s="66">
        <f>IF((L1028=""),"",AVERAGE(D1028:L1028))</f>
        <v>1857.7955555555559</v>
      </c>
      <c r="P1026" s="66">
        <f t="shared" ref="P1026" si="372">IF((L1027=""),"",((M1026-N1026)/(M1026+N1026))*100)</f>
        <v>4.4213005279967064</v>
      </c>
      <c r="Q1026" s="66">
        <v>23</v>
      </c>
      <c r="R1026" s="122" t="str">
        <f>IF(L1027="","",IF(P1027&lt;20,(IF(O1026&gt;1730,IF(O1026&lt;1970,"Pass","Fail"),"Fail"))))</f>
        <v>Pass</v>
      </c>
      <c r="S1026" s="145">
        <v>102</v>
      </c>
      <c r="T1026" s="54" t="s">
        <v>408</v>
      </c>
      <c r="V1026" s="220">
        <v>1600</v>
      </c>
      <c r="W1026" s="220">
        <v>2000</v>
      </c>
      <c r="X1026" s="224">
        <v>1730</v>
      </c>
      <c r="Y1026" s="224">
        <v>1970</v>
      </c>
      <c r="Z1026" s="224">
        <v>6.2</v>
      </c>
    </row>
    <row r="1027" spans="1:26" ht="15.75">
      <c r="A1027" s="257"/>
      <c r="B1027" s="336"/>
      <c r="C1027" s="68" t="s">
        <v>87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72"/>
      <c r="N1027" s="72"/>
      <c r="O1027" s="72"/>
      <c r="P1027" s="72"/>
      <c r="Q1027" s="72"/>
      <c r="R1027" s="124"/>
      <c r="S1027" s="72"/>
      <c r="T1027" s="72"/>
      <c r="V1027" s="221"/>
      <c r="W1027" s="221"/>
    </row>
    <row r="1028" spans="1:26" ht="38.25">
      <c r="A1028" s="258"/>
      <c r="B1028" s="337"/>
      <c r="C1028" s="68" t="s">
        <v>121</v>
      </c>
      <c r="D1028" s="38">
        <f t="shared" ref="D1028:L1028" si="373">IF(((D1026="")*AND(D1027="")),"",(D1026-D1027)*1)</f>
        <v>1884.0999999999985</v>
      </c>
      <c r="E1028" s="38">
        <f t="shared" si="373"/>
        <v>1826.9300000000003</v>
      </c>
      <c r="F1028" s="38">
        <f t="shared" si="373"/>
        <v>1777.630000000001</v>
      </c>
      <c r="G1028" s="38">
        <f t="shared" si="373"/>
        <v>1836.3600000000006</v>
      </c>
      <c r="H1028" s="38">
        <f t="shared" si="373"/>
        <v>1921.0600000000013</v>
      </c>
      <c r="I1028" s="38">
        <f t="shared" si="373"/>
        <v>1942.0900000000001</v>
      </c>
      <c r="J1028" s="38">
        <f t="shared" si="373"/>
        <v>1854.4300000000003</v>
      </c>
      <c r="K1028" s="38">
        <f t="shared" si="373"/>
        <v>1821.7099999999991</v>
      </c>
      <c r="L1028" s="38">
        <f t="shared" si="373"/>
        <v>1855.8500000000022</v>
      </c>
      <c r="M1028" s="75"/>
      <c r="N1028" s="127"/>
      <c r="O1028" s="127"/>
      <c r="P1028" s="127"/>
      <c r="Q1028" s="127"/>
      <c r="R1028" s="128"/>
      <c r="S1028" s="127"/>
      <c r="T1028" s="72"/>
      <c r="V1028" s="222"/>
      <c r="W1028" s="222"/>
    </row>
    <row r="1029" spans="1:26" ht="15.75">
      <c r="A1029" s="256">
        <v>43874</v>
      </c>
      <c r="B1029" s="344" t="s">
        <v>122</v>
      </c>
      <c r="C1029" s="68" t="s">
        <v>86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6">
        <f>IF((L1030=""),"",MAX(D1031:L1031))</f>
        <v>1911.9500000000007</v>
      </c>
      <c r="N1029" s="66">
        <f>IF(L1030="","",MIN(D1031:L1031))</f>
        <v>1748.8999999999978</v>
      </c>
      <c r="O1029" s="66">
        <f>IF((L1031=""),"",AVERAGE(D1031:L1031))</f>
        <v>1838.5566666666662</v>
      </c>
      <c r="P1029" s="66">
        <f t="shared" ref="P1029" si="374">IF((L1030=""),"",((M1029-N1029)/(M1029+N1029))*100)</f>
        <v>4.453883660898506</v>
      </c>
      <c r="Q1029" s="66">
        <v>23</v>
      </c>
      <c r="R1029" s="122" t="str">
        <f>IF(L1030="","",IF(P1030&lt;20,(IF(O1029&gt;1730,IF(O1029&lt;1970,"Pass","Fail"),"Fail"))))</f>
        <v>Pass</v>
      </c>
      <c r="S1029" s="145">
        <v>1159</v>
      </c>
      <c r="T1029" s="54" t="s">
        <v>409</v>
      </c>
      <c r="V1029" s="220">
        <v>1600</v>
      </c>
      <c r="W1029" s="220">
        <v>2000</v>
      </c>
      <c r="X1029" s="224">
        <v>1730</v>
      </c>
      <c r="Y1029" s="224">
        <v>1970</v>
      </c>
      <c r="Z1029" s="224">
        <v>6.2</v>
      </c>
    </row>
    <row r="1030" spans="1:26" ht="15.75">
      <c r="A1030" s="257"/>
      <c r="B1030" s="345"/>
      <c r="C1030" s="68" t="s">
        <v>87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72"/>
      <c r="N1030" s="72"/>
      <c r="O1030" s="72"/>
      <c r="P1030" s="72"/>
      <c r="Q1030" s="72"/>
      <c r="R1030" s="124"/>
      <c r="S1030" s="72"/>
      <c r="T1030" s="72"/>
      <c r="V1030" s="221"/>
      <c r="W1030" s="221"/>
    </row>
    <row r="1031" spans="1:26" ht="38.25">
      <c r="A1031" s="258"/>
      <c r="B1031" s="346"/>
      <c r="C1031" s="68" t="s">
        <v>121</v>
      </c>
      <c r="D1031" s="38">
        <f t="shared" ref="D1031:L1031" si="375">IF(((D1029="")*AND(D1030="")),"",(D1029-D1030)*1)</f>
        <v>1858.9300000000003</v>
      </c>
      <c r="E1031" s="38">
        <f t="shared" si="375"/>
        <v>1814.0499999999993</v>
      </c>
      <c r="F1031" s="38">
        <f t="shared" si="375"/>
        <v>1748.8999999999978</v>
      </c>
      <c r="G1031" s="38">
        <f t="shared" si="375"/>
        <v>1825.8599999999969</v>
      </c>
      <c r="H1031" s="38">
        <f t="shared" si="375"/>
        <v>1884.5099999999984</v>
      </c>
      <c r="I1031" s="38">
        <f t="shared" si="375"/>
        <v>1911.9500000000007</v>
      </c>
      <c r="J1031" s="38">
        <f t="shared" si="375"/>
        <v>1830.0700000000033</v>
      </c>
      <c r="K1031" s="38">
        <f t="shared" si="375"/>
        <v>1819.8299999999981</v>
      </c>
      <c r="L1031" s="38">
        <f t="shared" si="375"/>
        <v>1852.9099999999999</v>
      </c>
      <c r="M1031" s="75"/>
      <c r="N1031" s="127"/>
      <c r="O1031" s="127"/>
      <c r="P1031" s="127"/>
      <c r="Q1031" s="127"/>
      <c r="R1031" s="128"/>
      <c r="S1031" s="127"/>
      <c r="T1031" s="72"/>
      <c r="V1031" s="222"/>
      <c r="W1031" s="222"/>
    </row>
    <row r="1032" spans="1:26" ht="15.75">
      <c r="A1032" s="256">
        <v>43874</v>
      </c>
      <c r="B1032" s="347" t="s">
        <v>122</v>
      </c>
      <c r="C1032" s="68" t="s">
        <v>86</v>
      </c>
      <c r="D1032" s="219">
        <v>29302</v>
      </c>
      <c r="E1032" s="219">
        <v>29104</v>
      </c>
      <c r="F1032" s="219">
        <v>29085</v>
      </c>
      <c r="G1032" s="219">
        <v>29091</v>
      </c>
      <c r="H1032" s="219">
        <v>29262</v>
      </c>
      <c r="I1032" s="219">
        <v>29306</v>
      </c>
      <c r="J1032" s="219">
        <v>29107</v>
      </c>
      <c r="K1032" s="219">
        <v>29101</v>
      </c>
      <c r="L1032" s="219">
        <v>29298</v>
      </c>
      <c r="M1032" s="66">
        <f>IF((L1033=""),"",MAX(D1034:L1034))</f>
        <v>1938</v>
      </c>
      <c r="N1032" s="66">
        <f>IF(L1033="","",MIN(D1034:L1034))</f>
        <v>1819</v>
      </c>
      <c r="O1032" s="66">
        <f>IF((L1034=""),"",AVERAGE(D1034:L1034))</f>
        <v>1873.1111111111111</v>
      </c>
      <c r="P1032" s="66">
        <f t="shared" ref="P1032" si="376">IF((L1033=""),"",((M1032-N1032)/(M1032+N1032))*100)</f>
        <v>3.1674208144796379</v>
      </c>
      <c r="Q1032" s="66">
        <v>23</v>
      </c>
      <c r="R1032" s="122" t="str">
        <f>IF(L1033="","",IF(P1033&lt;20,(IF(O1032&gt;1730,IF(O1032&lt;1970,"Pass","Fail"),"Fail"))))</f>
        <v>Pass</v>
      </c>
      <c r="S1032" s="145">
        <v>1428</v>
      </c>
      <c r="T1032" s="54" t="s">
        <v>410</v>
      </c>
      <c r="V1032" s="220">
        <v>1600</v>
      </c>
      <c r="W1032" s="220">
        <v>2000</v>
      </c>
      <c r="X1032" s="224">
        <v>1730</v>
      </c>
      <c r="Y1032" s="224">
        <v>1970</v>
      </c>
      <c r="Z1032" s="224">
        <v>6.2</v>
      </c>
    </row>
    <row r="1033" spans="1:26" ht="15.75">
      <c r="A1033" s="257"/>
      <c r="B1033" s="348"/>
      <c r="C1033" s="68" t="s">
        <v>87</v>
      </c>
      <c r="D1033" s="219">
        <v>27450</v>
      </c>
      <c r="E1033" s="219">
        <v>27246</v>
      </c>
      <c r="F1033" s="219">
        <v>27266</v>
      </c>
      <c r="G1033" s="219">
        <v>27211</v>
      </c>
      <c r="H1033" s="219">
        <v>27348</v>
      </c>
      <c r="I1033" s="219">
        <v>27368</v>
      </c>
      <c r="J1033" s="219">
        <v>27239</v>
      </c>
      <c r="K1033" s="219">
        <v>27229</v>
      </c>
      <c r="L1033" s="219">
        <v>27441</v>
      </c>
      <c r="M1033" s="72"/>
      <c r="N1033" s="72"/>
      <c r="O1033" s="72"/>
      <c r="P1033" s="72"/>
      <c r="Q1033" s="72"/>
      <c r="R1033" s="124"/>
      <c r="S1033" s="72"/>
      <c r="T1033" s="72"/>
      <c r="V1033" s="221"/>
      <c r="W1033" s="221"/>
    </row>
    <row r="1034" spans="1:26" ht="38.25">
      <c r="A1034" s="258"/>
      <c r="B1034" s="349"/>
      <c r="C1034" s="68" t="s">
        <v>121</v>
      </c>
      <c r="D1034" s="38">
        <f t="shared" ref="D1034:L1034" si="377">IF(((D1032="")*AND(D1033="")),"",(D1032-D1033)*1)</f>
        <v>1852</v>
      </c>
      <c r="E1034" s="38">
        <f t="shared" si="377"/>
        <v>1858</v>
      </c>
      <c r="F1034" s="38">
        <f t="shared" si="377"/>
        <v>1819</v>
      </c>
      <c r="G1034" s="38">
        <f t="shared" si="377"/>
        <v>1880</v>
      </c>
      <c r="H1034" s="38">
        <f t="shared" si="377"/>
        <v>1914</v>
      </c>
      <c r="I1034" s="38">
        <f t="shared" si="377"/>
        <v>1938</v>
      </c>
      <c r="J1034" s="38">
        <f t="shared" si="377"/>
        <v>1868</v>
      </c>
      <c r="K1034" s="38">
        <f t="shared" si="377"/>
        <v>1872</v>
      </c>
      <c r="L1034" s="38">
        <f t="shared" si="377"/>
        <v>1857</v>
      </c>
      <c r="M1034" s="75"/>
      <c r="N1034" s="127"/>
      <c r="O1034" s="127"/>
      <c r="P1034" s="127"/>
      <c r="Q1034" s="127"/>
      <c r="R1034" s="128"/>
      <c r="S1034" s="127"/>
      <c r="T1034" s="72"/>
      <c r="V1034" s="222"/>
      <c r="W1034" s="222"/>
    </row>
    <row r="1035" spans="1:26" ht="15.75">
      <c r="A1035" s="256">
        <v>43881</v>
      </c>
      <c r="B1035" s="350" t="s">
        <v>122</v>
      </c>
      <c r="C1035" s="68" t="s">
        <v>86</v>
      </c>
      <c r="D1035" s="219">
        <v>29311.86</v>
      </c>
      <c r="E1035" s="219">
        <v>29112.09</v>
      </c>
      <c r="F1035" s="219">
        <v>29087.360000000001</v>
      </c>
      <c r="G1035" s="219">
        <v>29137.7</v>
      </c>
      <c r="H1035" s="219">
        <v>29336.45</v>
      </c>
      <c r="I1035" s="219">
        <v>29300.22</v>
      </c>
      <c r="J1035" s="219">
        <v>29126.39</v>
      </c>
      <c r="K1035" s="219">
        <v>29157.66</v>
      </c>
      <c r="L1035" s="219">
        <v>29324.48</v>
      </c>
      <c r="M1035" s="66">
        <f>IF((L1036=""),"",MAX(D1037:L1037))</f>
        <v>1889.8500000000022</v>
      </c>
      <c r="N1035" s="66">
        <f>IF(L1036="","",MIN(D1037:L1037))</f>
        <v>1708.8600000000006</v>
      </c>
      <c r="O1035" s="66">
        <f>IF((L1037=""),"",AVERAGE(D1037:L1037))</f>
        <v>1835.6077777777782</v>
      </c>
      <c r="P1035" s="66">
        <f t="shared" ref="P1035" si="378">IF((L1036=""),"",((M1035-N1035)/(M1035+N1035))*100)</f>
        <v>5.0293021666097424</v>
      </c>
      <c r="Q1035" s="66">
        <v>23</v>
      </c>
      <c r="R1035" s="122" t="str">
        <f>IF(L1036="","",IF(P1036&lt;20,(IF(O1035&gt;1730,IF(O1035&lt;1970,"Pass","Fail"),"Fail"))))</f>
        <v>Pass</v>
      </c>
      <c r="S1035" s="145">
        <v>1428</v>
      </c>
      <c r="T1035" s="54" t="s">
        <v>410</v>
      </c>
      <c r="V1035" s="220">
        <v>1600</v>
      </c>
      <c r="W1035" s="220">
        <v>2000</v>
      </c>
      <c r="X1035" s="224">
        <v>1730</v>
      </c>
      <c r="Y1035" s="224">
        <v>1970</v>
      </c>
      <c r="Z1035" s="224">
        <v>6.2</v>
      </c>
    </row>
    <row r="1036" spans="1:26" ht="15.75">
      <c r="A1036" s="257"/>
      <c r="B1036" s="351"/>
      <c r="C1036" s="68" t="s">
        <v>87</v>
      </c>
      <c r="D1036" s="219">
        <v>27449.46</v>
      </c>
      <c r="E1036" s="219">
        <v>27261.53</v>
      </c>
      <c r="F1036" s="219">
        <v>27378.5</v>
      </c>
      <c r="G1036" s="219">
        <v>27351.74</v>
      </c>
      <c r="H1036" s="219">
        <v>27486.36</v>
      </c>
      <c r="I1036" s="219">
        <v>27410.37</v>
      </c>
      <c r="J1036" s="219">
        <v>27266.51</v>
      </c>
      <c r="K1036" s="219">
        <v>27294.54</v>
      </c>
      <c r="L1036" s="219">
        <v>27474.73</v>
      </c>
      <c r="M1036" s="72"/>
      <c r="N1036" s="72"/>
      <c r="O1036" s="72"/>
      <c r="P1036" s="72"/>
      <c r="Q1036" s="72"/>
      <c r="R1036" s="124"/>
      <c r="S1036" s="72"/>
      <c r="T1036" s="72"/>
      <c r="V1036" s="221"/>
      <c r="W1036" s="221"/>
    </row>
    <row r="1037" spans="1:26" ht="38.25">
      <c r="A1037" s="258"/>
      <c r="B1037" s="352"/>
      <c r="C1037" s="68" t="s">
        <v>121</v>
      </c>
      <c r="D1037" s="38">
        <f t="shared" ref="D1037:L1037" si="379">IF(((D1035="")*AND(D1036="")),"",(D1035-D1036)*1)</f>
        <v>1862.4000000000015</v>
      </c>
      <c r="E1037" s="38">
        <f t="shared" si="379"/>
        <v>1850.5600000000013</v>
      </c>
      <c r="F1037" s="38">
        <f t="shared" si="379"/>
        <v>1708.8600000000006</v>
      </c>
      <c r="G1037" s="38">
        <f t="shared" si="379"/>
        <v>1785.9599999999991</v>
      </c>
      <c r="H1037" s="38">
        <f t="shared" si="379"/>
        <v>1850.0900000000001</v>
      </c>
      <c r="I1037" s="38">
        <f t="shared" si="379"/>
        <v>1889.8500000000022</v>
      </c>
      <c r="J1037" s="38">
        <f t="shared" si="379"/>
        <v>1859.880000000001</v>
      </c>
      <c r="K1037" s="38">
        <f t="shared" si="379"/>
        <v>1863.119999999999</v>
      </c>
      <c r="L1037" s="38">
        <f t="shared" si="379"/>
        <v>1849.75</v>
      </c>
      <c r="M1037" s="75"/>
      <c r="N1037" s="127"/>
      <c r="O1037" s="127"/>
      <c r="P1037" s="127"/>
      <c r="Q1037" s="127"/>
      <c r="R1037" s="128"/>
      <c r="S1037" s="127"/>
      <c r="T1037" s="72"/>
      <c r="V1037" s="222"/>
      <c r="W1037" s="222"/>
    </row>
    <row r="1038" spans="1:26" ht="15.75">
      <c r="A1038" s="256">
        <v>43885</v>
      </c>
      <c r="B1038" s="353" t="s">
        <v>122</v>
      </c>
      <c r="C1038" s="68" t="s">
        <v>86</v>
      </c>
      <c r="D1038" s="219">
        <v>29250</v>
      </c>
      <c r="E1038" s="219">
        <v>29063</v>
      </c>
      <c r="F1038" s="219">
        <v>29049</v>
      </c>
      <c r="G1038" s="219">
        <v>29060</v>
      </c>
      <c r="H1038" s="219">
        <v>29264</v>
      </c>
      <c r="I1038" s="219">
        <v>29300</v>
      </c>
      <c r="J1038" s="219">
        <v>29083</v>
      </c>
      <c r="K1038" s="219">
        <v>29053</v>
      </c>
      <c r="L1038" s="219">
        <v>29201</v>
      </c>
      <c r="M1038" s="66">
        <f>IF((L1039=""),"",MAX(D1040:L1040))</f>
        <v>1914</v>
      </c>
      <c r="N1038" s="66">
        <f>IF(L1039="","",MIN(D1040:L1040))</f>
        <v>1799</v>
      </c>
      <c r="O1038" s="66">
        <f>IF((L1040=""),"",AVERAGE(D1040:L1040))</f>
        <v>1861.4444444444443</v>
      </c>
      <c r="P1038" s="66">
        <f t="shared" ref="P1038" si="380">IF((L1039=""),"",((M1038-N1038)/(M1038+N1038))*100)</f>
        <v>3.0972259628332885</v>
      </c>
      <c r="Q1038" s="66">
        <v>23</v>
      </c>
      <c r="R1038" s="122" t="str">
        <f>IF(L1039="","",IF(P1039&lt;20,(IF(O1038&gt;1730,IF(O1038&lt;1970,"Pass","Fail"),"Fail"))))</f>
        <v>Pass</v>
      </c>
      <c r="S1038" s="145">
        <v>1159</v>
      </c>
      <c r="T1038" s="54" t="s">
        <v>413</v>
      </c>
      <c r="V1038" s="220">
        <v>1600</v>
      </c>
      <c r="W1038" s="220">
        <v>2000</v>
      </c>
      <c r="X1038" s="224">
        <v>1730</v>
      </c>
      <c r="Y1038" s="224">
        <v>1970</v>
      </c>
      <c r="Z1038" s="224">
        <v>6.2</v>
      </c>
    </row>
    <row r="1039" spans="1:26" ht="15.75">
      <c r="A1039" s="257"/>
      <c r="B1039" s="354"/>
      <c r="C1039" s="68" t="s">
        <v>87</v>
      </c>
      <c r="D1039" s="219">
        <v>27386</v>
      </c>
      <c r="E1039" s="219">
        <v>27215</v>
      </c>
      <c r="F1039" s="219">
        <v>27250</v>
      </c>
      <c r="G1039" s="219">
        <v>27215</v>
      </c>
      <c r="H1039" s="219">
        <v>27366</v>
      </c>
      <c r="I1039" s="219">
        <v>27386</v>
      </c>
      <c r="J1039" s="219">
        <v>27214</v>
      </c>
      <c r="K1039" s="219">
        <v>27191</v>
      </c>
      <c r="L1039" s="219">
        <v>27347</v>
      </c>
      <c r="M1039" s="72"/>
      <c r="N1039" s="72"/>
      <c r="O1039" s="72"/>
      <c r="P1039" s="72"/>
      <c r="Q1039" s="72"/>
      <c r="R1039" s="124"/>
      <c r="S1039" s="72"/>
      <c r="T1039" s="72"/>
      <c r="V1039" s="221"/>
      <c r="W1039" s="221"/>
    </row>
    <row r="1040" spans="1:26" ht="38.25">
      <c r="A1040" s="258"/>
      <c r="B1040" s="355"/>
      <c r="C1040" s="68" t="s">
        <v>121</v>
      </c>
      <c r="D1040" s="38">
        <f t="shared" ref="D1040:L1040" si="381">IF(((D1038="")*AND(D1039="")),"",(D1038-D1039)*1)</f>
        <v>1864</v>
      </c>
      <c r="E1040" s="38">
        <f t="shared" si="381"/>
        <v>1848</v>
      </c>
      <c r="F1040" s="38">
        <f t="shared" si="381"/>
        <v>1799</v>
      </c>
      <c r="G1040" s="38">
        <f t="shared" si="381"/>
        <v>1845</v>
      </c>
      <c r="H1040" s="38">
        <f t="shared" si="381"/>
        <v>1898</v>
      </c>
      <c r="I1040" s="38">
        <f t="shared" si="381"/>
        <v>1914</v>
      </c>
      <c r="J1040" s="38">
        <f t="shared" si="381"/>
        <v>1869</v>
      </c>
      <c r="K1040" s="38">
        <f t="shared" si="381"/>
        <v>1862</v>
      </c>
      <c r="L1040" s="38">
        <f t="shared" si="381"/>
        <v>1854</v>
      </c>
      <c r="M1040" s="75"/>
      <c r="N1040" s="127"/>
      <c r="O1040" s="127"/>
      <c r="P1040" s="127"/>
      <c r="Q1040" s="127"/>
      <c r="R1040" s="128"/>
      <c r="S1040" s="127"/>
      <c r="T1040" s="72"/>
      <c r="V1040" s="222"/>
      <c r="W1040" s="222"/>
    </row>
    <row r="1041" spans="1:26" ht="15.75">
      <c r="A1041" s="256">
        <v>43887</v>
      </c>
      <c r="B1041" s="356" t="s">
        <v>122</v>
      </c>
      <c r="C1041" s="68" t="s">
        <v>86</v>
      </c>
      <c r="D1041" s="219">
        <v>29571</v>
      </c>
      <c r="E1041" s="219">
        <v>29330</v>
      </c>
      <c r="F1041" s="219">
        <v>29358</v>
      </c>
      <c r="G1041" s="219">
        <v>29336</v>
      </c>
      <c r="H1041" s="219">
        <v>29492</v>
      </c>
      <c r="I1041" s="219">
        <v>29514</v>
      </c>
      <c r="J1041" s="219">
        <v>29317</v>
      </c>
      <c r="K1041" s="219">
        <v>29342</v>
      </c>
      <c r="L1041" s="219">
        <v>29522</v>
      </c>
      <c r="M1041" s="66">
        <f>IF((L1042=""),"",MAX(D1043:L1043))</f>
        <v>2038</v>
      </c>
      <c r="N1041" s="66">
        <f>IF(L1042="","",MIN(D1043:L1043))</f>
        <v>1895</v>
      </c>
      <c r="O1041" s="66">
        <f>IF((L1043=""),"",AVERAGE(D1043:L1043))</f>
        <v>1958.5555555555557</v>
      </c>
      <c r="P1041" s="66">
        <f t="shared" ref="P1041" si="382">IF((L1042=""),"",((M1041-N1041)/(M1041+N1041))*100)</f>
        <v>3.6359013475718278</v>
      </c>
      <c r="Q1041" s="66">
        <v>23</v>
      </c>
      <c r="R1041" s="122" t="str">
        <f>IF(L1042="","",IF(P1042&lt;20,(IF(O1041&gt;1730,IF(O1041&lt;1970,"Pass","Fail"),"Fail"))))</f>
        <v>Pass</v>
      </c>
      <c r="S1041" s="145">
        <v>1340</v>
      </c>
      <c r="T1041" s="54" t="s">
        <v>415</v>
      </c>
      <c r="V1041" s="220">
        <v>1600</v>
      </c>
      <c r="W1041" s="220">
        <v>2000</v>
      </c>
      <c r="X1041" s="224">
        <v>1730</v>
      </c>
      <c r="Y1041" s="224">
        <v>1970</v>
      </c>
      <c r="Z1041" s="224">
        <v>6.2</v>
      </c>
    </row>
    <row r="1042" spans="1:26" ht="15.75">
      <c r="A1042" s="257"/>
      <c r="B1042" s="357"/>
      <c r="C1042" s="68" t="s">
        <v>87</v>
      </c>
      <c r="D1042" s="219">
        <v>27597</v>
      </c>
      <c r="E1042" s="219">
        <v>27389</v>
      </c>
      <c r="F1042" s="219">
        <v>27463</v>
      </c>
      <c r="G1042" s="219">
        <v>27380</v>
      </c>
      <c r="H1042" s="219">
        <v>27501</v>
      </c>
      <c r="I1042" s="219">
        <v>27476</v>
      </c>
      <c r="J1042" s="219">
        <v>27362</v>
      </c>
      <c r="K1042" s="219">
        <v>27398</v>
      </c>
      <c r="L1042" s="219">
        <v>27589</v>
      </c>
      <c r="M1042" s="72"/>
      <c r="N1042" s="72"/>
      <c r="O1042" s="72"/>
      <c r="P1042" s="72"/>
      <c r="Q1042" s="72"/>
      <c r="R1042" s="124"/>
      <c r="S1042" s="72"/>
      <c r="T1042" s="72"/>
      <c r="V1042" s="221"/>
      <c r="W1042" s="221"/>
    </row>
    <row r="1043" spans="1:26" ht="38.25">
      <c r="A1043" s="258"/>
      <c r="B1043" s="358"/>
      <c r="C1043" s="68" t="s">
        <v>121</v>
      </c>
      <c r="D1043" s="38">
        <f t="shared" ref="D1043:L1043" si="383">IF(((D1041="")*AND(D1042="")),"",(D1041-D1042)*1)</f>
        <v>1974</v>
      </c>
      <c r="E1043" s="38">
        <f t="shared" si="383"/>
        <v>1941</v>
      </c>
      <c r="F1043" s="38">
        <f t="shared" si="383"/>
        <v>1895</v>
      </c>
      <c r="G1043" s="38">
        <f t="shared" si="383"/>
        <v>1956</v>
      </c>
      <c r="H1043" s="38">
        <f t="shared" si="383"/>
        <v>1991</v>
      </c>
      <c r="I1043" s="38">
        <f t="shared" si="383"/>
        <v>2038</v>
      </c>
      <c r="J1043" s="38">
        <f t="shared" si="383"/>
        <v>1955</v>
      </c>
      <c r="K1043" s="38">
        <f t="shared" si="383"/>
        <v>1944</v>
      </c>
      <c r="L1043" s="38">
        <f t="shared" si="383"/>
        <v>1933</v>
      </c>
      <c r="M1043" s="75"/>
      <c r="N1043" s="127"/>
      <c r="O1043" s="127"/>
      <c r="P1043" s="127"/>
      <c r="Q1043" s="127"/>
      <c r="R1043" s="128"/>
      <c r="S1043" s="127"/>
      <c r="T1043" s="72"/>
      <c r="V1043" s="222"/>
      <c r="W1043" s="222"/>
    </row>
    <row r="1044" spans="1:26" ht="15.75">
      <c r="A1044" s="154">
        <v>43891</v>
      </c>
      <c r="B1044" s="359" t="s">
        <v>122</v>
      </c>
      <c r="C1044" s="68" t="s">
        <v>86</v>
      </c>
      <c r="D1044" s="219">
        <v>29436</v>
      </c>
      <c r="E1044" s="219">
        <v>29238</v>
      </c>
      <c r="F1044" s="219">
        <v>29182</v>
      </c>
      <c r="G1044" s="219">
        <v>29181</v>
      </c>
      <c r="H1044" s="219">
        <v>29322</v>
      </c>
      <c r="I1044" s="219">
        <v>29401</v>
      </c>
      <c r="J1044" s="219">
        <v>29182</v>
      </c>
      <c r="K1044" s="219">
        <v>29208</v>
      </c>
      <c r="L1044" s="219">
        <v>29377</v>
      </c>
      <c r="M1044" s="66">
        <f>IF((L1045=""),"",MAX(D1046:L1046))</f>
        <v>1925</v>
      </c>
      <c r="N1044" s="66">
        <f>IF(L1045="","",MIN(D1046:L1046))</f>
        <v>1788</v>
      </c>
      <c r="O1044" s="66">
        <f>IF((L1046=""),"",AVERAGE(D1046:L1046))</f>
        <v>1857.4444444444443</v>
      </c>
      <c r="P1044" s="66">
        <f t="shared" ref="P1044" si="384">IF((L1045=""),"",((M1044-N1044)/(M1044+N1044))*100)</f>
        <v>3.6897387557231349</v>
      </c>
      <c r="Q1044" s="66">
        <v>23</v>
      </c>
      <c r="R1044" s="122" t="str">
        <f>IF(L1045="","",IF(P1045&lt;20,(IF(O1044&gt;1730,IF(O1044&lt;1970,"Pass","Fail"),"Fail"))))</f>
        <v>Pass</v>
      </c>
      <c r="S1044" s="145">
        <v>121</v>
      </c>
      <c r="T1044" s="54" t="s">
        <v>416</v>
      </c>
      <c r="V1044" s="220">
        <v>1600</v>
      </c>
      <c r="W1044" s="220">
        <v>2000</v>
      </c>
      <c r="X1044" s="224">
        <v>1730</v>
      </c>
      <c r="Y1044" s="224">
        <v>1970</v>
      </c>
      <c r="Z1044" s="224">
        <v>6.2</v>
      </c>
    </row>
    <row r="1045" spans="1:26" ht="15.75">
      <c r="A1045" s="257"/>
      <c r="B1045" s="360"/>
      <c r="C1045" s="68" t="s">
        <v>87</v>
      </c>
      <c r="D1045" s="219">
        <v>27559</v>
      </c>
      <c r="E1045" s="219">
        <v>27381</v>
      </c>
      <c r="F1045" s="219">
        <v>27394</v>
      </c>
      <c r="G1045" s="219">
        <v>27337</v>
      </c>
      <c r="H1045" s="219">
        <v>27416</v>
      </c>
      <c r="I1045" s="219">
        <v>27476</v>
      </c>
      <c r="J1045" s="219">
        <v>27357</v>
      </c>
      <c r="K1045" s="219">
        <v>27368</v>
      </c>
      <c r="L1045" s="219">
        <v>27522</v>
      </c>
      <c r="M1045" s="72"/>
      <c r="N1045" s="72"/>
      <c r="O1045" s="72"/>
      <c r="P1045" s="72"/>
      <c r="Q1045" s="72"/>
      <c r="R1045" s="124"/>
      <c r="S1045" s="72"/>
      <c r="T1045" s="72"/>
      <c r="V1045" s="221"/>
      <c r="W1045" s="221"/>
    </row>
    <row r="1046" spans="1:26" ht="38.25">
      <c r="A1046" s="258"/>
      <c r="B1046" s="361"/>
      <c r="C1046" s="68" t="s">
        <v>121</v>
      </c>
      <c r="D1046" s="38">
        <f t="shared" ref="D1046:L1046" si="385">IF(((D1044="")*AND(D1045="")),"",(D1044-D1045)*1)</f>
        <v>1877</v>
      </c>
      <c r="E1046" s="38">
        <f t="shared" si="385"/>
        <v>1857</v>
      </c>
      <c r="F1046" s="38">
        <f t="shared" si="385"/>
        <v>1788</v>
      </c>
      <c r="G1046" s="38">
        <f t="shared" si="385"/>
        <v>1844</v>
      </c>
      <c r="H1046" s="38">
        <f t="shared" si="385"/>
        <v>1906</v>
      </c>
      <c r="I1046" s="38">
        <f t="shared" si="385"/>
        <v>1925</v>
      </c>
      <c r="J1046" s="38">
        <f t="shared" si="385"/>
        <v>1825</v>
      </c>
      <c r="K1046" s="38">
        <f t="shared" si="385"/>
        <v>1840</v>
      </c>
      <c r="L1046" s="38">
        <f t="shared" si="385"/>
        <v>1855</v>
      </c>
      <c r="M1046" s="75"/>
      <c r="N1046" s="127"/>
      <c r="O1046" s="127"/>
      <c r="P1046" s="127"/>
      <c r="Q1046" s="127"/>
      <c r="R1046" s="128"/>
      <c r="S1046" s="127"/>
      <c r="T1046" s="72"/>
      <c r="V1046" s="222"/>
      <c r="W1046" s="222"/>
    </row>
    <row r="1047" spans="1:26" ht="15.75">
      <c r="A1047" s="154">
        <v>43894</v>
      </c>
      <c r="B1047" s="363" t="s">
        <v>122</v>
      </c>
      <c r="C1047" s="68" t="s">
        <v>86</v>
      </c>
      <c r="D1047" s="219">
        <v>29411</v>
      </c>
      <c r="E1047" s="219">
        <v>29174</v>
      </c>
      <c r="F1047" s="219">
        <v>29154</v>
      </c>
      <c r="G1047" s="219">
        <v>29172</v>
      </c>
      <c r="H1047" s="219">
        <v>29349</v>
      </c>
      <c r="I1047" s="219">
        <v>29376</v>
      </c>
      <c r="J1047" s="219">
        <v>29171</v>
      </c>
      <c r="K1047" s="219">
        <v>29171</v>
      </c>
      <c r="L1047" s="219">
        <v>29342</v>
      </c>
      <c r="M1047" s="66">
        <f>IF((L1048=""),"",MAX(D1049:L1049))</f>
        <v>1930</v>
      </c>
      <c r="N1047" s="66">
        <f>IF(L1048="","",MIN(D1049:L1049))</f>
        <v>1782</v>
      </c>
      <c r="O1047" s="66">
        <f>IF((L1049=""),"",AVERAGE(D1049:L1049))</f>
        <v>1863</v>
      </c>
      <c r="P1047" s="66">
        <f t="shared" ref="P1047" si="386">IF((L1048=""),"",((M1047-N1047)/(M1047+N1047))*100)</f>
        <v>3.9870689655172415</v>
      </c>
      <c r="Q1047" s="66">
        <v>23</v>
      </c>
      <c r="R1047" s="122" t="str">
        <f>IF(L1048="","",IF(P1048&lt;20,(IF(O1047&gt;1730,IF(O1047&lt;1970,"Pass","Fail"),"Fail"))))</f>
        <v>Pass</v>
      </c>
      <c r="S1047" s="145">
        <v>1340</v>
      </c>
      <c r="T1047" s="54" t="s">
        <v>416</v>
      </c>
      <c r="V1047" s="220">
        <v>1600</v>
      </c>
      <c r="W1047" s="220">
        <v>2000</v>
      </c>
      <c r="X1047" s="224">
        <v>1730</v>
      </c>
      <c r="Y1047" s="224">
        <v>1970</v>
      </c>
      <c r="Z1047" s="224">
        <v>6.2</v>
      </c>
    </row>
    <row r="1048" spans="1:26" ht="15.75">
      <c r="A1048" s="257"/>
      <c r="B1048" s="364"/>
      <c r="C1048" s="68" t="s">
        <v>87</v>
      </c>
      <c r="D1048" s="219">
        <v>27519</v>
      </c>
      <c r="E1048" s="219">
        <v>27339</v>
      </c>
      <c r="F1048" s="219">
        <v>27372</v>
      </c>
      <c r="G1048" s="219">
        <v>27330</v>
      </c>
      <c r="H1048" s="219">
        <v>27437</v>
      </c>
      <c r="I1048" s="219">
        <v>27446</v>
      </c>
      <c r="J1048" s="219">
        <v>27317</v>
      </c>
      <c r="K1048" s="219">
        <v>27324</v>
      </c>
      <c r="L1048" s="219">
        <v>27469</v>
      </c>
      <c r="M1048" s="72"/>
      <c r="N1048" s="72"/>
      <c r="O1048" s="72"/>
      <c r="P1048" s="72"/>
      <c r="Q1048" s="72"/>
      <c r="R1048" s="124"/>
      <c r="S1048" s="72"/>
      <c r="T1048" s="72"/>
      <c r="V1048" s="221"/>
      <c r="W1048" s="221"/>
    </row>
    <row r="1049" spans="1:26" ht="38.25">
      <c r="A1049" s="258"/>
      <c r="B1049" s="365"/>
      <c r="C1049" s="68" t="s">
        <v>121</v>
      </c>
      <c r="D1049" s="38">
        <f t="shared" ref="D1049:L1049" si="387">IF(((D1047="")*AND(D1048="")),"",(D1047-D1048)*1)</f>
        <v>1892</v>
      </c>
      <c r="E1049" s="38">
        <f t="shared" si="387"/>
        <v>1835</v>
      </c>
      <c r="F1049" s="38">
        <f t="shared" si="387"/>
        <v>1782</v>
      </c>
      <c r="G1049" s="38">
        <f t="shared" si="387"/>
        <v>1842</v>
      </c>
      <c r="H1049" s="38">
        <f t="shared" si="387"/>
        <v>1912</v>
      </c>
      <c r="I1049" s="38">
        <f t="shared" si="387"/>
        <v>1930</v>
      </c>
      <c r="J1049" s="38">
        <f t="shared" si="387"/>
        <v>1854</v>
      </c>
      <c r="K1049" s="38">
        <f t="shared" si="387"/>
        <v>1847</v>
      </c>
      <c r="L1049" s="38">
        <f t="shared" si="387"/>
        <v>1873</v>
      </c>
      <c r="M1049" s="75"/>
      <c r="N1049" s="127"/>
      <c r="O1049" s="127"/>
      <c r="P1049" s="127"/>
      <c r="Q1049" s="127"/>
      <c r="R1049" s="128"/>
      <c r="S1049" s="127"/>
      <c r="T1049" s="72"/>
      <c r="V1049" s="222"/>
      <c r="W1049" s="222"/>
    </row>
    <row r="1050" spans="1:26" ht="15.75">
      <c r="A1050" s="154">
        <v>43897</v>
      </c>
      <c r="B1050" s="367" t="s">
        <v>122</v>
      </c>
      <c r="C1050" s="68" t="s">
        <v>86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6">
        <f>IF((L1051=""),"",MAX(D1052:L1052))</f>
        <v>1969.25</v>
      </c>
      <c r="N1050" s="66">
        <f>IF(L1051="","",MIN(D1052:L1052))</f>
        <v>1828.9199999999983</v>
      </c>
      <c r="O1050" s="66">
        <f>IF((L1052=""),"",AVERAGE(D1052:L1052))</f>
        <v>1895.6411111111108</v>
      </c>
      <c r="P1050" s="66">
        <f t="shared" ref="P1050" si="388">IF((L1051=""),"",((M1050-N1050)/(M1050+N1050))*100)</f>
        <v>3.6946740140647161</v>
      </c>
      <c r="Q1050" s="66">
        <v>23</v>
      </c>
      <c r="R1050" s="122" t="str">
        <f>IF(L1051="","",IF(P1051&lt;20,(IF(O1050&gt;1730,IF(O1050&lt;1970,"Pass","Fail"),"Fail"))))</f>
        <v>Pass</v>
      </c>
      <c r="S1050" s="145">
        <v>74</v>
      </c>
      <c r="T1050" s="54" t="s">
        <v>422</v>
      </c>
      <c r="V1050" s="220">
        <v>1600</v>
      </c>
      <c r="W1050" s="220">
        <v>2000</v>
      </c>
      <c r="X1050" s="224">
        <v>1730</v>
      </c>
      <c r="Y1050" s="224">
        <v>1970</v>
      </c>
      <c r="Z1050" s="224">
        <v>6.2</v>
      </c>
    </row>
    <row r="1051" spans="1:26" ht="15.75">
      <c r="A1051" s="257"/>
      <c r="B1051" s="368"/>
      <c r="C1051" s="68" t="s">
        <v>87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72"/>
      <c r="N1051" s="72"/>
      <c r="O1051" s="72"/>
      <c r="P1051" s="72"/>
      <c r="Q1051" s="72"/>
      <c r="R1051" s="124"/>
      <c r="S1051" s="72"/>
      <c r="T1051" s="72"/>
      <c r="V1051" s="221"/>
      <c r="W1051" s="221"/>
    </row>
    <row r="1052" spans="1:26" ht="38.25">
      <c r="A1052" s="258"/>
      <c r="B1052" s="369"/>
      <c r="C1052" s="68" t="s">
        <v>121</v>
      </c>
      <c r="D1052" s="38">
        <f t="shared" ref="D1052:L1052" si="389">IF(((D1050="")*AND(D1051="")),"",(D1050-D1051)*1)</f>
        <v>1890.8400000000001</v>
      </c>
      <c r="E1052" s="38">
        <f t="shared" si="389"/>
        <v>1857.239999999998</v>
      </c>
      <c r="F1052" s="38">
        <f t="shared" si="389"/>
        <v>1828.9199999999983</v>
      </c>
      <c r="G1052" s="38">
        <f t="shared" si="389"/>
        <v>1880.6899999999987</v>
      </c>
      <c r="H1052" s="38">
        <f t="shared" si="389"/>
        <v>1967.5600000000013</v>
      </c>
      <c r="I1052" s="38">
        <f t="shared" si="389"/>
        <v>1969.25</v>
      </c>
      <c r="J1052" s="38">
        <f t="shared" si="389"/>
        <v>1893.25</v>
      </c>
      <c r="K1052" s="38">
        <f t="shared" si="389"/>
        <v>1869.9300000000003</v>
      </c>
      <c r="L1052" s="38">
        <f t="shared" si="389"/>
        <v>1903.0900000000001</v>
      </c>
      <c r="M1052" s="75"/>
      <c r="N1052" s="127"/>
      <c r="O1052" s="127"/>
      <c r="P1052" s="127"/>
      <c r="Q1052" s="127"/>
      <c r="R1052" s="128"/>
      <c r="S1052" s="127"/>
      <c r="T1052" s="72"/>
      <c r="V1052" s="222"/>
      <c r="W1052" s="222"/>
    </row>
    <row r="1053" spans="1:26" ht="15.75">
      <c r="A1053" s="154">
        <v>43901</v>
      </c>
      <c r="B1053" s="370" t="s">
        <v>122</v>
      </c>
      <c r="C1053" s="68" t="s">
        <v>86</v>
      </c>
      <c r="D1053" s="219">
        <v>29419.69</v>
      </c>
      <c r="E1053" s="219">
        <v>29231.88</v>
      </c>
      <c r="F1053" s="219">
        <v>29214.62</v>
      </c>
      <c r="G1053" s="219">
        <v>29250.68</v>
      </c>
      <c r="H1053" s="219">
        <v>29434.38</v>
      </c>
      <c r="I1053" s="219">
        <v>29420.73</v>
      </c>
      <c r="J1053" s="219">
        <v>29241.62</v>
      </c>
      <c r="K1053" s="219">
        <v>29239.42</v>
      </c>
      <c r="L1053" s="219">
        <v>29414.63</v>
      </c>
      <c r="M1053" s="66">
        <f>IF((L1054=""),"",MAX(D1055:L1055))</f>
        <v>2010.6100000000006</v>
      </c>
      <c r="N1053" s="66">
        <f>IF(L1054="","",MIN(D1055:L1055))</f>
        <v>1850.8999999999978</v>
      </c>
      <c r="O1053" s="66">
        <f>IF((L1055=""),"",AVERAGE(D1055:L1055))</f>
        <v>1936.6366666666663</v>
      </c>
      <c r="P1053" s="66">
        <f t="shared" ref="P1053" si="390">IF((L1054=""),"",((M1053-N1053)/(M1053+N1053))*100)</f>
        <v>4.1359468187316057</v>
      </c>
      <c r="Q1053" s="66">
        <v>23</v>
      </c>
      <c r="R1053" s="122" t="str">
        <f>IF(L1054="","",IF(P1054&lt;20,(IF(O1053&gt;1730,IF(O1053&lt;1970,"Pass","Fail"),"Fail"))))</f>
        <v>Pass</v>
      </c>
      <c r="S1053" s="145">
        <v>64</v>
      </c>
      <c r="T1053" s="54" t="s">
        <v>423</v>
      </c>
      <c r="V1053" s="220">
        <v>1600</v>
      </c>
      <c r="W1053" s="220">
        <v>2000</v>
      </c>
      <c r="X1053" s="224">
        <v>1730</v>
      </c>
      <c r="Y1053" s="224">
        <v>1970</v>
      </c>
      <c r="Z1053" s="224">
        <v>6.2</v>
      </c>
    </row>
    <row r="1054" spans="1:26" ht="15.75">
      <c r="A1054" s="257"/>
      <c r="B1054" s="371"/>
      <c r="C1054" s="68" t="s">
        <v>87</v>
      </c>
      <c r="D1054" s="219">
        <v>27470.61</v>
      </c>
      <c r="E1054" s="219">
        <v>27314.04</v>
      </c>
      <c r="F1054" s="219">
        <v>27363.72</v>
      </c>
      <c r="G1054" s="219">
        <v>27323.73</v>
      </c>
      <c r="H1054" s="219">
        <v>27447.759999999998</v>
      </c>
      <c r="I1054" s="219">
        <v>27410.12</v>
      </c>
      <c r="J1054" s="219">
        <v>27305.61</v>
      </c>
      <c r="K1054" s="219">
        <v>27311.83</v>
      </c>
      <c r="L1054" s="219">
        <v>27490.5</v>
      </c>
      <c r="M1054" s="72"/>
      <c r="N1054" s="72"/>
      <c r="O1054" s="72"/>
      <c r="P1054" s="72"/>
      <c r="Q1054" s="72"/>
      <c r="R1054" s="124"/>
      <c r="S1054" s="72"/>
      <c r="T1054" s="72"/>
      <c r="V1054" s="221"/>
      <c r="W1054" s="221"/>
    </row>
    <row r="1055" spans="1:26" ht="38.25">
      <c r="A1055" s="258"/>
      <c r="B1055" s="372"/>
      <c r="C1055" s="68" t="s">
        <v>121</v>
      </c>
      <c r="D1055" s="38">
        <f t="shared" ref="D1055:L1055" si="391">IF(((D1053="")*AND(D1054="")),"",(D1053-D1054)*1)</f>
        <v>1949.0799999999981</v>
      </c>
      <c r="E1055" s="38">
        <f t="shared" si="391"/>
        <v>1917.8400000000001</v>
      </c>
      <c r="F1055" s="38">
        <f t="shared" si="391"/>
        <v>1850.8999999999978</v>
      </c>
      <c r="G1055" s="38">
        <f t="shared" si="391"/>
        <v>1926.9500000000007</v>
      </c>
      <c r="H1055" s="38">
        <f t="shared" si="391"/>
        <v>1986.6200000000026</v>
      </c>
      <c r="I1055" s="38">
        <f t="shared" si="391"/>
        <v>2010.6100000000006</v>
      </c>
      <c r="J1055" s="38">
        <f t="shared" si="391"/>
        <v>1936.0099999999984</v>
      </c>
      <c r="K1055" s="38">
        <f t="shared" si="391"/>
        <v>1927.5899999999965</v>
      </c>
      <c r="L1055" s="38">
        <f t="shared" si="391"/>
        <v>1924.130000000001</v>
      </c>
      <c r="M1055" s="75"/>
      <c r="N1055" s="127"/>
      <c r="O1055" s="127"/>
      <c r="P1055" s="127"/>
      <c r="Q1055" s="127"/>
      <c r="R1055" s="128"/>
      <c r="S1055" s="127"/>
      <c r="T1055" s="72"/>
      <c r="V1055" s="222"/>
      <c r="W1055" s="222"/>
    </row>
    <row r="1056" spans="1:26" ht="15.75">
      <c r="A1056" s="154">
        <v>43904</v>
      </c>
      <c r="B1056" s="373" t="s">
        <v>122</v>
      </c>
      <c r="C1056" s="68" t="s">
        <v>86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6">
        <f>IF((L1057=""),"",MAX(D1058:L1058))</f>
        <v>1980.1899999999987</v>
      </c>
      <c r="N1056" s="66">
        <f>IF(L1057="","",MIN(D1058:L1058))</f>
        <v>1829.3899999999994</v>
      </c>
      <c r="O1056" s="66">
        <f>IF((L1058=""),"",AVERAGE(D1058:L1058))</f>
        <v>1899.8644444444444</v>
      </c>
      <c r="P1056" s="66">
        <f t="shared" ref="P1056" si="392">IF((L1057=""),"",((M1056-N1056)/(M1056+N1056))*100)</f>
        <v>3.9584416129861912</v>
      </c>
      <c r="Q1056" s="66">
        <v>23</v>
      </c>
      <c r="R1056" s="122" t="str">
        <f>IF(L1057="","",IF(P1057&lt;20,(IF(O1056&gt;1730,IF(O1056&lt;1970,"Pass","Fail"),"Fail"))))</f>
        <v>Pass</v>
      </c>
      <c r="S1056" s="145">
        <v>1428</v>
      </c>
      <c r="T1056" s="54" t="s">
        <v>424</v>
      </c>
      <c r="V1056" s="220">
        <v>1600</v>
      </c>
      <c r="W1056" s="220">
        <v>2000</v>
      </c>
      <c r="X1056" s="224">
        <v>1730</v>
      </c>
      <c r="Y1056" s="224">
        <v>1970</v>
      </c>
      <c r="Z1056" s="224">
        <v>6.2</v>
      </c>
    </row>
    <row r="1057" spans="1:26" ht="15.75">
      <c r="A1057" s="257"/>
      <c r="B1057" s="374"/>
      <c r="C1057" s="68" t="s">
        <v>87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72"/>
      <c r="N1057" s="72"/>
      <c r="O1057" s="72"/>
      <c r="P1057" s="72"/>
      <c r="Q1057" s="72"/>
      <c r="R1057" s="124"/>
      <c r="S1057" s="72"/>
      <c r="T1057" s="72"/>
      <c r="V1057" s="221"/>
      <c r="W1057" s="221"/>
    </row>
    <row r="1058" spans="1:26" ht="38.25">
      <c r="A1058" s="258"/>
      <c r="B1058" s="375"/>
      <c r="C1058" s="68" t="s">
        <v>121</v>
      </c>
      <c r="D1058" s="38">
        <f t="shared" ref="D1058:L1058" si="393">IF(((D1056="")*AND(D1057="")),"",(D1056-D1057)*1)</f>
        <v>1906.2200000000012</v>
      </c>
      <c r="E1058" s="38">
        <f t="shared" si="393"/>
        <v>1862.5199999999968</v>
      </c>
      <c r="F1058" s="38">
        <f t="shared" si="393"/>
        <v>1829.3899999999994</v>
      </c>
      <c r="G1058" s="38">
        <f t="shared" si="393"/>
        <v>1888.1899999999987</v>
      </c>
      <c r="H1058" s="38">
        <f t="shared" si="393"/>
        <v>1961.9400000000023</v>
      </c>
      <c r="I1058" s="38">
        <f t="shared" si="393"/>
        <v>1980.1899999999987</v>
      </c>
      <c r="J1058" s="38">
        <f t="shared" si="393"/>
        <v>1888.3000000000029</v>
      </c>
      <c r="K1058" s="38">
        <f t="shared" si="393"/>
        <v>1873.5</v>
      </c>
      <c r="L1058" s="38">
        <f t="shared" si="393"/>
        <v>1908.5299999999988</v>
      </c>
      <c r="M1058" s="75"/>
      <c r="N1058" s="127"/>
      <c r="O1058" s="127"/>
      <c r="P1058" s="127"/>
      <c r="Q1058" s="127"/>
      <c r="R1058" s="128"/>
      <c r="S1058" s="127"/>
      <c r="T1058" s="72"/>
      <c r="V1058" s="222"/>
      <c r="W1058" s="222"/>
    </row>
    <row r="1059" spans="1:26" ht="15.75">
      <c r="A1059" s="154">
        <v>43908</v>
      </c>
      <c r="B1059" s="376" t="s">
        <v>122</v>
      </c>
      <c r="C1059" s="68" t="s">
        <v>86</v>
      </c>
      <c r="D1059" s="219">
        <v>29348.81</v>
      </c>
      <c r="E1059" s="219">
        <v>29170.97</v>
      </c>
      <c r="F1059" s="219">
        <v>29224.99</v>
      </c>
      <c r="G1059" s="219">
        <v>29203.89</v>
      </c>
      <c r="H1059" s="219">
        <v>29277.5</v>
      </c>
      <c r="I1059" s="219">
        <v>29301.23</v>
      </c>
      <c r="J1059" s="219">
        <v>29203.89</v>
      </c>
      <c r="K1059" s="219">
        <v>29170.97</v>
      </c>
      <c r="L1059" s="219">
        <v>29170.97</v>
      </c>
      <c r="M1059" s="66">
        <f>IF((L1060=""),"",MAX(D1061:L1061))</f>
        <v>2035.9500000000007</v>
      </c>
      <c r="N1059" s="66">
        <f>IF(L1060="","",MIN(D1061:L1061))</f>
        <v>1592.7900000000009</v>
      </c>
      <c r="O1059" s="66">
        <f>IF((L1061=""),"",AVERAGE(D1061:L1061))</f>
        <v>1882.0422222222228</v>
      </c>
      <c r="P1059" s="66">
        <f t="shared" ref="P1059" si="394">IF((L1060=""),"",((M1059-N1059)/(M1059+N1059))*100)</f>
        <v>12.212503513616287</v>
      </c>
      <c r="Q1059" s="66">
        <v>23</v>
      </c>
      <c r="R1059" s="122" t="str">
        <f>IF(L1060="","",IF(P1060&lt;20,(IF(O1059&gt;1730,IF(O1059&lt;1970,"Pass","Fail"),"Fail"))))</f>
        <v>Pass</v>
      </c>
      <c r="S1059" s="145">
        <v>1428</v>
      </c>
      <c r="T1059" s="54" t="s">
        <v>425</v>
      </c>
      <c r="V1059" s="220">
        <v>1600</v>
      </c>
      <c r="W1059" s="220">
        <v>2000</v>
      </c>
      <c r="X1059" s="224">
        <v>1730</v>
      </c>
      <c r="Y1059" s="224">
        <v>1970</v>
      </c>
      <c r="Z1059" s="224">
        <v>6.2</v>
      </c>
    </row>
    <row r="1060" spans="1:26" ht="15.75">
      <c r="A1060" s="257"/>
      <c r="B1060" s="377"/>
      <c r="C1060" s="68" t="s">
        <v>87</v>
      </c>
      <c r="D1060" s="219">
        <v>27447.61</v>
      </c>
      <c r="E1060" s="219">
        <v>27332</v>
      </c>
      <c r="F1060" s="219">
        <v>27632.2</v>
      </c>
      <c r="G1060" s="219">
        <v>27278.86</v>
      </c>
      <c r="H1060" s="219">
        <v>27287.5</v>
      </c>
      <c r="I1060" s="219">
        <v>27265.279999999999</v>
      </c>
      <c r="J1060" s="219">
        <v>27287</v>
      </c>
      <c r="K1060" s="219">
        <v>27277.21</v>
      </c>
      <c r="L1060" s="219">
        <v>27327.18</v>
      </c>
      <c r="M1060" s="72"/>
      <c r="N1060" s="72"/>
      <c r="O1060" s="72"/>
      <c r="P1060" s="72"/>
      <c r="Q1060" s="72"/>
      <c r="R1060" s="124"/>
      <c r="S1060" s="72"/>
      <c r="T1060" s="72"/>
      <c r="V1060" s="221"/>
      <c r="W1060" s="221"/>
    </row>
    <row r="1061" spans="1:26" ht="38.25">
      <c r="A1061" s="258"/>
      <c r="B1061" s="378"/>
      <c r="C1061" s="68" t="s">
        <v>121</v>
      </c>
      <c r="D1061" s="38">
        <f t="shared" ref="D1061:L1061" si="395">IF(((D1059="")*AND(D1060="")),"",(D1059-D1060)*1)</f>
        <v>1901.2000000000007</v>
      </c>
      <c r="E1061" s="38">
        <f t="shared" si="395"/>
        <v>1838.9700000000012</v>
      </c>
      <c r="F1061" s="38">
        <f t="shared" si="395"/>
        <v>1592.7900000000009</v>
      </c>
      <c r="G1061" s="38">
        <f t="shared" si="395"/>
        <v>1925.0299999999988</v>
      </c>
      <c r="H1061" s="38">
        <f t="shared" si="395"/>
        <v>1990</v>
      </c>
      <c r="I1061" s="38">
        <f t="shared" si="395"/>
        <v>2035.9500000000007</v>
      </c>
      <c r="J1061" s="38">
        <f t="shared" si="395"/>
        <v>1916.8899999999994</v>
      </c>
      <c r="K1061" s="38">
        <f t="shared" si="395"/>
        <v>1893.760000000002</v>
      </c>
      <c r="L1061" s="38">
        <f t="shared" si="395"/>
        <v>1843.7900000000009</v>
      </c>
      <c r="M1061" s="75"/>
      <c r="N1061" s="127"/>
      <c r="O1061" s="127"/>
      <c r="P1061" s="127"/>
      <c r="Q1061" s="127"/>
      <c r="R1061" s="128"/>
      <c r="S1061" s="127"/>
      <c r="T1061" s="72"/>
      <c r="V1061" s="222"/>
      <c r="W1061" s="222"/>
    </row>
    <row r="1062" spans="1:26" ht="15.75">
      <c r="A1062" s="154">
        <v>43913</v>
      </c>
      <c r="B1062" s="379" t="s">
        <v>122</v>
      </c>
      <c r="C1062" s="68" t="s">
        <v>86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6">
        <f>IF((L1063=""),"",MAX(D1064:L1064))</f>
        <v>1955.1799999999967</v>
      </c>
      <c r="N1062" s="66">
        <f>IF(L1063="","",MIN(D1064:L1064))</f>
        <v>1857.9400000000023</v>
      </c>
      <c r="O1062" s="66">
        <f>IF((L1064=""),"",AVERAGE(D1064:L1064))</f>
        <v>1925.4755555555562</v>
      </c>
      <c r="P1062" s="66">
        <f t="shared" ref="P1062" si="396">IF((L1063=""),"",((M1062-N1062)/(M1062+N1062))*100)</f>
        <v>2.550142665323786</v>
      </c>
      <c r="Q1062" s="66">
        <v>23</v>
      </c>
      <c r="R1062" s="122" t="str">
        <f>IF(L1063="","",IF(P1063&lt;20,(IF(O1062&gt;1730,IF(O1062&lt;1970,"Pass","Fail"),"Fail"))))</f>
        <v>Pass</v>
      </c>
      <c r="S1062" s="145">
        <v>121</v>
      </c>
      <c r="T1062" s="54" t="s">
        <v>429</v>
      </c>
      <c r="V1062" s="220">
        <v>1600</v>
      </c>
      <c r="W1062" s="220">
        <v>2000</v>
      </c>
      <c r="X1062" s="224">
        <v>1730</v>
      </c>
      <c r="Y1062" s="224">
        <v>1970</v>
      </c>
      <c r="Z1062" s="224">
        <v>6.2</v>
      </c>
    </row>
    <row r="1063" spans="1:26" ht="15.75">
      <c r="A1063" s="257"/>
      <c r="B1063" s="380"/>
      <c r="C1063" s="68" t="s">
        <v>87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72"/>
      <c r="N1063" s="72"/>
      <c r="O1063" s="72"/>
      <c r="P1063" s="72"/>
      <c r="Q1063" s="72"/>
      <c r="R1063" s="124"/>
      <c r="S1063" s="72"/>
      <c r="T1063" s="72"/>
      <c r="V1063" s="221"/>
      <c r="W1063" s="221"/>
    </row>
    <row r="1064" spans="1:26" ht="38.25">
      <c r="A1064" s="258"/>
      <c r="B1064" s="381"/>
      <c r="C1064" s="68" t="s">
        <v>121</v>
      </c>
      <c r="D1064" s="38">
        <f t="shared" ref="D1064:L1064" si="397">IF(((D1062="")*AND(D1063="")),"",(D1062-D1063)*1)</f>
        <v>1954.2300000000032</v>
      </c>
      <c r="E1064" s="38">
        <f t="shared" si="397"/>
        <v>1936.9199999999983</v>
      </c>
      <c r="F1064" s="38">
        <f t="shared" si="397"/>
        <v>1857.9400000000023</v>
      </c>
      <c r="G1064" s="38">
        <f t="shared" si="397"/>
        <v>1937.010000000002</v>
      </c>
      <c r="H1064" s="38">
        <f t="shared" si="397"/>
        <v>1921.3600000000006</v>
      </c>
      <c r="I1064" s="38">
        <f t="shared" si="397"/>
        <v>1955.1799999999967</v>
      </c>
      <c r="J1064" s="38">
        <f t="shared" si="397"/>
        <v>1906.7099999999991</v>
      </c>
      <c r="K1064" s="38">
        <f t="shared" si="397"/>
        <v>1912.0400000000009</v>
      </c>
      <c r="L1064" s="38">
        <f t="shared" si="397"/>
        <v>1947.8900000000031</v>
      </c>
      <c r="M1064" s="75"/>
      <c r="N1064" s="127"/>
      <c r="O1064" s="127"/>
      <c r="P1064" s="127"/>
      <c r="Q1064" s="127"/>
      <c r="R1064" s="128"/>
      <c r="S1064" s="127"/>
      <c r="T1064" s="72"/>
      <c r="V1064" s="222"/>
      <c r="W1064" s="222"/>
    </row>
    <row r="1065" spans="1:26" ht="15.75">
      <c r="A1065" s="154">
        <v>43945</v>
      </c>
      <c r="B1065" s="382" t="s">
        <v>122</v>
      </c>
      <c r="C1065" s="68" t="s">
        <v>86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6">
        <f>IF((L1066=""),"",MAX(D1067:L1067))</f>
        <v>2113.0800000000017</v>
      </c>
      <c r="N1065" s="66">
        <f>IF(L1066="","",MIN(D1067:L1067))</f>
        <v>1961.8899999999994</v>
      </c>
      <c r="O1065" s="66">
        <f>IF((L1067=""),"",AVERAGE(D1067:L1067))</f>
        <v>2026.3711111111115</v>
      </c>
      <c r="P1065" s="66">
        <f t="shared" ref="P1065" si="398">IF((L1066=""),"",((M1065-N1065)/(M1065+N1065))*100)</f>
        <v>3.7102113635192966</v>
      </c>
      <c r="Q1065" s="66">
        <v>23</v>
      </c>
      <c r="R1065" s="122" t="str">
        <f>IF(L1066="","",IF(P1066&lt;20,(IF(O1065&gt;1730,IF(O1065&lt;1970,"Pass","Fail"),"Fail"))))</f>
        <v>Fail</v>
      </c>
      <c r="S1065" s="145">
        <v>121</v>
      </c>
      <c r="T1065" s="54" t="s">
        <v>433</v>
      </c>
      <c r="U1065" s="84" t="s">
        <v>432</v>
      </c>
      <c r="V1065" s="220">
        <v>1600</v>
      </c>
      <c r="W1065" s="220">
        <v>2000</v>
      </c>
      <c r="X1065" s="224">
        <v>1730</v>
      </c>
      <c r="Y1065" s="224">
        <v>1970</v>
      </c>
      <c r="Z1065" s="224">
        <v>6.2</v>
      </c>
    </row>
    <row r="1066" spans="1:26" ht="15.75">
      <c r="A1066" s="257"/>
      <c r="B1066" s="383"/>
      <c r="C1066" s="68" t="s">
        <v>87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72"/>
      <c r="N1066" s="72"/>
      <c r="O1066" s="72"/>
      <c r="P1066" s="72"/>
      <c r="Q1066" s="72"/>
      <c r="R1066" s="124"/>
      <c r="S1066" s="72"/>
      <c r="T1066" s="72"/>
      <c r="V1066" s="221"/>
      <c r="W1066" s="221"/>
    </row>
    <row r="1067" spans="1:26" ht="38.25">
      <c r="A1067" s="258"/>
      <c r="B1067" s="384"/>
      <c r="C1067" s="68" t="s">
        <v>121</v>
      </c>
      <c r="D1067" s="38">
        <f t="shared" ref="D1067:L1067" si="399">IF(((D1065="")*AND(D1066="")),"",(D1065-D1066)*1)</f>
        <v>2001.75</v>
      </c>
      <c r="E1067" s="38">
        <f t="shared" si="399"/>
        <v>2006.2200000000012</v>
      </c>
      <c r="F1067" s="38">
        <f t="shared" si="399"/>
        <v>1961.8899999999994</v>
      </c>
      <c r="G1067" s="38">
        <f t="shared" si="399"/>
        <v>2040.1599999999999</v>
      </c>
      <c r="H1067" s="38">
        <f t="shared" si="399"/>
        <v>2113.0800000000017</v>
      </c>
      <c r="I1067" s="38">
        <f t="shared" si="399"/>
        <v>2071.0499999999993</v>
      </c>
      <c r="J1067" s="38">
        <f t="shared" si="399"/>
        <v>2006.6900000000023</v>
      </c>
      <c r="K1067" s="38">
        <f t="shared" si="399"/>
        <v>1969.0499999999993</v>
      </c>
      <c r="L1067" s="38">
        <f t="shared" si="399"/>
        <v>2067.4500000000007</v>
      </c>
      <c r="M1067" s="75"/>
      <c r="N1067" s="127"/>
      <c r="O1067" s="127"/>
      <c r="P1067" s="127"/>
      <c r="Q1067" s="127"/>
      <c r="R1067" s="128"/>
      <c r="S1067" s="127"/>
      <c r="T1067" s="72"/>
      <c r="V1067" s="222"/>
      <c r="W1067" s="222"/>
    </row>
    <row r="1068" spans="1:26" ht="15.75">
      <c r="A1068" s="154">
        <v>43948</v>
      </c>
      <c r="B1068" s="385" t="s">
        <v>122</v>
      </c>
      <c r="C1068" s="68" t="s">
        <v>86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6">
        <f>IF((L1069=""),"",MAX(D1070:L1070))</f>
        <v>2033.7800000000025</v>
      </c>
      <c r="N1068" s="66">
        <f>IF(L1069="","",MIN(D1070:L1070))</f>
        <v>1889.0200000000004</v>
      </c>
      <c r="O1068" s="66">
        <f>IF((L1070=""),"",AVERAGE(D1070:L1070))</f>
        <v>1968.4055555555553</v>
      </c>
      <c r="P1068" s="66">
        <f t="shared" ref="P1068" si="400">IF((L1069=""),"",((M1068-N1068)/(M1068+N1068))*100)</f>
        <v>3.6902212705211053</v>
      </c>
      <c r="Q1068" s="66">
        <v>23</v>
      </c>
      <c r="R1068" s="122" t="str">
        <f>IF(L1069="","",IF(P1069&lt;20,(IF(O1068&gt;1730,IF(O1068&lt;1970,"Pass","Fail"),"Fail"))))</f>
        <v>Pass</v>
      </c>
      <c r="S1068" s="145">
        <v>1534</v>
      </c>
      <c r="T1068" s="54" t="s">
        <v>433</v>
      </c>
      <c r="U1068" s="84" t="s">
        <v>432</v>
      </c>
      <c r="V1068" s="220">
        <v>1600</v>
      </c>
      <c r="W1068" s="220">
        <v>2000</v>
      </c>
      <c r="X1068" s="224">
        <v>1730</v>
      </c>
      <c r="Y1068" s="224">
        <v>1970</v>
      </c>
      <c r="Z1068" s="224">
        <v>6.2</v>
      </c>
    </row>
    <row r="1069" spans="1:26" ht="15.75">
      <c r="A1069" s="257"/>
      <c r="B1069" s="386"/>
      <c r="C1069" s="68" t="s">
        <v>87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72"/>
      <c r="N1069" s="72"/>
      <c r="O1069" s="72"/>
      <c r="P1069" s="72"/>
      <c r="Q1069" s="72"/>
      <c r="R1069" s="124"/>
      <c r="S1069" s="72"/>
      <c r="T1069" s="72" t="s">
        <v>434</v>
      </c>
      <c r="V1069" s="221"/>
      <c r="W1069" s="221"/>
    </row>
    <row r="1070" spans="1:26" ht="38.25">
      <c r="A1070" s="258"/>
      <c r="B1070" s="387"/>
      <c r="C1070" s="68" t="s">
        <v>121</v>
      </c>
      <c r="D1070" s="38">
        <f t="shared" ref="D1070:L1070" si="401">IF(((D1068="")*AND(D1069="")),"",(D1068-D1069)*1)</f>
        <v>1982.4399999999987</v>
      </c>
      <c r="E1070" s="38">
        <f t="shared" si="401"/>
        <v>1932.8199999999997</v>
      </c>
      <c r="F1070" s="38">
        <f t="shared" si="401"/>
        <v>1889.0200000000004</v>
      </c>
      <c r="G1070" s="38">
        <f t="shared" si="401"/>
        <v>1959.75</v>
      </c>
      <c r="H1070" s="38">
        <f t="shared" si="401"/>
        <v>2024.869999999999</v>
      </c>
      <c r="I1070" s="38">
        <f t="shared" si="401"/>
        <v>2033.7800000000025</v>
      </c>
      <c r="J1070" s="38">
        <f t="shared" si="401"/>
        <v>1954.8199999999997</v>
      </c>
      <c r="K1070" s="38">
        <f t="shared" si="401"/>
        <v>1957.369999999999</v>
      </c>
      <c r="L1070" s="38">
        <f t="shared" si="401"/>
        <v>1980.7799999999988</v>
      </c>
      <c r="M1070" s="75"/>
      <c r="N1070" s="127"/>
      <c r="O1070" s="127"/>
      <c r="P1070" s="127"/>
      <c r="Q1070" s="127"/>
      <c r="R1070" s="128"/>
      <c r="S1070" s="127"/>
      <c r="T1070" s="72"/>
      <c r="V1070" s="222"/>
      <c r="W1070" s="222"/>
    </row>
    <row r="1071" spans="1:26" ht="15.75">
      <c r="A1071" s="154">
        <v>43955</v>
      </c>
      <c r="B1071" s="388" t="s">
        <v>122</v>
      </c>
      <c r="C1071" s="68" t="s">
        <v>86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6">
        <f>IF((L1072=""),"",MAX(D1073:L1073))</f>
        <v>2020.4399999999987</v>
      </c>
      <c r="N1071" s="66">
        <f>IF(L1072="","",MIN(D1073:L1073))</f>
        <v>1886.380000000001</v>
      </c>
      <c r="O1071" s="66">
        <f>IF((L1073=""),"",AVERAGE(D1073:L1073))</f>
        <v>1959.4222222222222</v>
      </c>
      <c r="P1071" s="66">
        <f t="shared" ref="P1071" si="402">IF((L1072=""),"",((M1071-N1071)/(M1071+N1071))*100)</f>
        <v>3.4314352849631589</v>
      </c>
      <c r="Q1071" s="66">
        <v>23</v>
      </c>
      <c r="R1071" s="122" t="str">
        <f>IF(L1072="","",IF(P1072&lt;20,(IF(O1071&gt;1730,IF(O1071&lt;1970,"Pass","Fail"),"Fail"))))</f>
        <v>Pass</v>
      </c>
      <c r="S1071" s="145">
        <v>102</v>
      </c>
      <c r="T1071" s="54" t="s">
        <v>435</v>
      </c>
      <c r="V1071" s="220">
        <v>1600</v>
      </c>
      <c r="W1071" s="220">
        <v>2000</v>
      </c>
      <c r="X1071" s="224">
        <v>1730</v>
      </c>
      <c r="Y1071" s="224">
        <v>1970</v>
      </c>
      <c r="Z1071" s="224">
        <v>6.2</v>
      </c>
    </row>
    <row r="1072" spans="1:26" ht="15.75">
      <c r="A1072" s="257"/>
      <c r="B1072" s="389"/>
      <c r="C1072" s="68" t="s">
        <v>87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72"/>
      <c r="N1072" s="72"/>
      <c r="O1072" s="72"/>
      <c r="P1072" s="72"/>
      <c r="Q1072" s="72"/>
      <c r="R1072" s="124"/>
      <c r="S1072" s="72"/>
      <c r="T1072" s="72"/>
      <c r="V1072" s="221"/>
      <c r="W1072" s="221"/>
    </row>
    <row r="1073" spans="1:26" ht="38.25">
      <c r="A1073" s="258"/>
      <c r="B1073" s="390"/>
      <c r="C1073" s="68" t="s">
        <v>121</v>
      </c>
      <c r="D1073" s="38">
        <f t="shared" ref="D1073:L1073" si="403">IF(((D1071="")*AND(D1072="")),"",(D1071-D1072)*1)</f>
        <v>1978.119999999999</v>
      </c>
      <c r="E1073" s="38">
        <f t="shared" si="403"/>
        <v>1931.510000000002</v>
      </c>
      <c r="F1073" s="38">
        <f t="shared" si="403"/>
        <v>1886.380000000001</v>
      </c>
      <c r="G1073" s="38">
        <f t="shared" si="403"/>
        <v>1938.4799999999996</v>
      </c>
      <c r="H1073" s="38">
        <f t="shared" si="403"/>
        <v>2017.2899999999972</v>
      </c>
      <c r="I1073" s="38">
        <f t="shared" si="403"/>
        <v>2020.4399999999987</v>
      </c>
      <c r="J1073" s="38">
        <f t="shared" si="403"/>
        <v>1948.1500000000015</v>
      </c>
      <c r="K1073" s="38">
        <f t="shared" si="403"/>
        <v>1942.130000000001</v>
      </c>
      <c r="L1073" s="38">
        <f t="shared" si="403"/>
        <v>1972.2999999999993</v>
      </c>
      <c r="M1073" s="75"/>
      <c r="N1073" s="127"/>
      <c r="O1073" s="127"/>
      <c r="P1073" s="127"/>
      <c r="Q1073" s="127"/>
      <c r="R1073" s="128"/>
      <c r="S1073" s="127"/>
      <c r="T1073" s="72"/>
      <c r="V1073" s="222"/>
      <c r="W1073" s="222"/>
    </row>
    <row r="1074" spans="1:26" ht="15.75">
      <c r="A1074" s="154">
        <v>43962</v>
      </c>
      <c r="B1074" s="388" t="s">
        <v>122</v>
      </c>
      <c r="C1074" s="68" t="s">
        <v>86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6">
        <f>IF((L1075=""),"",MAX(D1076:L1076))</f>
        <v>2043.6800000000003</v>
      </c>
      <c r="N1074" s="66">
        <f>IF(L1075="","",MIN(D1076:L1076))</f>
        <v>1826.1399999999994</v>
      </c>
      <c r="O1074" s="66">
        <f>IF((L1076=""),"",AVERAGE(D1076:L1076))</f>
        <v>1950.4177777777784</v>
      </c>
      <c r="P1074" s="66">
        <f t="shared" ref="P1074" si="404">IF((L1075=""),"",((M1074-N1074)/(M1074+N1074))*100)</f>
        <v>5.6214500932860156</v>
      </c>
      <c r="Q1074" s="66">
        <v>23</v>
      </c>
      <c r="R1074" s="122" t="str">
        <f>IF(L1075="","",IF(P1075&lt;20,(IF(O1074&gt;1730,IF(O1074&lt;1970,"Pass","Fail"),"Fail"))))</f>
        <v>Pass</v>
      </c>
      <c r="S1074" s="145">
        <v>121</v>
      </c>
      <c r="T1074" s="54" t="s">
        <v>440</v>
      </c>
      <c r="V1074" s="220">
        <v>1600</v>
      </c>
      <c r="W1074" s="220">
        <v>2000</v>
      </c>
      <c r="X1074" s="224">
        <v>1730</v>
      </c>
      <c r="Y1074" s="224">
        <v>1970</v>
      </c>
      <c r="Z1074" s="224">
        <v>6.2</v>
      </c>
    </row>
    <row r="1075" spans="1:26" ht="15.75">
      <c r="A1075" s="257"/>
      <c r="B1075" s="389"/>
      <c r="C1075" s="68" t="s">
        <v>87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72"/>
      <c r="N1075" s="72"/>
      <c r="O1075" s="72"/>
      <c r="P1075" s="72"/>
      <c r="Q1075" s="72"/>
      <c r="R1075" s="124"/>
      <c r="S1075" s="72"/>
      <c r="T1075" s="72"/>
      <c r="V1075" s="221"/>
      <c r="W1075" s="221"/>
    </row>
    <row r="1076" spans="1:26" ht="38.25">
      <c r="A1076" s="258"/>
      <c r="B1076" s="390"/>
      <c r="C1076" s="68" t="s">
        <v>121</v>
      </c>
      <c r="D1076" s="38">
        <f t="shared" ref="D1076:L1076" si="405">IF(((D1074="")*AND(D1075="")),"",(D1074-D1075)*1)</f>
        <v>1928.0400000000009</v>
      </c>
      <c r="E1076" s="38">
        <f t="shared" si="405"/>
        <v>1912.3900000000031</v>
      </c>
      <c r="F1076" s="38">
        <f t="shared" si="405"/>
        <v>1826.1399999999994</v>
      </c>
      <c r="G1076" s="38">
        <f t="shared" si="405"/>
        <v>1922.5799999999981</v>
      </c>
      <c r="H1076" s="38">
        <f t="shared" si="405"/>
        <v>2043.6800000000003</v>
      </c>
      <c r="I1076" s="38">
        <f t="shared" si="405"/>
        <v>2013.1100000000006</v>
      </c>
      <c r="J1076" s="38">
        <f t="shared" si="405"/>
        <v>1976.2100000000028</v>
      </c>
      <c r="K1076" s="38">
        <f t="shared" si="405"/>
        <v>1985.8499999999985</v>
      </c>
      <c r="L1076" s="38">
        <f t="shared" si="405"/>
        <v>1945.760000000002</v>
      </c>
      <c r="M1076" s="75"/>
      <c r="N1076" s="127"/>
      <c r="O1076" s="127"/>
      <c r="P1076" s="127"/>
      <c r="Q1076" s="127"/>
      <c r="R1076" s="128"/>
      <c r="S1076" s="127"/>
      <c r="T1076" s="72"/>
      <c r="V1076" s="222"/>
      <c r="W1076" s="222"/>
    </row>
    <row r="1077" spans="1:26" ht="15.75">
      <c r="A1077" s="154">
        <v>43965</v>
      </c>
      <c r="B1077" s="487" t="s">
        <v>122</v>
      </c>
      <c r="C1077" s="68" t="s">
        <v>86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6">
        <f>IF((L1078=""),"",MAX(D1079:L1079))</f>
        <v>2035.5199999999968</v>
      </c>
      <c r="N1077" s="66">
        <f>IF(L1078="","",MIN(D1079:L1079))</f>
        <v>1899.2700000000004</v>
      </c>
      <c r="O1077" s="66">
        <f>IF((L1079=""),"",AVERAGE(D1079:L1079))</f>
        <v>1961.6788888888887</v>
      </c>
      <c r="P1077" s="66">
        <f t="shared" ref="P1077" si="406">IF((L1078=""),"",((M1077-N1077)/(M1077+N1077))*100)</f>
        <v>3.462700677799742</v>
      </c>
      <c r="Q1077" s="66">
        <v>23</v>
      </c>
      <c r="R1077" s="122" t="str">
        <f>IF(L1078="","",IF(P1078&lt;20,(IF(O1077&gt;1730,IF(O1077&lt;1970,"Pass","Fail"),"Fail"))))</f>
        <v>Pass</v>
      </c>
      <c r="S1077" s="145">
        <v>121</v>
      </c>
      <c r="T1077" s="54" t="s">
        <v>443</v>
      </c>
      <c r="V1077" s="220">
        <v>1600</v>
      </c>
      <c r="W1077" s="220">
        <v>2000</v>
      </c>
      <c r="X1077" s="224">
        <v>1730</v>
      </c>
      <c r="Y1077" s="224">
        <v>1970</v>
      </c>
      <c r="Z1077" s="224">
        <v>6.2</v>
      </c>
    </row>
    <row r="1078" spans="1:26" ht="15.75">
      <c r="A1078" s="257"/>
      <c r="B1078" s="488"/>
      <c r="C1078" s="68" t="s">
        <v>87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72"/>
      <c r="N1078" s="72"/>
      <c r="O1078" s="72"/>
      <c r="P1078" s="72"/>
      <c r="Q1078" s="72"/>
      <c r="R1078" s="124"/>
      <c r="S1078" s="72"/>
      <c r="T1078" s="72"/>
      <c r="V1078" s="221"/>
      <c r="W1078" s="221"/>
    </row>
    <row r="1079" spans="1:26" ht="38.25">
      <c r="A1079" s="258"/>
      <c r="B1079" s="489"/>
      <c r="C1079" s="68" t="s">
        <v>121</v>
      </c>
      <c r="D1079" s="38">
        <f t="shared" ref="D1079:L1079" si="407">IF(((D1077="")*AND(D1078="")),"",(D1077-D1078)*1)</f>
        <v>1979.5</v>
      </c>
      <c r="E1079" s="38">
        <f t="shared" si="407"/>
        <v>1931.1399999999994</v>
      </c>
      <c r="F1079" s="38">
        <f t="shared" si="407"/>
        <v>1899.2700000000004</v>
      </c>
      <c r="G1079" s="38">
        <f t="shared" si="407"/>
        <v>1944.9500000000007</v>
      </c>
      <c r="H1079" s="38">
        <f t="shared" si="407"/>
        <v>2009.3499999999985</v>
      </c>
      <c r="I1079" s="38">
        <f t="shared" si="407"/>
        <v>2035.5199999999968</v>
      </c>
      <c r="J1079" s="38">
        <f t="shared" si="407"/>
        <v>1952.6399999999994</v>
      </c>
      <c r="K1079" s="38">
        <f t="shared" si="407"/>
        <v>1930.4500000000007</v>
      </c>
      <c r="L1079" s="38">
        <f t="shared" si="407"/>
        <v>1972.2900000000009</v>
      </c>
      <c r="M1079" s="75"/>
      <c r="N1079" s="127"/>
      <c r="O1079" s="127"/>
      <c r="P1079" s="127"/>
      <c r="Q1079" s="127"/>
      <c r="R1079" s="128"/>
      <c r="S1079" s="127"/>
      <c r="T1079" s="72"/>
      <c r="V1079" s="222"/>
      <c r="W1079" s="222"/>
    </row>
    <row r="1080" spans="1:26" ht="15.75">
      <c r="A1080" s="154">
        <v>43969</v>
      </c>
      <c r="B1080" s="490" t="s">
        <v>122</v>
      </c>
      <c r="C1080" s="68" t="s">
        <v>86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6">
        <f>IF((L1081=""),"",MAX(D1082:L1082))</f>
        <v>2091.5200000000004</v>
      </c>
      <c r="N1080" s="66">
        <f>IF(L1081="","",MIN(D1082:L1082))</f>
        <v>1618.5200000000004</v>
      </c>
      <c r="O1080" s="66">
        <f>IF((L1082=""),"",AVERAGE(D1082:L1082))</f>
        <v>1949.5800000000002</v>
      </c>
      <c r="P1080" s="66">
        <f t="shared" ref="P1080" si="408">IF((L1081=""),"",((M1080-N1080)/(M1080+N1080))*100)</f>
        <v>12.74918868799258</v>
      </c>
      <c r="Q1080" s="66">
        <v>23</v>
      </c>
      <c r="R1080" s="122" t="str">
        <f>IF(L1081="","",IF(P1081&lt;20,(IF(O1080&gt;1730,IF(O1080&lt;1970,"Pass","Fail"),"Fail"))))</f>
        <v>Pass</v>
      </c>
      <c r="S1080" s="145">
        <v>1335</v>
      </c>
      <c r="T1080" s="54" t="s">
        <v>447</v>
      </c>
      <c r="V1080" s="220">
        <v>1600</v>
      </c>
      <c r="W1080" s="220">
        <v>2000</v>
      </c>
      <c r="X1080" s="224">
        <v>1730</v>
      </c>
      <c r="Y1080" s="224">
        <v>1970</v>
      </c>
      <c r="Z1080" s="224">
        <v>6.2</v>
      </c>
    </row>
    <row r="1081" spans="1:26" ht="15.75">
      <c r="A1081" s="257"/>
      <c r="B1081" s="491"/>
      <c r="C1081" s="68" t="s">
        <v>87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72"/>
      <c r="N1081" s="72"/>
      <c r="O1081" s="72"/>
      <c r="P1081" s="72"/>
      <c r="Q1081" s="72"/>
      <c r="R1081" s="124"/>
      <c r="S1081" s="72"/>
      <c r="T1081" s="72"/>
      <c r="V1081" s="221"/>
      <c r="W1081" s="221"/>
    </row>
    <row r="1082" spans="1:26" ht="38.25">
      <c r="A1082" s="258"/>
      <c r="B1082" s="492"/>
      <c r="C1082" s="68" t="s">
        <v>121</v>
      </c>
      <c r="D1082" s="38">
        <f t="shared" ref="D1082:L1082" si="409">IF(((D1080="")*AND(D1081="")),"",(D1080-D1081)*1)</f>
        <v>2079.3300000000017</v>
      </c>
      <c r="E1082" s="38">
        <f t="shared" si="409"/>
        <v>1618.5200000000004</v>
      </c>
      <c r="F1082" s="38">
        <f t="shared" si="409"/>
        <v>1835.4099999999999</v>
      </c>
      <c r="G1082" s="38">
        <f t="shared" si="409"/>
        <v>1966.6100000000006</v>
      </c>
      <c r="H1082" s="38">
        <f t="shared" si="409"/>
        <v>2088.6899999999987</v>
      </c>
      <c r="I1082" s="38">
        <f t="shared" si="409"/>
        <v>2091.5200000000004</v>
      </c>
      <c r="J1082" s="38">
        <f t="shared" si="409"/>
        <v>1926.7999999999993</v>
      </c>
      <c r="K1082" s="38">
        <f t="shared" si="409"/>
        <v>1899.7000000000007</v>
      </c>
      <c r="L1082" s="38">
        <f t="shared" si="409"/>
        <v>2039.6399999999994</v>
      </c>
      <c r="M1082" s="75"/>
      <c r="N1082" s="127"/>
      <c r="O1082" s="127"/>
      <c r="P1082" s="127"/>
      <c r="Q1082" s="127"/>
      <c r="R1082" s="128"/>
      <c r="S1082" s="127"/>
      <c r="T1082" s="72"/>
      <c r="V1082" s="222"/>
      <c r="W1082" s="222"/>
    </row>
    <row r="1083" spans="1:26" ht="15.75">
      <c r="A1083" s="154">
        <v>43972</v>
      </c>
      <c r="B1083" s="493" t="s">
        <v>122</v>
      </c>
      <c r="C1083" s="68" t="s">
        <v>86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6">
        <f>IF((L1084=""),"",MAX(D1085:L1085))</f>
        <v>2036.9900000000016</v>
      </c>
      <c r="N1083" s="66">
        <f>IF(L1084="","",MIN(D1085:L1085))</f>
        <v>1899.0400000000009</v>
      </c>
      <c r="O1083" s="66">
        <f>IF((L1085=""),"",AVERAGE(D1085:L1085))</f>
        <v>1964.5922222222232</v>
      </c>
      <c r="P1083" s="66">
        <f t="shared" ref="P1083" si="410">IF((L1084=""),"",((M1083-N1083)/(M1083+N1083))*100)</f>
        <v>3.5048005223537584</v>
      </c>
      <c r="Q1083" s="66">
        <v>23</v>
      </c>
      <c r="R1083" s="122" t="str">
        <f>IF(L1084="","",IF(P1084&lt;20,(IF(O1083&gt;1730,IF(O1083&lt;1970,"Pass","Fail"),"Fail"))))</f>
        <v>Pass</v>
      </c>
      <c r="S1083" s="145">
        <v>1335</v>
      </c>
      <c r="T1083" s="54" t="s">
        <v>451</v>
      </c>
      <c r="V1083" s="220">
        <v>1600</v>
      </c>
      <c r="W1083" s="220">
        <v>2000</v>
      </c>
      <c r="X1083" s="224">
        <v>1730</v>
      </c>
      <c r="Y1083" s="224">
        <v>1970</v>
      </c>
      <c r="Z1083" s="224">
        <v>6.2</v>
      </c>
    </row>
    <row r="1084" spans="1:26" ht="15.75">
      <c r="A1084" s="257"/>
      <c r="B1084" s="494"/>
      <c r="C1084" s="68" t="s">
        <v>87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72"/>
      <c r="N1084" s="72"/>
      <c r="O1084" s="72"/>
      <c r="P1084" s="72"/>
      <c r="Q1084" s="72"/>
      <c r="R1084" s="124"/>
      <c r="S1084" s="72"/>
      <c r="T1084" s="72"/>
      <c r="V1084" s="221"/>
      <c r="W1084" s="221"/>
    </row>
    <row r="1085" spans="1:26" ht="38.25">
      <c r="A1085" s="258"/>
      <c r="B1085" s="495"/>
      <c r="C1085" s="68" t="s">
        <v>121</v>
      </c>
      <c r="D1085" s="38">
        <f t="shared" ref="D1085:L1085" si="411">IF(((D1083="")*AND(D1084="")),"",(D1083-D1084)*1)</f>
        <v>1969.4000000000015</v>
      </c>
      <c r="E1085" s="38">
        <f t="shared" si="411"/>
        <v>1950.2800000000025</v>
      </c>
      <c r="F1085" s="38">
        <f t="shared" si="411"/>
        <v>1899.0400000000009</v>
      </c>
      <c r="G1085" s="38">
        <f t="shared" si="411"/>
        <v>1952.6599999999999</v>
      </c>
      <c r="H1085" s="38">
        <f t="shared" si="411"/>
        <v>2015.3899999999994</v>
      </c>
      <c r="I1085" s="38">
        <f t="shared" si="411"/>
        <v>2036.9900000000016</v>
      </c>
      <c r="J1085" s="38">
        <f t="shared" si="411"/>
        <v>1924.8300000000017</v>
      </c>
      <c r="K1085" s="38">
        <f t="shared" si="411"/>
        <v>1933.8900000000031</v>
      </c>
      <c r="L1085" s="38">
        <f t="shared" si="411"/>
        <v>1998.8499999999985</v>
      </c>
      <c r="M1085" s="75"/>
      <c r="N1085" s="127"/>
      <c r="O1085" s="127"/>
      <c r="P1085" s="127"/>
      <c r="Q1085" s="127"/>
      <c r="R1085" s="128"/>
      <c r="S1085" s="127"/>
      <c r="T1085" s="72"/>
      <c r="V1085" s="222"/>
      <c r="W1085" s="222"/>
    </row>
    <row r="1086" spans="1:26" ht="15.75">
      <c r="A1086" s="154">
        <v>43975</v>
      </c>
      <c r="B1086" s="496" t="s">
        <v>122</v>
      </c>
      <c r="C1086" s="68" t="s">
        <v>86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6">
        <f>IF((L1087=""),"",MAX(D1088:L1088))</f>
        <v>1963.8500000000022</v>
      </c>
      <c r="N1086" s="66">
        <f>IF(L1087="","",MIN(D1088:L1088))</f>
        <v>1772.5</v>
      </c>
      <c r="O1086" s="66">
        <f>IF((L1088=""),"",AVERAGE(D1088:L1088))</f>
        <v>1872.1744444444448</v>
      </c>
      <c r="P1086" s="66">
        <f t="shared" ref="P1086" si="412">IF((L1087=""),"",((M1086-N1086)/(M1086+N1086))*100)</f>
        <v>5.1213082286188945</v>
      </c>
      <c r="Q1086" s="66">
        <v>23</v>
      </c>
      <c r="R1086" s="122" t="str">
        <f>IF(L1087="","",IF(P1087&lt;20,(IF(O1086&gt;1730,IF(O1086&lt;1970,"Pass","Fail"),"Fail"))))</f>
        <v>Pass</v>
      </c>
      <c r="S1086" s="145">
        <v>1428</v>
      </c>
      <c r="T1086" s="54" t="s">
        <v>456</v>
      </c>
      <c r="V1086" s="220">
        <v>1600</v>
      </c>
      <c r="W1086" s="220">
        <v>2000</v>
      </c>
      <c r="X1086" s="224">
        <v>1730</v>
      </c>
      <c r="Y1086" s="224">
        <v>1970</v>
      </c>
      <c r="Z1086" s="224">
        <v>6.2</v>
      </c>
    </row>
    <row r="1087" spans="1:26" ht="15.75">
      <c r="A1087" s="257"/>
      <c r="B1087" s="497"/>
      <c r="C1087" s="68" t="s">
        <v>87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72"/>
      <c r="N1087" s="72"/>
      <c r="O1087" s="72"/>
      <c r="P1087" s="72"/>
      <c r="Q1087" s="72"/>
      <c r="R1087" s="124"/>
      <c r="S1087" s="72"/>
      <c r="T1087" s="72"/>
      <c r="V1087" s="221"/>
      <c r="W1087" s="221"/>
    </row>
    <row r="1088" spans="1:26" ht="38.25">
      <c r="A1088" s="258"/>
      <c r="B1088" s="498"/>
      <c r="C1088" s="68" t="s">
        <v>121</v>
      </c>
      <c r="D1088" s="38">
        <f t="shared" ref="D1088:L1088" si="413">IF(((D1086="")*AND(D1087="")),"",(D1086-D1087)*1)</f>
        <v>1920.4500000000007</v>
      </c>
      <c r="E1088" s="38">
        <f t="shared" si="413"/>
        <v>1834.3400000000001</v>
      </c>
      <c r="F1088" s="38">
        <f t="shared" si="413"/>
        <v>1772.5</v>
      </c>
      <c r="G1088" s="38">
        <f t="shared" si="413"/>
        <v>1842.9200000000019</v>
      </c>
      <c r="H1088" s="38">
        <f t="shared" si="413"/>
        <v>1932.869999999999</v>
      </c>
      <c r="I1088" s="38">
        <f t="shared" si="413"/>
        <v>1963.8500000000022</v>
      </c>
      <c r="J1088" s="38">
        <f t="shared" si="413"/>
        <v>1854.5200000000004</v>
      </c>
      <c r="K1088" s="38">
        <f t="shared" si="413"/>
        <v>1833.2299999999996</v>
      </c>
      <c r="L1088" s="38">
        <f t="shared" si="413"/>
        <v>1894.8899999999994</v>
      </c>
      <c r="M1088" s="75"/>
      <c r="N1088" s="127"/>
      <c r="O1088" s="127"/>
      <c r="P1088" s="127"/>
      <c r="Q1088" s="127"/>
      <c r="R1088" s="128"/>
      <c r="S1088" s="127"/>
      <c r="T1088" s="72"/>
      <c r="V1088" s="222"/>
      <c r="W1088" s="222"/>
    </row>
    <row r="1089" spans="1:26" ht="15.75">
      <c r="A1089" s="154">
        <v>43978</v>
      </c>
      <c r="B1089" s="499" t="s">
        <v>122</v>
      </c>
      <c r="C1089" s="68" t="s">
        <v>86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6">
        <f>IF((L1090=""),"",MAX(D1091:L1091))</f>
        <v>1996.7700000000004</v>
      </c>
      <c r="N1089" s="66">
        <f>IF(L1090="","",MIN(D1091:L1091))</f>
        <v>1857.880000000001</v>
      </c>
      <c r="O1089" s="66">
        <f>IF((L1091=""),"",AVERAGE(D1091:L1091))</f>
        <v>1926.024444444445</v>
      </c>
      <c r="P1089" s="66">
        <f t="shared" ref="P1089" si="414">IF((L1090=""),"",((M1089-N1089)/(M1089+N1089))*100)</f>
        <v>3.6031805741117711</v>
      </c>
      <c r="Q1089" s="66">
        <v>23</v>
      </c>
      <c r="R1089" s="122" t="str">
        <f>IF(L1090="","",IF(P1090&lt;20,(IF(O1089&gt;1730,IF(O1089&lt;1970,"Pass","Fail"),"Fail"))))</f>
        <v>Pass</v>
      </c>
      <c r="S1089" s="145">
        <v>1340</v>
      </c>
      <c r="V1089" s="220">
        <v>1600</v>
      </c>
      <c r="W1089" s="220">
        <v>2000</v>
      </c>
      <c r="X1089" s="224">
        <v>1730</v>
      </c>
      <c r="Y1089" s="224">
        <v>1970</v>
      </c>
      <c r="Z1089" s="224">
        <v>6.2</v>
      </c>
    </row>
    <row r="1090" spans="1:26" ht="15.75">
      <c r="A1090" s="257"/>
      <c r="B1090" s="500"/>
      <c r="C1090" s="68" t="s">
        <v>87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72"/>
      <c r="N1090" s="72"/>
      <c r="O1090" s="72"/>
      <c r="P1090" s="72"/>
      <c r="Q1090" s="72"/>
      <c r="R1090" s="124"/>
      <c r="S1090" s="72"/>
      <c r="T1090" s="72"/>
      <c r="V1090" s="221"/>
      <c r="W1090" s="221"/>
    </row>
    <row r="1091" spans="1:26" ht="38.25">
      <c r="A1091" s="258"/>
      <c r="B1091" s="501"/>
      <c r="C1091" s="68" t="s">
        <v>121</v>
      </c>
      <c r="D1091" s="38">
        <f t="shared" ref="D1091:L1091" si="415">IF(((D1089="")*AND(D1090="")),"",(D1089-D1090)*1)</f>
        <v>1938.8700000000026</v>
      </c>
      <c r="E1091" s="38">
        <f t="shared" si="415"/>
        <v>1891.9300000000003</v>
      </c>
      <c r="F1091" s="38">
        <f t="shared" si="415"/>
        <v>1857.880000000001</v>
      </c>
      <c r="G1091" s="38">
        <f t="shared" si="415"/>
        <v>1907.119999999999</v>
      </c>
      <c r="H1091" s="38">
        <f t="shared" si="415"/>
        <v>1979.7700000000004</v>
      </c>
      <c r="I1091" s="38">
        <f t="shared" si="415"/>
        <v>1996.7700000000004</v>
      </c>
      <c r="J1091" s="38">
        <f t="shared" si="415"/>
        <v>1919.0600000000013</v>
      </c>
      <c r="K1091" s="38">
        <f t="shared" si="415"/>
        <v>1893.4099999999999</v>
      </c>
      <c r="L1091" s="38">
        <f t="shared" si="415"/>
        <v>1949.4099999999999</v>
      </c>
      <c r="M1091" s="75"/>
      <c r="N1091" s="127"/>
      <c r="O1091" s="127"/>
      <c r="P1091" s="127"/>
      <c r="Q1091" s="127"/>
      <c r="R1091" s="128"/>
      <c r="S1091" s="127"/>
      <c r="T1091" s="72"/>
      <c r="V1091" s="222"/>
      <c r="W1091" s="222"/>
    </row>
    <row r="1092" spans="1:26" ht="15.75">
      <c r="A1092" s="154">
        <v>43983</v>
      </c>
      <c r="B1092" s="502" t="s">
        <v>122</v>
      </c>
      <c r="C1092" s="68" t="s">
        <v>86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6">
        <f>IF((L1093=""),"",MAX(D1094:L1094))</f>
        <v>1927.1399999999994</v>
      </c>
      <c r="N1092" s="66">
        <f>IF(L1093="","",MIN(D1094:L1094))</f>
        <v>1784.4799999999996</v>
      </c>
      <c r="O1092" s="66">
        <f>IF((L1094=""),"",AVERAGE(D1094:L1094))</f>
        <v>1867.6388888888894</v>
      </c>
      <c r="P1092" s="66">
        <f t="shared" ref="P1092" si="416">IF((L1093=""),"",((M1092-N1092)/(M1092+N1092))*100)</f>
        <v>3.8436046793583367</v>
      </c>
      <c r="Q1092" s="66">
        <v>23</v>
      </c>
      <c r="R1092" s="122" t="str">
        <f>IF(L1093="","",IF(P1093&lt;20,(IF(O1092&gt;1730,IF(O1092&lt;1970,"Pass","Fail"),"Fail"))))</f>
        <v>Pass</v>
      </c>
      <c r="S1092" s="145">
        <v>74</v>
      </c>
      <c r="V1092" s="220">
        <v>1600</v>
      </c>
      <c r="W1092" s="220">
        <v>2000</v>
      </c>
      <c r="X1092" s="224">
        <v>1730</v>
      </c>
      <c r="Y1092" s="224">
        <v>1970</v>
      </c>
      <c r="Z1092" s="224">
        <v>6.2</v>
      </c>
    </row>
    <row r="1093" spans="1:26" ht="15.75">
      <c r="A1093" s="257"/>
      <c r="B1093" s="503"/>
      <c r="C1093" s="68" t="s">
        <v>87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72"/>
      <c r="N1093" s="72"/>
      <c r="O1093" s="72"/>
      <c r="P1093" s="72"/>
      <c r="Q1093" s="72"/>
      <c r="R1093" s="124"/>
      <c r="S1093" s="72"/>
      <c r="T1093" s="72"/>
      <c r="V1093" s="221"/>
      <c r="W1093" s="221"/>
    </row>
    <row r="1094" spans="1:26" ht="38.25">
      <c r="A1094" s="258"/>
      <c r="B1094" s="504"/>
      <c r="C1094" s="68" t="s">
        <v>121</v>
      </c>
      <c r="D1094" s="38">
        <f t="shared" ref="D1094:L1094" si="417">IF(((D1092="")*AND(D1093="")),"",(D1092-D1093)*1)</f>
        <v>1927.1399999999994</v>
      </c>
      <c r="E1094" s="38">
        <f t="shared" si="417"/>
        <v>1811.7000000000007</v>
      </c>
      <c r="F1094" s="38">
        <f t="shared" si="417"/>
        <v>1784.4799999999996</v>
      </c>
      <c r="G1094" s="38">
        <f t="shared" si="417"/>
        <v>1900.3900000000031</v>
      </c>
      <c r="H1094" s="38">
        <f t="shared" si="417"/>
        <v>1912.630000000001</v>
      </c>
      <c r="I1094" s="38">
        <f t="shared" si="417"/>
        <v>1824.2099999999991</v>
      </c>
      <c r="J1094" s="38">
        <f t="shared" si="417"/>
        <v>1902.9499999999971</v>
      </c>
      <c r="K1094" s="38">
        <f t="shared" si="417"/>
        <v>1886.5800000000017</v>
      </c>
      <c r="L1094" s="38">
        <f t="shared" si="417"/>
        <v>1858.6700000000019</v>
      </c>
      <c r="M1094" s="75"/>
      <c r="N1094" s="127"/>
      <c r="O1094" s="127"/>
      <c r="P1094" s="127"/>
      <c r="Q1094" s="127"/>
      <c r="R1094" s="128"/>
      <c r="S1094" s="127"/>
      <c r="T1094" s="72"/>
      <c r="V1094" s="222"/>
      <c r="W1094" s="222"/>
    </row>
    <row r="1095" spans="1:26" ht="15.75">
      <c r="A1095" s="154">
        <v>43986</v>
      </c>
      <c r="B1095" s="505" t="s">
        <v>122</v>
      </c>
      <c r="C1095" s="68" t="s">
        <v>86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6">
        <f>IF((L1096=""),"",MAX(D1097:L1097))</f>
        <v>1952.130000000001</v>
      </c>
      <c r="N1095" s="66">
        <f>IF(L1096="","",MIN(D1097:L1097))</f>
        <v>1490.9200000000019</v>
      </c>
      <c r="O1095" s="66">
        <f>IF((L1097=""),"",AVERAGE(D1097:L1097))</f>
        <v>1844.8588888888896</v>
      </c>
      <c r="P1095" s="66">
        <f t="shared" ref="P1095" si="418">IF((L1096=""),"",((M1095-N1095)/(M1095+N1095))*100)</f>
        <v>13.395390714627982</v>
      </c>
      <c r="Q1095" s="66">
        <v>23</v>
      </c>
      <c r="R1095" s="122" t="str">
        <f>IF(L1096="","",IF(P1096&lt;20,(IF(O1095&gt;1730,IF(O1095&lt;1970,"Pass","Fail"),"Fail"))))</f>
        <v>Pass</v>
      </c>
      <c r="S1095" s="145">
        <v>1340</v>
      </c>
      <c r="V1095" s="220">
        <v>1600</v>
      </c>
      <c r="W1095" s="220">
        <v>2000</v>
      </c>
      <c r="X1095" s="224">
        <v>1730</v>
      </c>
      <c r="Y1095" s="224">
        <v>1970</v>
      </c>
      <c r="Z1095" s="224">
        <v>6.2</v>
      </c>
    </row>
    <row r="1096" spans="1:26" ht="15.75">
      <c r="A1096" s="257"/>
      <c r="B1096" s="506"/>
      <c r="C1096" s="68" t="s">
        <v>87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72"/>
      <c r="N1096" s="72"/>
      <c r="O1096" s="72"/>
      <c r="P1096" s="72"/>
      <c r="Q1096" s="72"/>
      <c r="R1096" s="124"/>
      <c r="S1096" s="72"/>
      <c r="T1096" s="72"/>
      <c r="V1096" s="221"/>
      <c r="W1096" s="221"/>
    </row>
    <row r="1097" spans="1:26" ht="38.25">
      <c r="A1097" s="258"/>
      <c r="B1097" s="507"/>
      <c r="C1097" s="68" t="s">
        <v>121</v>
      </c>
      <c r="D1097" s="38">
        <f t="shared" ref="D1097:L1097" si="419">IF(((D1095="")*AND(D1096="")),"",(D1095-D1096)*1)</f>
        <v>1894.4000000000015</v>
      </c>
      <c r="E1097" s="38">
        <f t="shared" si="419"/>
        <v>1819.5900000000001</v>
      </c>
      <c r="F1097" s="38">
        <f t="shared" si="419"/>
        <v>1490.9200000000019</v>
      </c>
      <c r="G1097" s="38">
        <f t="shared" si="419"/>
        <v>1861.1100000000006</v>
      </c>
      <c r="H1097" s="38">
        <f t="shared" si="419"/>
        <v>1909.239999999998</v>
      </c>
      <c r="I1097" s="38">
        <f t="shared" si="419"/>
        <v>1905.8199999999997</v>
      </c>
      <c r="J1097" s="38">
        <f t="shared" si="419"/>
        <v>1861.0400000000009</v>
      </c>
      <c r="K1097" s="38">
        <f t="shared" si="419"/>
        <v>1909.4800000000032</v>
      </c>
      <c r="L1097" s="38">
        <f t="shared" si="419"/>
        <v>1952.130000000001</v>
      </c>
      <c r="M1097" s="75"/>
      <c r="N1097" s="127"/>
      <c r="O1097" s="127"/>
      <c r="P1097" s="127"/>
      <c r="Q1097" s="127"/>
      <c r="R1097" s="128"/>
      <c r="S1097" s="127"/>
      <c r="T1097" s="72"/>
      <c r="V1097" s="222"/>
      <c r="W1097" s="222"/>
    </row>
    <row r="1098" spans="1:26" ht="15.75">
      <c r="A1098" s="154">
        <v>43986</v>
      </c>
      <c r="B1098" s="509" t="s">
        <v>122</v>
      </c>
      <c r="C1098" s="68" t="s">
        <v>86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6">
        <f>IF((L1099=""),"",MAX(D1100:L1100))</f>
        <v>1995.619999999999</v>
      </c>
      <c r="N1098" s="66">
        <f>IF(L1099="","",MIN(D1100:L1100))</f>
        <v>1884.5299999999988</v>
      </c>
      <c r="O1098" s="66">
        <f>IF((L1100=""),"",AVERAGE(D1100:L1100))</f>
        <v>1941.7244444444445</v>
      </c>
      <c r="P1098" s="66">
        <f t="shared" ref="P1098" si="420">IF((L1099=""),"",((M1098-N1098)/(M1098+N1098))*100)</f>
        <v>2.8630336456064898</v>
      </c>
      <c r="Q1098" s="66">
        <v>23</v>
      </c>
      <c r="R1098" s="122" t="str">
        <f>IF(L1099="","",IF(P1099&lt;20,(IF(O1098&gt;1730,IF(O1098&lt;1970,"Pass","Fail"),"Fail"))))</f>
        <v>Pass</v>
      </c>
      <c r="S1098" s="145">
        <v>121</v>
      </c>
      <c r="T1098" s="54" t="s">
        <v>472</v>
      </c>
      <c r="U1098" s="84" t="s">
        <v>471</v>
      </c>
      <c r="V1098" s="220">
        <v>1600</v>
      </c>
      <c r="W1098" s="220">
        <v>2000</v>
      </c>
      <c r="X1098" s="224">
        <v>1730</v>
      </c>
      <c r="Y1098" s="224">
        <v>1970</v>
      </c>
      <c r="Z1098" s="224">
        <v>6.2</v>
      </c>
    </row>
    <row r="1099" spans="1:26" ht="15.75">
      <c r="A1099" s="257"/>
      <c r="B1099" s="510"/>
      <c r="C1099" s="68" t="s">
        <v>87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72"/>
      <c r="N1099" s="72"/>
      <c r="O1099" s="72"/>
      <c r="P1099" s="72"/>
      <c r="Q1099" s="72"/>
      <c r="R1099" s="124"/>
      <c r="S1099" s="72"/>
      <c r="T1099" s="72"/>
      <c r="V1099" s="221"/>
      <c r="W1099" s="221"/>
    </row>
    <row r="1100" spans="1:26" ht="38.25">
      <c r="A1100" s="258"/>
      <c r="B1100" s="511"/>
      <c r="C1100" s="68" t="s">
        <v>121</v>
      </c>
      <c r="D1100" s="38">
        <f t="shared" ref="D1100:L1100" si="421">IF(((D1098="")*AND(D1099="")),"",(D1098-D1099)*1)</f>
        <v>1918.8199999999997</v>
      </c>
      <c r="E1100" s="38">
        <f t="shared" si="421"/>
        <v>1985.9500000000007</v>
      </c>
      <c r="F1100" s="38">
        <f t="shared" si="421"/>
        <v>1884.5299999999988</v>
      </c>
      <c r="G1100" s="38">
        <f t="shared" si="421"/>
        <v>1926.9799999999996</v>
      </c>
      <c r="H1100" s="38">
        <f t="shared" si="421"/>
        <v>1974.9799999999996</v>
      </c>
      <c r="I1100" s="38">
        <f t="shared" si="421"/>
        <v>1995.619999999999</v>
      </c>
      <c r="J1100" s="38">
        <f t="shared" si="421"/>
        <v>1968.7000000000007</v>
      </c>
      <c r="K1100" s="38">
        <f t="shared" si="421"/>
        <v>1909.6599999999999</v>
      </c>
      <c r="L1100" s="38">
        <f t="shared" si="421"/>
        <v>1910.2800000000025</v>
      </c>
      <c r="M1100" s="75"/>
      <c r="N1100" s="127"/>
      <c r="O1100" s="127"/>
      <c r="P1100" s="127"/>
      <c r="Q1100" s="127"/>
      <c r="R1100" s="128"/>
      <c r="S1100" s="127"/>
      <c r="T1100" s="72"/>
      <c r="V1100" s="222"/>
      <c r="W1100" s="222"/>
    </row>
    <row r="1101" spans="1:26" ht="15.75">
      <c r="A1101" s="154">
        <v>43988</v>
      </c>
      <c r="B1101" s="512" t="s">
        <v>122</v>
      </c>
      <c r="C1101" s="68" t="s">
        <v>86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6">
        <f>IF((L1102=""),"",MAX(D1103:L1103))</f>
        <v>2005.4000000000015</v>
      </c>
      <c r="N1101" s="66">
        <f>IF(L1102="","",MIN(D1103:L1103))</f>
        <v>1903.369999999999</v>
      </c>
      <c r="O1101" s="66">
        <f>IF((L1103=""),"",AVERAGE(D1103:L1103))</f>
        <v>1957.3711111111115</v>
      </c>
      <c r="P1101" s="66">
        <f t="shared" ref="P1101" si="422">IF((L1102=""),"",((M1101-N1101)/(M1101+N1101))*100)</f>
        <v>2.6102840535514362</v>
      </c>
      <c r="Q1101" s="66">
        <v>23</v>
      </c>
      <c r="R1101" s="122" t="str">
        <f>IF(L1102="","",IF(P1102&lt;20,(IF(O1101&gt;1730,IF(O1101&lt;1970,"Pass","Fail"),"Fail"))))</f>
        <v>Pass</v>
      </c>
      <c r="S1101" s="145">
        <v>1340</v>
      </c>
      <c r="T1101" s="54" t="s">
        <v>475</v>
      </c>
      <c r="U1101" s="84"/>
      <c r="V1101" s="220">
        <v>1600</v>
      </c>
      <c r="W1101" s="220">
        <v>2000</v>
      </c>
      <c r="X1101" s="224">
        <v>1730</v>
      </c>
      <c r="Y1101" s="224">
        <v>1970</v>
      </c>
      <c r="Z1101" s="224">
        <v>6.2</v>
      </c>
    </row>
    <row r="1102" spans="1:26" ht="15.75">
      <c r="A1102" s="257"/>
      <c r="B1102" s="513"/>
      <c r="C1102" s="68" t="s">
        <v>87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72"/>
      <c r="N1102" s="72"/>
      <c r="O1102" s="72"/>
      <c r="P1102" s="72"/>
      <c r="Q1102" s="72"/>
      <c r="R1102" s="124"/>
      <c r="S1102" s="72"/>
      <c r="T1102" s="72"/>
      <c r="V1102" s="221"/>
      <c r="W1102" s="221"/>
    </row>
    <row r="1103" spans="1:26" ht="38.25">
      <c r="A1103" s="258"/>
      <c r="B1103" s="514"/>
      <c r="C1103" s="68" t="s">
        <v>121</v>
      </c>
      <c r="D1103" s="38">
        <f t="shared" ref="D1103:L1103" si="423">IF(((D1101="")*AND(D1102="")),"",(D1101-D1102)*1)</f>
        <v>1974.9000000000015</v>
      </c>
      <c r="E1103" s="38">
        <f t="shared" si="423"/>
        <v>1950.7099999999991</v>
      </c>
      <c r="F1103" s="38">
        <f t="shared" si="423"/>
        <v>1903.369999999999</v>
      </c>
      <c r="G1103" s="38">
        <f t="shared" si="423"/>
        <v>1947.0800000000017</v>
      </c>
      <c r="H1103" s="38">
        <f t="shared" si="423"/>
        <v>1961.9199999999983</v>
      </c>
      <c r="I1103" s="38">
        <f t="shared" si="423"/>
        <v>2005.4000000000015</v>
      </c>
      <c r="J1103" s="38">
        <f t="shared" si="423"/>
        <v>1960.3100000000013</v>
      </c>
      <c r="K1103" s="38">
        <f t="shared" si="423"/>
        <v>1955.0900000000001</v>
      </c>
      <c r="L1103" s="38">
        <f t="shared" si="423"/>
        <v>1957.5600000000013</v>
      </c>
      <c r="M1103" s="75"/>
      <c r="N1103" s="127"/>
      <c r="O1103" s="127"/>
      <c r="P1103" s="127"/>
      <c r="Q1103" s="127"/>
      <c r="R1103" s="128"/>
      <c r="S1103" s="127"/>
      <c r="T1103" s="72"/>
      <c r="V1103" s="222"/>
      <c r="W1103" s="222"/>
    </row>
    <row r="1104" spans="1:26" ht="15.75">
      <c r="A1104" s="154">
        <v>43990</v>
      </c>
      <c r="B1104" s="515" t="s">
        <v>122</v>
      </c>
      <c r="C1104" s="68" t="s">
        <v>86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6">
        <f>IF((L1105=""),"",MAX(D1106:L1106))</f>
        <v>1865.9300000000003</v>
      </c>
      <c r="N1104" s="66">
        <f>IF(L1105="","",MIN(D1106:L1106))</f>
        <v>1746.369999999999</v>
      </c>
      <c r="O1104" s="66">
        <f>IF((L1106=""),"",AVERAGE(D1106:L1106))</f>
        <v>1808.6911111111117</v>
      </c>
      <c r="P1104" s="66">
        <f t="shared" ref="P1104" si="424">IF((L1105=""),"",((M1104-N1104)/(M1104+N1104))*100)</f>
        <v>3.3098026188301453</v>
      </c>
      <c r="Q1104" s="66">
        <v>23</v>
      </c>
      <c r="R1104" s="122" t="str">
        <f>IF(L1105="","",IF(P1105&lt;20,(IF(O1104&gt;1730,IF(O1104&lt;1970,"Pass","Fail"),"Fail"))))</f>
        <v>Pass</v>
      </c>
      <c r="S1104" s="145">
        <v>1159</v>
      </c>
      <c r="T1104" s="54" t="s">
        <v>476</v>
      </c>
      <c r="U1104" s="84"/>
      <c r="V1104" s="220">
        <v>1600</v>
      </c>
      <c r="W1104" s="220">
        <v>2000</v>
      </c>
      <c r="X1104" s="224">
        <v>1730</v>
      </c>
      <c r="Y1104" s="224">
        <v>1970</v>
      </c>
      <c r="Z1104" s="224">
        <v>6.2</v>
      </c>
    </row>
    <row r="1105" spans="1:26" ht="15.75">
      <c r="A1105" s="257"/>
      <c r="B1105" s="516"/>
      <c r="C1105" s="68" t="s">
        <v>87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72"/>
      <c r="N1105" s="72"/>
      <c r="O1105" s="72"/>
      <c r="P1105" s="72"/>
      <c r="Q1105" s="72"/>
      <c r="R1105" s="124"/>
      <c r="S1105" s="72"/>
      <c r="T1105" s="72"/>
      <c r="V1105" s="221"/>
      <c r="W1105" s="221"/>
    </row>
    <row r="1106" spans="1:26" ht="38.25">
      <c r="A1106" s="258"/>
      <c r="B1106" s="517"/>
      <c r="C1106" s="68" t="s">
        <v>121</v>
      </c>
      <c r="D1106" s="38">
        <f t="shared" ref="D1106:L1106" si="425">IF(((D1104="")*AND(D1105="")),"",(D1104-D1105)*1)</f>
        <v>1838.3199999999997</v>
      </c>
      <c r="E1106" s="38">
        <f t="shared" si="425"/>
        <v>1789.4300000000003</v>
      </c>
      <c r="F1106" s="38">
        <f t="shared" si="425"/>
        <v>1746.369999999999</v>
      </c>
      <c r="G1106" s="38">
        <f t="shared" si="425"/>
        <v>1787.5999999999985</v>
      </c>
      <c r="H1106" s="38">
        <f t="shared" si="425"/>
        <v>1821.7000000000007</v>
      </c>
      <c r="I1106" s="38">
        <f t="shared" si="425"/>
        <v>1865.9300000000003</v>
      </c>
      <c r="J1106" s="38">
        <f t="shared" si="425"/>
        <v>1812.5600000000013</v>
      </c>
      <c r="K1106" s="38">
        <f t="shared" si="425"/>
        <v>1800.4100000000035</v>
      </c>
      <c r="L1106" s="38">
        <f t="shared" si="425"/>
        <v>1815.9000000000015</v>
      </c>
      <c r="M1106" s="75"/>
      <c r="N1106" s="127"/>
      <c r="O1106" s="127"/>
      <c r="P1106" s="127"/>
      <c r="Q1106" s="127"/>
      <c r="R1106" s="128"/>
      <c r="S1106" s="127"/>
      <c r="T1106" s="72"/>
      <c r="V1106" s="222"/>
      <c r="W1106" s="222"/>
    </row>
    <row r="1107" spans="1:26" ht="15.75">
      <c r="A1107" s="154">
        <v>43993</v>
      </c>
      <c r="B1107" s="518" t="s">
        <v>122</v>
      </c>
      <c r="C1107" s="68" t="s">
        <v>86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6">
        <f>IF((L1108=""),"",MAX(D1109:L1109))</f>
        <v>1929.0400000000009</v>
      </c>
      <c r="N1107" s="66">
        <f>IF(L1108="","",MIN(D1109:L1109))</f>
        <v>1826.7099999999991</v>
      </c>
      <c r="O1107" s="66">
        <f>IF((L1109=""),"",AVERAGE(D1109:L1109))</f>
        <v>1883.862222222222</v>
      </c>
      <c r="P1107" s="66">
        <f t="shared" ref="P1107" si="426">IF((L1108=""),"",((M1107-N1107)/(M1107+N1107))*100)</f>
        <v>2.7246222458896825</v>
      </c>
      <c r="Q1107" s="66">
        <v>23</v>
      </c>
      <c r="R1107" s="122" t="str">
        <f>IF(L1108="","",IF(P1108&lt;20,(IF(O1107&gt;1730,IF(O1107&lt;1970,"Pass","Fail"),"Fail"))))</f>
        <v>Pass</v>
      </c>
      <c r="S1107" s="145">
        <v>1159</v>
      </c>
      <c r="T1107" s="54" t="s">
        <v>477</v>
      </c>
      <c r="U1107" s="84"/>
      <c r="V1107" s="220">
        <v>1600</v>
      </c>
      <c r="W1107" s="220">
        <v>2000</v>
      </c>
      <c r="X1107" s="224">
        <v>1730</v>
      </c>
      <c r="Y1107" s="224">
        <v>1970</v>
      </c>
      <c r="Z1107" s="224">
        <v>6.2</v>
      </c>
    </row>
    <row r="1108" spans="1:26" ht="15.75">
      <c r="A1108" s="257"/>
      <c r="B1108" s="519"/>
      <c r="C1108" s="68" t="s">
        <v>87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72"/>
      <c r="N1108" s="72"/>
      <c r="O1108" s="72"/>
      <c r="P1108" s="72"/>
      <c r="Q1108" s="72"/>
      <c r="R1108" s="124"/>
      <c r="S1108" s="72"/>
      <c r="T1108" s="72"/>
      <c r="V1108" s="221"/>
      <c r="W1108" s="221"/>
    </row>
    <row r="1109" spans="1:26" ht="38.25">
      <c r="A1109" s="258"/>
      <c r="B1109" s="520"/>
      <c r="C1109" s="68" t="s">
        <v>121</v>
      </c>
      <c r="D1109" s="38">
        <f t="shared" ref="D1109:L1109" si="427">IF(((D1107="")*AND(D1108="")),"",(D1107-D1108)*1)</f>
        <v>1885.2299999999996</v>
      </c>
      <c r="E1109" s="38">
        <f t="shared" si="427"/>
        <v>1859.9399999999987</v>
      </c>
      <c r="F1109" s="38">
        <f t="shared" si="427"/>
        <v>1826.7099999999991</v>
      </c>
      <c r="G1109" s="38">
        <f t="shared" si="427"/>
        <v>1897.0799999999981</v>
      </c>
      <c r="H1109" s="38">
        <f t="shared" si="427"/>
        <v>1916.4100000000035</v>
      </c>
      <c r="I1109" s="38">
        <f t="shared" si="427"/>
        <v>1929.0400000000009</v>
      </c>
      <c r="J1109" s="38">
        <f t="shared" si="427"/>
        <v>1867.4700000000012</v>
      </c>
      <c r="K1109" s="38">
        <f t="shared" si="427"/>
        <v>1883.2299999999996</v>
      </c>
      <c r="L1109" s="38">
        <f t="shared" si="427"/>
        <v>1889.6499999999978</v>
      </c>
      <c r="M1109" s="75"/>
      <c r="N1109" s="127"/>
      <c r="O1109" s="127"/>
      <c r="P1109" s="127"/>
      <c r="Q1109" s="127"/>
      <c r="R1109" s="128"/>
      <c r="S1109" s="127"/>
      <c r="T1109" s="72"/>
      <c r="V1109" s="222"/>
      <c r="W1109" s="222"/>
    </row>
    <row r="1110" spans="1:26" ht="15.75">
      <c r="A1110" s="154">
        <v>43997</v>
      </c>
      <c r="B1110" s="521" t="s">
        <v>122</v>
      </c>
      <c r="C1110" s="68" t="s">
        <v>86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6">
        <f>IF((L1111=""),"",MAX(D1112:L1112))</f>
        <v>1974.0200000000004</v>
      </c>
      <c r="N1110" s="66">
        <f>IF(L1111="","",MIN(D1112:L1112))</f>
        <v>1544.5400000000009</v>
      </c>
      <c r="O1110" s="66">
        <f>IF((L1112=""),"",AVERAGE(D1112:L1112))</f>
        <v>1871.4044444444448</v>
      </c>
      <c r="P1110" s="66">
        <f t="shared" ref="P1110" si="428">IF((L1111=""),"",((M1110-N1110)/(M1110+N1110))*100)</f>
        <v>12.206129780364677</v>
      </c>
      <c r="Q1110" s="66">
        <v>23</v>
      </c>
      <c r="R1110" s="122" t="str">
        <f>IF(L1111="","",IF(P1111&lt;20,(IF(O1110&gt;1730,IF(O1110&lt;1970,"Pass","Fail"),"Fail"))))</f>
        <v>Pass</v>
      </c>
      <c r="S1110" s="145">
        <v>1335</v>
      </c>
      <c r="T1110" s="54" t="s">
        <v>479</v>
      </c>
      <c r="U1110" s="84"/>
      <c r="V1110" s="220">
        <v>1600</v>
      </c>
      <c r="W1110" s="220">
        <v>2000</v>
      </c>
      <c r="X1110" s="224">
        <v>1730</v>
      </c>
      <c r="Y1110" s="224">
        <v>1970</v>
      </c>
      <c r="Z1110" s="224">
        <v>6.2</v>
      </c>
    </row>
    <row r="1111" spans="1:26" ht="15.75">
      <c r="A1111" s="257"/>
      <c r="B1111" s="522"/>
      <c r="C1111" s="68" t="s">
        <v>87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72"/>
      <c r="N1111" s="72"/>
      <c r="O1111" s="72"/>
      <c r="P1111" s="72"/>
      <c r="Q1111" s="72"/>
      <c r="R1111" s="124"/>
      <c r="S1111" s="72"/>
      <c r="T1111" s="72"/>
      <c r="V1111" s="221"/>
      <c r="W1111" s="221"/>
    </row>
    <row r="1112" spans="1:26" ht="38.25">
      <c r="A1112" s="258"/>
      <c r="B1112" s="523"/>
      <c r="C1112" s="68" t="s">
        <v>121</v>
      </c>
      <c r="D1112" s="38">
        <f t="shared" ref="D1112:L1112" si="429">IF(((D1110="")*AND(D1111="")),"",(D1110-D1111)*1)</f>
        <v>1861.380000000001</v>
      </c>
      <c r="E1112" s="38">
        <f t="shared" si="429"/>
        <v>1950.0499999999993</v>
      </c>
      <c r="F1112" s="38">
        <f t="shared" si="429"/>
        <v>1544.5400000000009</v>
      </c>
      <c r="G1112" s="38">
        <f t="shared" si="429"/>
        <v>1943.3700000000026</v>
      </c>
      <c r="H1112" s="38">
        <f t="shared" si="429"/>
        <v>1890.1599999999999</v>
      </c>
      <c r="I1112" s="38">
        <f t="shared" si="429"/>
        <v>1974.0200000000004</v>
      </c>
      <c r="J1112" s="38">
        <f t="shared" si="429"/>
        <v>1936.1399999999994</v>
      </c>
      <c r="K1112" s="38">
        <f t="shared" si="429"/>
        <v>1870.7099999999991</v>
      </c>
      <c r="L1112" s="38">
        <f t="shared" si="429"/>
        <v>1872.2700000000004</v>
      </c>
      <c r="M1112" s="75"/>
      <c r="N1112" s="127"/>
      <c r="O1112" s="127"/>
      <c r="P1112" s="127"/>
      <c r="Q1112" s="127"/>
      <c r="R1112" s="128"/>
      <c r="S1112" s="127"/>
      <c r="T1112" s="72"/>
      <c r="V1112" s="222"/>
      <c r="W1112" s="222"/>
    </row>
    <row r="1113" spans="1:26" ht="15.75">
      <c r="A1113" s="154">
        <v>44000</v>
      </c>
      <c r="B1113" s="524" t="s">
        <v>122</v>
      </c>
      <c r="C1113" s="68" t="s">
        <v>86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6">
        <f>IF((L1114=""),"",MAX(D1115:L1115))</f>
        <v>1911.380000000001</v>
      </c>
      <c r="N1113" s="66">
        <f>IF(L1114="","",MIN(D1115:L1115))</f>
        <v>1808.9900000000016</v>
      </c>
      <c r="O1113" s="66">
        <f>IF((L1115=""),"",AVERAGE(D1115:L1115))</f>
        <v>1866.6211111111115</v>
      </c>
      <c r="P1113" s="66">
        <f t="shared" ref="P1113" si="430">IF((L1114=""),"",((M1113-N1113)/(M1113+N1113))*100)</f>
        <v>2.7521456199248822</v>
      </c>
      <c r="Q1113" s="66">
        <v>23</v>
      </c>
      <c r="R1113" s="122" t="str">
        <f>IF(L1114="","",IF(P1114&lt;20,(IF(O1113&gt;1730,IF(O1113&lt;1970,"Pass","Fail"),"Fail"))))</f>
        <v>Pass</v>
      </c>
      <c r="S1113" s="145">
        <v>102</v>
      </c>
      <c r="T1113" s="54" t="s">
        <v>480</v>
      </c>
      <c r="U1113" s="84"/>
      <c r="V1113" s="220">
        <v>1600</v>
      </c>
      <c r="W1113" s="220">
        <v>2000</v>
      </c>
      <c r="X1113" s="224">
        <v>1730</v>
      </c>
      <c r="Y1113" s="224">
        <v>1970</v>
      </c>
      <c r="Z1113" s="224">
        <v>6.2</v>
      </c>
    </row>
    <row r="1114" spans="1:26" ht="15.75">
      <c r="A1114" s="257"/>
      <c r="B1114" s="525"/>
      <c r="C1114" s="68" t="s">
        <v>87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72"/>
      <c r="N1114" s="72"/>
      <c r="O1114" s="72"/>
      <c r="P1114" s="72"/>
      <c r="Q1114" s="72"/>
      <c r="R1114" s="124"/>
      <c r="S1114" s="72"/>
      <c r="T1114" s="72"/>
      <c r="V1114" s="221"/>
      <c r="W1114" s="221"/>
    </row>
    <row r="1115" spans="1:26" ht="38.25">
      <c r="A1115" s="258"/>
      <c r="B1115" s="526"/>
      <c r="C1115" s="68" t="s">
        <v>121</v>
      </c>
      <c r="D1115" s="38">
        <f t="shared" ref="D1115:L1115" si="431">IF(((D1113="")*AND(D1114="")),"",(D1113-D1114)*1)</f>
        <v>1876.010000000002</v>
      </c>
      <c r="E1115" s="38">
        <f t="shared" si="431"/>
        <v>1852.2199999999975</v>
      </c>
      <c r="F1115" s="38">
        <f t="shared" si="431"/>
        <v>1808.9900000000016</v>
      </c>
      <c r="G1115" s="38">
        <f t="shared" si="431"/>
        <v>1867.6599999999999</v>
      </c>
      <c r="H1115" s="38">
        <f t="shared" si="431"/>
        <v>1885.3700000000026</v>
      </c>
      <c r="I1115" s="38">
        <f t="shared" si="431"/>
        <v>1911.380000000001</v>
      </c>
      <c r="J1115" s="38">
        <f t="shared" si="431"/>
        <v>1875</v>
      </c>
      <c r="K1115" s="38">
        <f t="shared" si="431"/>
        <v>1849.4099999999999</v>
      </c>
      <c r="L1115" s="38">
        <f t="shared" si="431"/>
        <v>1873.5499999999993</v>
      </c>
      <c r="M1115" s="75"/>
      <c r="N1115" s="127"/>
      <c r="O1115" s="127"/>
      <c r="P1115" s="127"/>
      <c r="Q1115" s="127"/>
      <c r="R1115" s="128"/>
      <c r="S1115" s="127"/>
      <c r="T1115" s="72"/>
      <c r="V1115" s="222"/>
      <c r="W1115" s="222"/>
    </row>
    <row r="1116" spans="1:26" ht="15.75">
      <c r="A1116" s="154">
        <v>44004</v>
      </c>
      <c r="B1116" s="527" t="s">
        <v>122</v>
      </c>
      <c r="C1116" s="68" t="s">
        <v>86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6">
        <f>IF((L1117=""),"",MAX(D1118:L1118))</f>
        <v>1909.369999999999</v>
      </c>
      <c r="N1116" s="66">
        <f>IF(L1117="","",MIN(D1118:L1118))</f>
        <v>1781.7900000000009</v>
      </c>
      <c r="O1116" s="66">
        <f>IF((L1118=""),"",AVERAGE(D1118:L1118))</f>
        <v>1846.0022222222224</v>
      </c>
      <c r="P1116" s="66">
        <f t="shared" ref="P1116" si="432">IF((L1117=""),"",((M1116-N1116)/(M1116+N1116))*100)</f>
        <v>3.4563660204379683</v>
      </c>
      <c r="Q1116" s="66">
        <v>23</v>
      </c>
      <c r="R1116" s="122" t="str">
        <f>IF(L1117="","",IF(P1117&lt;20,(IF(O1116&gt;1730,IF(O1116&lt;1970,"Pass","Fail"),"Fail"))))</f>
        <v>Pass</v>
      </c>
      <c r="S1116" s="145">
        <v>121</v>
      </c>
      <c r="T1116" s="54" t="s">
        <v>482</v>
      </c>
      <c r="U1116" s="84"/>
      <c r="V1116" s="220">
        <v>1600</v>
      </c>
      <c r="W1116" s="220">
        <v>2000</v>
      </c>
      <c r="X1116" s="224">
        <v>1730</v>
      </c>
      <c r="Y1116" s="224">
        <v>1970</v>
      </c>
      <c r="Z1116" s="224">
        <v>6.2</v>
      </c>
    </row>
    <row r="1117" spans="1:26" ht="15.75">
      <c r="A1117" s="257"/>
      <c r="B1117" s="528"/>
      <c r="C1117" s="68" t="s">
        <v>87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72"/>
      <c r="N1117" s="72"/>
      <c r="O1117" s="72"/>
      <c r="P1117" s="72"/>
      <c r="Q1117" s="72"/>
      <c r="R1117" s="124"/>
      <c r="S1117" s="72"/>
      <c r="T1117" s="72"/>
      <c r="V1117" s="221"/>
      <c r="W1117" s="221"/>
    </row>
    <row r="1118" spans="1:26" ht="38.25">
      <c r="A1118" s="258"/>
      <c r="B1118" s="529"/>
      <c r="C1118" s="68" t="s">
        <v>121</v>
      </c>
      <c r="D1118" s="38">
        <f t="shared" ref="D1118:L1118" si="433">IF(((D1116="")*AND(D1117="")),"",(D1116-D1117)*1)</f>
        <v>1861.7799999999988</v>
      </c>
      <c r="E1118" s="38">
        <f t="shared" si="433"/>
        <v>1834.0600000000013</v>
      </c>
      <c r="F1118" s="38">
        <f t="shared" si="433"/>
        <v>1781.7900000000009</v>
      </c>
      <c r="G1118" s="38">
        <f t="shared" si="433"/>
        <v>1884.630000000001</v>
      </c>
      <c r="H1118" s="38">
        <f t="shared" si="433"/>
        <v>1867.9399999999987</v>
      </c>
      <c r="I1118" s="38">
        <f t="shared" si="433"/>
        <v>1830.75</v>
      </c>
      <c r="J1118" s="38">
        <f t="shared" si="433"/>
        <v>1850.5800000000017</v>
      </c>
      <c r="K1118" s="38">
        <f t="shared" si="433"/>
        <v>1793.119999999999</v>
      </c>
      <c r="L1118" s="38">
        <f t="shared" si="433"/>
        <v>1909.369999999999</v>
      </c>
      <c r="M1118" s="75"/>
      <c r="N1118" s="127"/>
      <c r="O1118" s="127"/>
      <c r="P1118" s="127"/>
      <c r="Q1118" s="127"/>
      <c r="R1118" s="128"/>
      <c r="S1118" s="127"/>
      <c r="T1118" s="72"/>
      <c r="V1118" s="222"/>
      <c r="W1118" s="222"/>
    </row>
    <row r="1119" spans="1:26" ht="15.75">
      <c r="A1119" s="154">
        <v>44007</v>
      </c>
      <c r="B1119" s="530" t="s">
        <v>122</v>
      </c>
      <c r="C1119" s="68" t="s">
        <v>86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6">
        <f>IF((L1120=""),"",MAX(D1121:L1121))</f>
        <v>1933.5900000000001</v>
      </c>
      <c r="N1119" s="66">
        <f>IF(L1120="","",MIN(D1121:L1121))</f>
        <v>1828.0200000000004</v>
      </c>
      <c r="O1119" s="66">
        <f>IF((L1121=""),"",AVERAGE(D1121:L1121))</f>
        <v>1874.1477777777779</v>
      </c>
      <c r="P1119" s="66">
        <f t="shared" ref="P1119" si="434">IF((L1120=""),"",((M1119-N1119)/(M1119+N1119))*100)</f>
        <v>2.806511041814534</v>
      </c>
      <c r="Q1119" s="66">
        <v>23</v>
      </c>
      <c r="R1119" s="122" t="str">
        <f>IF(L1120="","",IF(P1120&lt;20,(IF(O1119&gt;1730,IF(O1119&lt;1970,"Pass","Fail"),"Fail"))))</f>
        <v>Pass</v>
      </c>
      <c r="S1119" s="145">
        <v>1335</v>
      </c>
      <c r="T1119" s="54" t="s">
        <v>485</v>
      </c>
      <c r="U1119" s="84"/>
      <c r="V1119" s="220">
        <v>1600</v>
      </c>
      <c r="W1119" s="220">
        <v>2000</v>
      </c>
      <c r="X1119" s="224">
        <v>1730</v>
      </c>
      <c r="Y1119" s="224">
        <v>1970</v>
      </c>
      <c r="Z1119" s="224">
        <v>6.2</v>
      </c>
    </row>
    <row r="1120" spans="1:26" ht="15.75">
      <c r="A1120" s="257"/>
      <c r="B1120" s="531"/>
      <c r="C1120" s="68" t="s">
        <v>87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72"/>
      <c r="N1120" s="72"/>
      <c r="O1120" s="72"/>
      <c r="P1120" s="72"/>
      <c r="Q1120" s="72"/>
      <c r="R1120" s="124"/>
      <c r="S1120" s="72"/>
      <c r="T1120" s="72"/>
      <c r="V1120" s="221"/>
      <c r="W1120" s="221"/>
    </row>
    <row r="1121" spans="1:26" ht="38.25">
      <c r="A1121" s="258"/>
      <c r="B1121" s="532"/>
      <c r="C1121" s="68" t="s">
        <v>121</v>
      </c>
      <c r="D1121" s="38">
        <f t="shared" ref="D1121:L1121" si="435">IF(((D1119="")*AND(D1120="")),"",(D1119-D1120)*1)</f>
        <v>1867.8600000000006</v>
      </c>
      <c r="E1121" s="38">
        <f t="shared" si="435"/>
        <v>1847.9800000000032</v>
      </c>
      <c r="F1121" s="38">
        <f t="shared" si="435"/>
        <v>1828.0200000000004</v>
      </c>
      <c r="G1121" s="38">
        <f t="shared" si="435"/>
        <v>1876.8400000000001</v>
      </c>
      <c r="H1121" s="38">
        <f t="shared" si="435"/>
        <v>1933.5900000000001</v>
      </c>
      <c r="I1121" s="38">
        <f t="shared" si="435"/>
        <v>1924.25</v>
      </c>
      <c r="J1121" s="38">
        <f t="shared" si="435"/>
        <v>1857.9099999999999</v>
      </c>
      <c r="K1121" s="38">
        <f t="shared" si="435"/>
        <v>1856.0499999999993</v>
      </c>
      <c r="L1121" s="38">
        <f t="shared" si="435"/>
        <v>1874.8299999999981</v>
      </c>
      <c r="M1121" s="75"/>
      <c r="N1121" s="127"/>
      <c r="O1121" s="127"/>
      <c r="P1121" s="127"/>
      <c r="Q1121" s="127"/>
      <c r="R1121" s="128"/>
      <c r="S1121" s="127"/>
      <c r="T1121" s="72"/>
      <c r="V1121" s="222"/>
      <c r="W1121" s="222"/>
    </row>
    <row r="1122" spans="1:26" ht="15.75">
      <c r="A1122" s="154">
        <v>44011</v>
      </c>
      <c r="B1122" s="533" t="s">
        <v>122</v>
      </c>
      <c r="C1122" s="68" t="s">
        <v>86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6">
        <f>IF((L1123=""),"",MAX(D1124:L1124))</f>
        <v>1887.880000000001</v>
      </c>
      <c r="N1122" s="66">
        <f>IF(L1123="","",MIN(D1124:L1124))</f>
        <v>1760.5400000000009</v>
      </c>
      <c r="O1122" s="66">
        <f>IF((L1124=""),"",AVERAGE(D1124:L1124))</f>
        <v>1823.9022222222225</v>
      </c>
      <c r="P1122" s="66">
        <f t="shared" ref="P1122" si="436">IF((L1123=""),"",((M1122-N1122)/(M1122+N1122))*100)</f>
        <v>3.4902779833462176</v>
      </c>
      <c r="Q1122" s="66">
        <v>23</v>
      </c>
      <c r="R1122" s="122" t="str">
        <f>IF(L1123="","",IF(P1123&lt;20,(IF(O1122&gt;1730,IF(O1122&lt;1970,"Pass","Fail"),"Fail"))))</f>
        <v>Pass</v>
      </c>
      <c r="S1122" s="145">
        <v>1534</v>
      </c>
      <c r="T1122" s="54" t="s">
        <v>489</v>
      </c>
      <c r="U1122" s="84" t="s">
        <v>488</v>
      </c>
      <c r="V1122" s="220">
        <v>1600</v>
      </c>
      <c r="W1122" s="220">
        <v>2000</v>
      </c>
      <c r="X1122" s="224">
        <v>1730</v>
      </c>
      <c r="Y1122" s="224">
        <v>1970</v>
      </c>
      <c r="Z1122" s="224">
        <v>6.2</v>
      </c>
    </row>
    <row r="1123" spans="1:26" ht="15.75">
      <c r="A1123" s="257"/>
      <c r="B1123" s="534"/>
      <c r="C1123" s="68" t="s">
        <v>87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72"/>
      <c r="N1123" s="72"/>
      <c r="O1123" s="72"/>
      <c r="P1123" s="72"/>
      <c r="Q1123" s="72"/>
      <c r="R1123" s="124"/>
      <c r="S1123" s="72"/>
      <c r="T1123" s="72"/>
      <c r="V1123" s="221"/>
      <c r="W1123" s="221"/>
    </row>
    <row r="1124" spans="1:26" ht="38.25">
      <c r="A1124" s="258"/>
      <c r="B1124" s="535"/>
      <c r="C1124" s="68" t="s">
        <v>121</v>
      </c>
      <c r="D1124" s="38">
        <f t="shared" ref="D1124:L1124" si="437">IF(((D1122="")*AND(D1123="")),"",(D1122-D1123)*1)</f>
        <v>1849.6899999999987</v>
      </c>
      <c r="E1124" s="38">
        <f t="shared" si="437"/>
        <v>1800.9300000000003</v>
      </c>
      <c r="F1124" s="38">
        <f t="shared" si="437"/>
        <v>1760.5400000000009</v>
      </c>
      <c r="G1124" s="38">
        <f t="shared" si="437"/>
        <v>1814.75</v>
      </c>
      <c r="H1124" s="38">
        <f t="shared" si="437"/>
        <v>1853.239999999998</v>
      </c>
      <c r="I1124" s="38">
        <f t="shared" si="437"/>
        <v>1887.880000000001</v>
      </c>
      <c r="J1124" s="38">
        <f t="shared" si="437"/>
        <v>1816.2900000000009</v>
      </c>
      <c r="K1124" s="38">
        <f t="shared" si="437"/>
        <v>1819.3300000000017</v>
      </c>
      <c r="L1124" s="38">
        <f t="shared" si="437"/>
        <v>1812.4700000000012</v>
      </c>
      <c r="M1124" s="75"/>
      <c r="N1124" s="127"/>
      <c r="O1124" s="127"/>
      <c r="P1124" s="127"/>
      <c r="Q1124" s="127"/>
      <c r="R1124" s="128"/>
      <c r="S1124" s="127"/>
      <c r="T1124" s="72"/>
      <c r="V1124" s="222"/>
      <c r="W1124" s="222"/>
    </row>
    <row r="1125" spans="1:26" ht="15.75">
      <c r="A1125" s="154">
        <v>44014</v>
      </c>
      <c r="B1125" s="572" t="s">
        <v>122</v>
      </c>
      <c r="C1125" s="68" t="s">
        <v>86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6">
        <f>IF((L1126=""),"",MAX(D1127:L1127))</f>
        <v>1909.9099999999999</v>
      </c>
      <c r="N1125" s="66">
        <f>IF(L1126="","",MIN(D1127:L1127))</f>
        <v>1744.0800000000017</v>
      </c>
      <c r="O1125" s="66">
        <f>IF((L1127=""),"",AVERAGE(D1127:L1127))</f>
        <v>1824.387777777778</v>
      </c>
      <c r="P1125" s="66">
        <f t="shared" ref="P1125" si="438">IF((L1126=""),"",((M1125-N1125)/(M1125+N1125))*100)</f>
        <v>4.5383265964055193</v>
      </c>
      <c r="Q1125" s="66">
        <v>23</v>
      </c>
      <c r="R1125" s="122" t="str">
        <f>IF(L1126="","",IF(P1126&lt;20,(IF(O1125&gt;1730,IF(O1125&lt;1970,"Pass","Fail"),"Fail"))))</f>
        <v>Pass</v>
      </c>
      <c r="S1125" s="145">
        <v>121</v>
      </c>
      <c r="T1125" s="54" t="s">
        <v>492</v>
      </c>
      <c r="U1125" s="84"/>
      <c r="V1125" s="220">
        <v>1600</v>
      </c>
      <c r="W1125" s="220">
        <v>2000</v>
      </c>
      <c r="X1125" s="224">
        <v>1730</v>
      </c>
      <c r="Y1125" s="224">
        <v>1970</v>
      </c>
      <c r="Z1125" s="224">
        <v>6.2</v>
      </c>
    </row>
    <row r="1126" spans="1:26" ht="15.75">
      <c r="A1126" s="257"/>
      <c r="B1126" s="573"/>
      <c r="C1126" s="68" t="s">
        <v>87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72"/>
      <c r="N1126" s="72"/>
      <c r="O1126" s="72"/>
      <c r="P1126" s="72"/>
      <c r="Q1126" s="72"/>
      <c r="R1126" s="124"/>
      <c r="S1126" s="72"/>
      <c r="T1126" s="72"/>
      <c r="V1126" s="221"/>
      <c r="W1126" s="221"/>
    </row>
    <row r="1127" spans="1:26" ht="38.25">
      <c r="A1127" s="258"/>
      <c r="B1127" s="574"/>
      <c r="C1127" s="68" t="s">
        <v>121</v>
      </c>
      <c r="D1127" s="38">
        <f t="shared" ref="D1127:L1127" si="439">IF(((D1125="")*AND(D1126="")),"",(D1125-D1126)*1)</f>
        <v>1832.7000000000007</v>
      </c>
      <c r="E1127" s="38">
        <f t="shared" si="439"/>
        <v>1909.9099999999999</v>
      </c>
      <c r="F1127" s="38">
        <f t="shared" si="439"/>
        <v>1744.0800000000017</v>
      </c>
      <c r="G1127" s="38">
        <f t="shared" si="439"/>
        <v>1839.5600000000013</v>
      </c>
      <c r="H1127" s="38">
        <f t="shared" si="439"/>
        <v>1815.0499999999993</v>
      </c>
      <c r="I1127" s="38">
        <f t="shared" si="439"/>
        <v>1795.8899999999994</v>
      </c>
      <c r="J1127" s="38">
        <f t="shared" si="439"/>
        <v>1863.4500000000007</v>
      </c>
      <c r="K1127" s="38">
        <f t="shared" si="439"/>
        <v>1866.0499999999993</v>
      </c>
      <c r="L1127" s="38">
        <f t="shared" si="439"/>
        <v>1752.7999999999993</v>
      </c>
      <c r="M1127" s="75"/>
      <c r="N1127" s="127"/>
      <c r="O1127" s="127"/>
      <c r="P1127" s="127"/>
      <c r="Q1127" s="127"/>
      <c r="R1127" s="128"/>
      <c r="S1127" s="127"/>
      <c r="T1127" s="72"/>
      <c r="V1127" s="222"/>
      <c r="W1127" s="222"/>
    </row>
    <row r="1128" spans="1:26" ht="15.75">
      <c r="A1128" s="154">
        <v>44017</v>
      </c>
      <c r="B1128" s="575" t="s">
        <v>122</v>
      </c>
      <c r="C1128" s="68" t="s">
        <v>86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6">
        <f>IF((L1129=""),"",MAX(D1130:L1130))</f>
        <v>1914.4699999999975</v>
      </c>
      <c r="N1128" s="66">
        <f>IF(L1129="","",MIN(D1130:L1130))</f>
        <v>1834.760000000002</v>
      </c>
      <c r="O1128" s="66">
        <f>IF((L1130=""),"",AVERAGE(D1130:L1130))</f>
        <v>1876.518888888889</v>
      </c>
      <c r="P1128" s="66">
        <f t="shared" ref="P1128" si="440">IF((L1129=""),"",((M1128-N1128)/(M1128+N1128))*100)</f>
        <v>2.1260365461706936</v>
      </c>
      <c r="Q1128" s="66">
        <v>23</v>
      </c>
      <c r="R1128" s="122" t="str">
        <f>IF(L1129="","",IF(P1129&lt;20,(IF(O1128&gt;1730,IF(O1128&lt;1970,"Pass","Fail"),"Fail"))))</f>
        <v>Pass</v>
      </c>
      <c r="S1128" s="145">
        <v>1159</v>
      </c>
      <c r="T1128" s="54" t="s">
        <v>495</v>
      </c>
      <c r="U1128" s="84"/>
      <c r="V1128" s="220">
        <v>1600</v>
      </c>
      <c r="W1128" s="220">
        <v>2000</v>
      </c>
      <c r="X1128" s="224">
        <v>1730</v>
      </c>
      <c r="Y1128" s="224">
        <v>1970</v>
      </c>
      <c r="Z1128" s="224">
        <v>6.2</v>
      </c>
    </row>
    <row r="1129" spans="1:26" ht="15.75">
      <c r="A1129" s="257"/>
      <c r="B1129" s="576"/>
      <c r="C1129" s="68" t="s">
        <v>87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72"/>
      <c r="N1129" s="72"/>
      <c r="O1129" s="72"/>
      <c r="P1129" s="72"/>
      <c r="Q1129" s="72"/>
      <c r="R1129" s="124"/>
      <c r="S1129" s="72"/>
      <c r="T1129" s="72"/>
      <c r="V1129" s="221"/>
      <c r="W1129" s="221"/>
    </row>
    <row r="1130" spans="1:26" ht="38.25">
      <c r="A1130" s="258"/>
      <c r="B1130" s="577"/>
      <c r="C1130" s="68" t="s">
        <v>121</v>
      </c>
      <c r="D1130" s="38">
        <f t="shared" ref="D1130:L1130" si="441">IF(((D1128="")*AND(D1129="")),"",(D1128-D1129)*1)</f>
        <v>1892.7400000000016</v>
      </c>
      <c r="E1130" s="38">
        <f t="shared" si="441"/>
        <v>1866.3499999999985</v>
      </c>
      <c r="F1130" s="38">
        <f t="shared" si="441"/>
        <v>1834.760000000002</v>
      </c>
      <c r="G1130" s="38">
        <f t="shared" si="441"/>
        <v>1871.0699999999997</v>
      </c>
      <c r="H1130" s="38">
        <f t="shared" si="441"/>
        <v>1875.4099999999999</v>
      </c>
      <c r="I1130" s="38">
        <f t="shared" si="441"/>
        <v>1914.4699999999975</v>
      </c>
      <c r="J1130" s="38">
        <f t="shared" si="441"/>
        <v>1881.5600000000013</v>
      </c>
      <c r="K1130" s="38">
        <f t="shared" si="441"/>
        <v>1874.7200000000012</v>
      </c>
      <c r="L1130" s="38">
        <f t="shared" si="441"/>
        <v>1877.5900000000001</v>
      </c>
      <c r="M1130" s="75"/>
      <c r="N1130" s="127"/>
      <c r="O1130" s="127"/>
      <c r="P1130" s="127"/>
      <c r="Q1130" s="127"/>
      <c r="R1130" s="128"/>
      <c r="S1130" s="127"/>
      <c r="T1130" s="72"/>
      <c r="V1130" s="222"/>
      <c r="W1130" s="222"/>
    </row>
    <row r="1131" spans="1:26" ht="15.75">
      <c r="A1131" s="154">
        <v>44022</v>
      </c>
      <c r="B1131" s="578" t="s">
        <v>122</v>
      </c>
      <c r="C1131" s="68" t="s">
        <v>86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6">
        <f>IF((L1132=""),"",MAX(D1133:L1133))</f>
        <v>1933.989999999998</v>
      </c>
      <c r="N1131" s="66">
        <f>IF(L1132="","",MIN(D1133:L1133))</f>
        <v>1838.1800000000003</v>
      </c>
      <c r="O1131" s="66">
        <f>IF((L1133=""),"",AVERAGE(D1133:L1133))</f>
        <v>1883.3277777777778</v>
      </c>
      <c r="P1131" s="66">
        <f t="shared" ref="P1131" si="442">IF((L1132=""),"",((M1131-N1131)/(M1131+N1131))*100)</f>
        <v>2.5399173420073251</v>
      </c>
      <c r="Q1131" s="66">
        <v>23</v>
      </c>
      <c r="R1131" s="122" t="str">
        <f>IF(L1132="","",IF(P1132&lt;20,(IF(O1131&gt;1730,IF(O1131&lt;1970,"Pass","Fail"),"Fail"))))</f>
        <v>Pass</v>
      </c>
      <c r="S1131" s="145">
        <v>102</v>
      </c>
      <c r="T1131" s="54" t="s">
        <v>500</v>
      </c>
      <c r="U1131" s="84"/>
      <c r="V1131" s="220">
        <v>1600</v>
      </c>
      <c r="W1131" s="220">
        <v>2000</v>
      </c>
      <c r="X1131" s="224">
        <v>1730</v>
      </c>
      <c r="Y1131" s="224">
        <v>1970</v>
      </c>
      <c r="Z1131" s="224">
        <v>6.2</v>
      </c>
    </row>
    <row r="1132" spans="1:26" ht="15.75">
      <c r="A1132" s="257"/>
      <c r="B1132" s="579"/>
      <c r="C1132" s="68" t="s">
        <v>87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72"/>
      <c r="N1132" s="72"/>
      <c r="O1132" s="72"/>
      <c r="P1132" s="72"/>
      <c r="Q1132" s="72"/>
      <c r="R1132" s="124"/>
      <c r="S1132" s="72"/>
      <c r="T1132" s="72"/>
      <c r="V1132" s="221"/>
      <c r="W1132" s="221"/>
    </row>
    <row r="1133" spans="1:26" ht="38.25">
      <c r="A1133" s="258"/>
      <c r="B1133" s="580"/>
      <c r="C1133" s="68" t="s">
        <v>121</v>
      </c>
      <c r="D1133" s="38">
        <f t="shared" ref="D1133:L1133" si="443">IF(((D1131="")*AND(D1132="")),"",(D1131-D1132)*1)</f>
        <v>1886.3600000000006</v>
      </c>
      <c r="E1133" s="38">
        <f t="shared" si="443"/>
        <v>1865.6399999999994</v>
      </c>
      <c r="F1133" s="38">
        <f t="shared" si="443"/>
        <v>1838.1800000000003</v>
      </c>
      <c r="G1133" s="38">
        <f t="shared" si="443"/>
        <v>1891.8899999999994</v>
      </c>
      <c r="H1133" s="38">
        <f t="shared" si="443"/>
        <v>1884.3799999999974</v>
      </c>
      <c r="I1133" s="38">
        <f t="shared" si="443"/>
        <v>1933.989999999998</v>
      </c>
      <c r="J1133" s="38">
        <f t="shared" si="443"/>
        <v>1896.4900000000016</v>
      </c>
      <c r="K1133" s="38">
        <f t="shared" si="443"/>
        <v>1878.4900000000016</v>
      </c>
      <c r="L1133" s="38">
        <f t="shared" si="443"/>
        <v>1874.5300000000025</v>
      </c>
      <c r="M1133" s="75"/>
      <c r="N1133" s="127"/>
      <c r="O1133" s="127"/>
      <c r="P1133" s="127"/>
      <c r="Q1133" s="127"/>
      <c r="R1133" s="128"/>
      <c r="S1133" s="127"/>
      <c r="T1133" s="72"/>
      <c r="V1133" s="222"/>
      <c r="W1133" s="222"/>
    </row>
    <row r="1134" spans="1:26" ht="15.75">
      <c r="A1134" s="154">
        <v>44025</v>
      </c>
      <c r="B1134" s="581" t="s">
        <v>122</v>
      </c>
      <c r="C1134" s="68" t="s">
        <v>86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6">
        <f>IF((L1135=""),"",MAX(D1136:L1136))</f>
        <v>1961.010000000002</v>
      </c>
      <c r="N1134" s="66">
        <f>IF(L1135="","",MIN(D1136:L1136))</f>
        <v>1868.2900000000009</v>
      </c>
      <c r="O1134" s="66">
        <f>IF((L1136=""),"",AVERAGE(D1136:L1136))</f>
        <v>1914.1933333333336</v>
      </c>
      <c r="P1134" s="66">
        <f t="shared" ref="P1134" si="444">IF((L1135=""),"",((M1134-N1134)/(M1134+N1134))*100)</f>
        <v>2.4213302692398373</v>
      </c>
      <c r="Q1134" s="66">
        <v>23</v>
      </c>
      <c r="R1134" s="122" t="str">
        <f>IF(L1135="","",IF(P1135&lt;20,(IF(O1134&gt;1730,IF(O1134&lt;1970,"Pass","Fail"),"Fail"))))</f>
        <v>Pass</v>
      </c>
      <c r="S1134" s="145">
        <v>64</v>
      </c>
      <c r="T1134" s="54" t="s">
        <v>501</v>
      </c>
      <c r="U1134" s="84"/>
      <c r="V1134" s="220">
        <v>1600</v>
      </c>
      <c r="W1134" s="220">
        <v>2000</v>
      </c>
      <c r="X1134" s="224">
        <v>1730</v>
      </c>
      <c r="Y1134" s="224">
        <v>1970</v>
      </c>
      <c r="Z1134" s="224">
        <v>6.2</v>
      </c>
    </row>
    <row r="1135" spans="1:26" ht="15.75">
      <c r="A1135" s="257"/>
      <c r="B1135" s="582"/>
      <c r="C1135" s="68" t="s">
        <v>87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72"/>
      <c r="N1135" s="72"/>
      <c r="O1135" s="72"/>
      <c r="P1135" s="72"/>
      <c r="Q1135" s="72"/>
      <c r="R1135" s="124"/>
      <c r="S1135" s="72"/>
      <c r="T1135" s="72"/>
      <c r="V1135" s="221"/>
      <c r="W1135" s="221"/>
    </row>
    <row r="1136" spans="1:26" ht="38.25">
      <c r="A1136" s="258"/>
      <c r="B1136" s="583"/>
      <c r="C1136" s="68" t="s">
        <v>121</v>
      </c>
      <c r="D1136" s="38">
        <f t="shared" ref="D1136:L1136" si="445">IF(((D1134="")*AND(D1135="")),"",(D1134-D1135)*1)</f>
        <v>1926.8400000000001</v>
      </c>
      <c r="E1136" s="38">
        <f t="shared" si="445"/>
        <v>1897.5699999999997</v>
      </c>
      <c r="F1136" s="38">
        <f t="shared" si="445"/>
        <v>1868.2900000000009</v>
      </c>
      <c r="G1136" s="38">
        <f t="shared" si="445"/>
        <v>1910.4799999999996</v>
      </c>
      <c r="H1136" s="38">
        <f t="shared" si="445"/>
        <v>1931.3500000000022</v>
      </c>
      <c r="I1136" s="38">
        <f t="shared" si="445"/>
        <v>1961.010000000002</v>
      </c>
      <c r="J1136" s="38">
        <f t="shared" si="445"/>
        <v>1909.9399999999987</v>
      </c>
      <c r="K1136" s="38">
        <f t="shared" si="445"/>
        <v>1915.5499999999993</v>
      </c>
      <c r="L1136" s="38">
        <f t="shared" si="445"/>
        <v>1906.7099999999991</v>
      </c>
      <c r="M1136" s="75"/>
      <c r="N1136" s="127"/>
      <c r="O1136" s="127"/>
      <c r="P1136" s="127"/>
      <c r="Q1136" s="127"/>
      <c r="R1136" s="128"/>
      <c r="S1136" s="127"/>
      <c r="T1136" s="72"/>
      <c r="V1136" s="222"/>
      <c r="W1136" s="222"/>
    </row>
    <row r="1137" spans="1:26" ht="15.75">
      <c r="A1137" s="154">
        <v>44029</v>
      </c>
      <c r="B1137" s="584" t="s">
        <v>122</v>
      </c>
      <c r="C1137" s="68" t="s">
        <v>86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6">
        <f>IF((L1138=""),"",MAX(D1139:L1139))</f>
        <v>1971.6800000000003</v>
      </c>
      <c r="N1137" s="66">
        <f>IF(L1138="","",MIN(D1139:L1139))</f>
        <v>1867.0800000000017</v>
      </c>
      <c r="O1137" s="66">
        <f>IF((L1139=""),"",AVERAGE(D1139:L1139))</f>
        <v>1912.653333333333</v>
      </c>
      <c r="P1137" s="66">
        <f t="shared" ref="P1137" si="446">IF((L1138=""),"",((M1137-N1137)/(M1137+N1137))*100)</f>
        <v>2.7248382290114121</v>
      </c>
      <c r="Q1137" s="66">
        <v>23</v>
      </c>
      <c r="R1137" s="122" t="str">
        <f>IF(L1138="","",IF(P1138&lt;20,(IF(O1137&gt;1730,IF(O1137&lt;1970,"Pass","Fail"),"Fail"))))</f>
        <v>Pass</v>
      </c>
      <c r="S1137" s="145">
        <v>74</v>
      </c>
      <c r="T1137" s="590" t="s">
        <v>504</v>
      </c>
      <c r="V1137" s="220">
        <v>1600</v>
      </c>
      <c r="W1137" s="220">
        <v>2000</v>
      </c>
      <c r="X1137" s="224">
        <v>1730</v>
      </c>
      <c r="Y1137" s="224">
        <v>1970</v>
      </c>
      <c r="Z1137" s="224">
        <v>6.2</v>
      </c>
    </row>
    <row r="1138" spans="1:26" ht="15.75">
      <c r="A1138" s="257"/>
      <c r="B1138" s="585"/>
      <c r="C1138" s="68" t="s">
        <v>87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72"/>
      <c r="N1138" s="72"/>
      <c r="O1138" s="72"/>
      <c r="P1138" s="72"/>
      <c r="Q1138" s="72"/>
      <c r="R1138" s="124"/>
      <c r="S1138" s="72"/>
    </row>
    <row r="1139" spans="1:26" ht="38.25">
      <c r="A1139" s="258"/>
      <c r="B1139" s="586"/>
      <c r="C1139" s="68" t="s">
        <v>121</v>
      </c>
      <c r="D1139" s="38">
        <f t="shared" ref="D1139:L1139" si="447">IF(((D1137="")*AND(D1138="")),"",(D1137-D1138)*1)</f>
        <v>1897.3499999999985</v>
      </c>
      <c r="E1139" s="38">
        <f t="shared" si="447"/>
        <v>1891.6299999999974</v>
      </c>
      <c r="F1139" s="38">
        <f t="shared" si="447"/>
        <v>1867.0800000000017</v>
      </c>
      <c r="G1139" s="38">
        <f t="shared" si="447"/>
        <v>1916.4299999999967</v>
      </c>
      <c r="H1139" s="38">
        <f t="shared" si="447"/>
        <v>1933.9400000000023</v>
      </c>
      <c r="I1139" s="38">
        <f t="shared" si="447"/>
        <v>1971.6800000000003</v>
      </c>
      <c r="J1139" s="38">
        <f t="shared" si="447"/>
        <v>1907.1100000000006</v>
      </c>
      <c r="K1139" s="38">
        <f t="shared" si="447"/>
        <v>1929.6100000000006</v>
      </c>
      <c r="L1139" s="38">
        <f t="shared" si="447"/>
        <v>1899.0499999999993</v>
      </c>
      <c r="M1139" s="75"/>
      <c r="N1139" s="127"/>
      <c r="O1139" s="127"/>
      <c r="P1139" s="127"/>
      <c r="Q1139" s="127"/>
      <c r="R1139" s="128"/>
      <c r="S1139" s="127"/>
    </row>
    <row r="1140" spans="1:26" ht="15.75">
      <c r="A1140" s="154">
        <v>44031</v>
      </c>
      <c r="B1140" s="587" t="s">
        <v>122</v>
      </c>
      <c r="C1140" s="68" t="s">
        <v>86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6">
        <f>IF((L1141=""),"",MAX(D1142:L1142))</f>
        <v>1977</v>
      </c>
      <c r="N1140" s="66">
        <f>IF(L1141="","",MIN(D1142:L1142))</f>
        <v>1871.880000000001</v>
      </c>
      <c r="O1140" s="66">
        <f>IF((L1142=""),"",AVERAGE(D1142:L1142))</f>
        <v>1909.3900000000003</v>
      </c>
      <c r="P1140" s="66">
        <f t="shared" ref="P1140" si="448">IF((L1141=""),"",((M1140-N1140)/(M1140+N1140))*100)</f>
        <v>2.7311841366838912</v>
      </c>
      <c r="Q1140" s="66">
        <v>23</v>
      </c>
      <c r="R1140" s="122" t="str">
        <f>IF(L1141="","",IF(P1141&lt;20,(IF(O1140&gt;1730,IF(O1140&lt;1970,"Pass","Fail"),"Fail"))))</f>
        <v>Pass</v>
      </c>
      <c r="S1140" s="145">
        <v>64</v>
      </c>
      <c r="T1140" s="590"/>
      <c r="V1140" s="220">
        <v>1600</v>
      </c>
      <c r="W1140" s="220">
        <v>2000</v>
      </c>
      <c r="X1140" s="224">
        <v>1730</v>
      </c>
      <c r="Y1140" s="224">
        <v>1970</v>
      </c>
      <c r="Z1140" s="224">
        <v>6.2</v>
      </c>
    </row>
    <row r="1141" spans="1:26" ht="15.75">
      <c r="A1141" s="257"/>
      <c r="B1141" s="588"/>
      <c r="C1141" s="68" t="s">
        <v>87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72"/>
      <c r="N1141" s="72"/>
      <c r="O1141" s="72"/>
      <c r="P1141" s="72"/>
      <c r="Q1141" s="72"/>
      <c r="R1141" s="124"/>
      <c r="S1141" s="72"/>
    </row>
    <row r="1142" spans="1:26" ht="38.25">
      <c r="A1142" s="258"/>
      <c r="B1142" s="589"/>
      <c r="C1142" s="68" t="s">
        <v>121</v>
      </c>
      <c r="D1142" s="38">
        <f t="shared" ref="D1142:L1142" si="449">IF(((D1140="")*AND(D1141="")),"",(D1140-D1141)*1)</f>
        <v>1905.4300000000003</v>
      </c>
      <c r="E1142" s="38">
        <f t="shared" si="449"/>
        <v>1899.0499999999993</v>
      </c>
      <c r="F1142" s="38">
        <f t="shared" si="449"/>
        <v>1891.2200000000012</v>
      </c>
      <c r="G1142" s="38">
        <f t="shared" si="449"/>
        <v>1907.0999999999985</v>
      </c>
      <c r="H1142" s="38">
        <f t="shared" si="449"/>
        <v>1955.8100000000013</v>
      </c>
      <c r="I1142" s="38">
        <f t="shared" si="449"/>
        <v>1977</v>
      </c>
      <c r="J1142" s="38">
        <f t="shared" si="449"/>
        <v>1871.880000000001</v>
      </c>
      <c r="K1142" s="38">
        <f t="shared" si="449"/>
        <v>1889.9400000000023</v>
      </c>
      <c r="L1142" s="38">
        <f t="shared" si="449"/>
        <v>1887.0799999999981</v>
      </c>
      <c r="M1142" s="75"/>
      <c r="N1142" s="127"/>
      <c r="O1142" s="127"/>
      <c r="P1142" s="127"/>
      <c r="Q1142" s="127"/>
      <c r="R1142" s="128"/>
      <c r="S1142" s="127"/>
    </row>
    <row r="1143" spans="1:26" ht="15.75">
      <c r="A1143" s="154">
        <v>44034</v>
      </c>
      <c r="B1143" s="591" t="s">
        <v>122</v>
      </c>
      <c r="C1143" s="68" t="s">
        <v>86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6">
        <f>IF((L1144=""),"",MAX(D1145:L1145))</f>
        <v>2002.2200000000012</v>
      </c>
      <c r="N1143" s="66">
        <f>IF(L1144="","",MIN(D1145:L1145))</f>
        <v>1909.8400000000001</v>
      </c>
      <c r="O1143" s="66">
        <f>IF((L1145=""),"",AVERAGE(D1145:L1145))</f>
        <v>1953.8611111111106</v>
      </c>
      <c r="P1143" s="66">
        <f t="shared" ref="P1143" si="450">IF((L1144=""),"",((M1143-N1143)/(M1143+N1143))*100)</f>
        <v>2.3614157247077241</v>
      </c>
      <c r="Q1143" s="66">
        <v>23</v>
      </c>
      <c r="R1143" s="122" t="str">
        <f>IF(L1144="","",IF(P1144&lt;20,(IF(O1143&gt;1730,IF(O1143&lt;1970,"Pass","Fail"),"Fail"))))</f>
        <v>Pass</v>
      </c>
      <c r="S1143" s="145">
        <v>1335</v>
      </c>
      <c r="T1143" s="54" t="s">
        <v>508</v>
      </c>
      <c r="V1143" s="220">
        <v>1600</v>
      </c>
      <c r="W1143" s="220">
        <v>2000</v>
      </c>
      <c r="X1143" s="224">
        <v>1730</v>
      </c>
      <c r="Y1143" s="224">
        <v>1970</v>
      </c>
      <c r="Z1143" s="224">
        <v>6.2</v>
      </c>
    </row>
    <row r="1144" spans="1:26" ht="15.75">
      <c r="A1144" s="257"/>
      <c r="B1144" s="592"/>
      <c r="C1144" s="68" t="s">
        <v>87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72"/>
      <c r="N1144" s="72"/>
      <c r="O1144" s="72"/>
      <c r="P1144" s="72"/>
      <c r="Q1144" s="72"/>
      <c r="R1144" s="124"/>
      <c r="S1144" s="72"/>
    </row>
    <row r="1145" spans="1:26" ht="38.25">
      <c r="A1145" s="258"/>
      <c r="B1145" s="593"/>
      <c r="C1145" s="68" t="s">
        <v>121</v>
      </c>
      <c r="D1145" s="38">
        <f t="shared" ref="D1145:L1145" si="451">IF(((D1143="")*AND(D1144="")),"",(D1143-D1144)*1)</f>
        <v>1954.5</v>
      </c>
      <c r="E1145" s="38">
        <f t="shared" si="451"/>
        <v>1938.4799999999996</v>
      </c>
      <c r="F1145" s="38">
        <f t="shared" si="451"/>
        <v>1909.8400000000001</v>
      </c>
      <c r="G1145" s="38">
        <f t="shared" si="451"/>
        <v>1935.5499999999993</v>
      </c>
      <c r="H1145" s="38">
        <f t="shared" si="451"/>
        <v>1977.489999999998</v>
      </c>
      <c r="I1145" s="38">
        <f t="shared" si="451"/>
        <v>2002.2200000000012</v>
      </c>
      <c r="J1145" s="38">
        <f t="shared" si="451"/>
        <v>1965.7099999999991</v>
      </c>
      <c r="K1145" s="38">
        <f t="shared" si="451"/>
        <v>1954.2599999999984</v>
      </c>
      <c r="L1145" s="38">
        <f t="shared" si="451"/>
        <v>1946.7000000000007</v>
      </c>
      <c r="M1145" s="75"/>
      <c r="N1145" s="127"/>
      <c r="O1145" s="127"/>
      <c r="P1145" s="127"/>
      <c r="Q1145" s="127"/>
      <c r="R1145" s="128"/>
      <c r="S1145" s="127"/>
    </row>
    <row r="1146" spans="1:26" ht="15.75">
      <c r="A1146" s="154">
        <v>44038</v>
      </c>
      <c r="B1146" s="618" t="s">
        <v>122</v>
      </c>
      <c r="C1146" s="68" t="s">
        <v>86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6">
        <f>IF((L1147=""),"",MAX(D1148:L1148))</f>
        <v>1952</v>
      </c>
      <c r="N1146" s="66">
        <f>IF(L1147="","",MIN(D1148:L1148))</f>
        <v>1855</v>
      </c>
      <c r="O1146" s="66">
        <f>IF((L1148=""),"",AVERAGE(D1148:L1148))</f>
        <v>1902.4444444444443</v>
      </c>
      <c r="P1146" s="66">
        <f t="shared" ref="P1146" si="452">IF((L1147=""),"",((M1146-N1146)/(M1146+N1146))*100)</f>
        <v>2.5479380089309167</v>
      </c>
      <c r="Q1146" s="66">
        <v>23</v>
      </c>
      <c r="R1146" s="122" t="str">
        <f>IF(L1147="","",IF(P1147&lt;20,(IF(O1146&gt;1730,IF(O1146&lt;1970,"Pass","Fail"),"Fail"))))</f>
        <v>Pass</v>
      </c>
      <c r="S1146" s="145">
        <v>1340</v>
      </c>
      <c r="T1146" s="54" t="s">
        <v>509</v>
      </c>
      <c r="V1146" s="220">
        <v>1600</v>
      </c>
      <c r="W1146" s="220">
        <v>2000</v>
      </c>
      <c r="X1146" s="224">
        <v>1730</v>
      </c>
      <c r="Y1146" s="224">
        <v>1970</v>
      </c>
      <c r="Z1146" s="224">
        <v>6.2</v>
      </c>
    </row>
    <row r="1147" spans="1:26" ht="15.75">
      <c r="A1147" s="257"/>
      <c r="B1147" s="619"/>
      <c r="C1147" s="68" t="s">
        <v>87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72"/>
      <c r="N1147" s="72"/>
      <c r="O1147" s="72"/>
      <c r="P1147" s="72"/>
      <c r="Q1147" s="72"/>
      <c r="R1147" s="124"/>
      <c r="S1147" s="72"/>
    </row>
    <row r="1148" spans="1:26" ht="30" customHeight="1">
      <c r="A1148" s="258"/>
      <c r="B1148" s="620"/>
      <c r="C1148" s="68" t="s">
        <v>121</v>
      </c>
      <c r="D1148" s="38">
        <f t="shared" ref="D1148:L1148" si="453">IF(((D1146="")*AND(D1147="")),"",(D1146-D1147)*1)</f>
        <v>1885</v>
      </c>
      <c r="E1148" s="38">
        <f t="shared" si="453"/>
        <v>1893</v>
      </c>
      <c r="F1148" s="38">
        <f t="shared" si="453"/>
        <v>1883</v>
      </c>
      <c r="G1148" s="38">
        <f t="shared" si="453"/>
        <v>1916</v>
      </c>
      <c r="H1148" s="38">
        <f t="shared" si="453"/>
        <v>1924</v>
      </c>
      <c r="I1148" s="38">
        <f t="shared" si="453"/>
        <v>1952</v>
      </c>
      <c r="J1148" s="38">
        <f t="shared" si="453"/>
        <v>1915</v>
      </c>
      <c r="K1148" s="38">
        <f t="shared" si="453"/>
        <v>1899</v>
      </c>
      <c r="L1148" s="38">
        <f t="shared" si="453"/>
        <v>1855</v>
      </c>
      <c r="M1148" s="75"/>
      <c r="N1148" s="127"/>
      <c r="O1148" s="127"/>
      <c r="P1148" s="127"/>
      <c r="Q1148" s="127"/>
      <c r="R1148" s="128"/>
      <c r="S1148" s="127"/>
    </row>
    <row r="1149" spans="1:26" ht="15.75">
      <c r="A1149" s="154">
        <v>44041</v>
      </c>
      <c r="B1149" s="621" t="s">
        <v>122</v>
      </c>
      <c r="C1149" s="68" t="s">
        <v>86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6">
        <f>IF((L1150=""),"",MAX(D1151:L1151))</f>
        <v>1920.3899999999994</v>
      </c>
      <c r="N1149" s="66">
        <f>IF(L1150="","",MIN(D1151:L1151))</f>
        <v>1808.4199999999983</v>
      </c>
      <c r="O1149" s="66">
        <f>IF((L1151=""),"",AVERAGE(D1151:L1151))</f>
        <v>1872.8300000000002</v>
      </c>
      <c r="P1149" s="66">
        <f t="shared" ref="P1149" si="454">IF((L1150=""),"",((M1149-N1149)/(M1149+N1149))*100)</f>
        <v>3.0028346845240499</v>
      </c>
      <c r="Q1149" s="66">
        <v>23</v>
      </c>
      <c r="R1149" s="122" t="str">
        <f>IF(L1150="","",IF(P1150&lt;20,(IF(O1149&gt;1730,IF(O1149&lt;1970,"Pass","Fail"),"Fail"))))</f>
        <v>Pass</v>
      </c>
      <c r="S1149" s="145">
        <v>1159</v>
      </c>
      <c r="T1149" s="54" t="s">
        <v>512</v>
      </c>
      <c r="V1149" s="220">
        <v>1600</v>
      </c>
      <c r="W1149" s="220">
        <v>2000</v>
      </c>
      <c r="X1149" s="224">
        <v>1730</v>
      </c>
      <c r="Y1149" s="224">
        <v>1970</v>
      </c>
      <c r="Z1149" s="224">
        <v>6.2</v>
      </c>
    </row>
    <row r="1150" spans="1:26" ht="15.75">
      <c r="A1150" s="257"/>
      <c r="B1150" s="622"/>
      <c r="C1150" s="68" t="s">
        <v>87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72"/>
      <c r="N1150" s="72"/>
      <c r="O1150" s="72"/>
      <c r="P1150" s="72"/>
      <c r="Q1150" s="72"/>
      <c r="R1150" s="124"/>
      <c r="S1150" s="72"/>
    </row>
    <row r="1151" spans="1:26" ht="38.25">
      <c r="A1151" s="258"/>
      <c r="B1151" s="623"/>
      <c r="C1151" s="68" t="s">
        <v>121</v>
      </c>
      <c r="D1151" s="38">
        <f t="shared" ref="D1151:L1151" si="455">IF(((D1149="")*AND(D1150="")),"",(D1149-D1150)*1)</f>
        <v>1888.4599999999991</v>
      </c>
      <c r="E1151" s="38">
        <f t="shared" si="455"/>
        <v>1862.1000000000022</v>
      </c>
      <c r="F1151" s="38">
        <f t="shared" si="455"/>
        <v>1808.4199999999983</v>
      </c>
      <c r="G1151" s="38">
        <f t="shared" si="455"/>
        <v>1884.3600000000006</v>
      </c>
      <c r="H1151" s="38">
        <f t="shared" si="455"/>
        <v>1889.25</v>
      </c>
      <c r="I1151" s="38">
        <f t="shared" si="455"/>
        <v>1920.3899999999994</v>
      </c>
      <c r="J1151" s="38">
        <f t="shared" si="455"/>
        <v>1863.75</v>
      </c>
      <c r="K1151" s="38">
        <f t="shared" si="455"/>
        <v>1864.1399999999994</v>
      </c>
      <c r="L1151" s="38">
        <f t="shared" si="455"/>
        <v>1874.6000000000022</v>
      </c>
      <c r="M1151" s="75"/>
      <c r="N1151" s="127"/>
      <c r="O1151" s="127"/>
      <c r="P1151" s="127"/>
      <c r="Q1151" s="127"/>
      <c r="R1151" s="128"/>
      <c r="S1151" s="127"/>
    </row>
    <row r="1152" spans="1:26" ht="15.75">
      <c r="A1152" s="154">
        <v>44045</v>
      </c>
      <c r="B1152" s="624" t="s">
        <v>122</v>
      </c>
      <c r="C1152" s="68" t="s">
        <v>86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6">
        <f>IF((L1153=""),"",MAX(D1154:L1154))</f>
        <v>1943.6599999999999</v>
      </c>
      <c r="N1152" s="66">
        <f>IF(L1153="","",MIN(D1154:L1154))</f>
        <v>1860.6399999999994</v>
      </c>
      <c r="O1152" s="66">
        <f>IF((L1154=""),"",AVERAGE(D1154:L1154))</f>
        <v>1909.516666666666</v>
      </c>
      <c r="P1152" s="66">
        <f t="shared" ref="P1152" si="456">IF((L1153=""),"",((M1152-N1152)/(M1152+N1152))*100)</f>
        <v>2.182267434219185</v>
      </c>
      <c r="Q1152" s="66">
        <v>23</v>
      </c>
      <c r="R1152" s="122" t="str">
        <f>IF(L1153="","",IF(P1153&lt;20,(IF(O1152&gt;1730,IF(O1152&lt;1970,"Pass","Fail"),"Fail"))))</f>
        <v>Pass</v>
      </c>
      <c r="S1152" s="145">
        <v>121</v>
      </c>
      <c r="T1152" s="54" t="s">
        <v>514</v>
      </c>
      <c r="V1152" s="220">
        <v>1600</v>
      </c>
      <c r="W1152" s="220">
        <v>2000</v>
      </c>
      <c r="X1152" s="224">
        <v>1730</v>
      </c>
      <c r="Y1152" s="224">
        <v>1970</v>
      </c>
      <c r="Z1152" s="224">
        <v>6.2</v>
      </c>
    </row>
    <row r="1153" spans="1:26" ht="15.75">
      <c r="A1153" s="257"/>
      <c r="B1153" s="625"/>
      <c r="C1153" s="68" t="s">
        <v>87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72"/>
      <c r="N1153" s="72"/>
      <c r="O1153" s="72"/>
      <c r="P1153" s="72"/>
      <c r="Q1153" s="72"/>
      <c r="R1153" s="124"/>
      <c r="S1153" s="72"/>
    </row>
    <row r="1154" spans="1:26" ht="38.25">
      <c r="A1154" s="258"/>
      <c r="B1154" s="626"/>
      <c r="C1154" s="68" t="s">
        <v>121</v>
      </c>
      <c r="D1154" s="38">
        <f t="shared" ref="D1154:L1154" si="457">IF(((D1152="")*AND(D1153="")),"",(D1152-D1153)*1)</f>
        <v>1916.0600000000013</v>
      </c>
      <c r="E1154" s="38">
        <f t="shared" si="457"/>
        <v>1930.6700000000019</v>
      </c>
      <c r="F1154" s="38">
        <f t="shared" si="457"/>
        <v>1860.6399999999994</v>
      </c>
      <c r="G1154" s="38">
        <f t="shared" si="457"/>
        <v>1892.739999999998</v>
      </c>
      <c r="H1154" s="38">
        <f t="shared" si="457"/>
        <v>1917.0499999999993</v>
      </c>
      <c r="I1154" s="38">
        <f t="shared" si="457"/>
        <v>1943.6599999999999</v>
      </c>
      <c r="J1154" s="38">
        <f t="shared" si="457"/>
        <v>1921.6599999999999</v>
      </c>
      <c r="K1154" s="38">
        <f t="shared" si="457"/>
        <v>1904.1299999999974</v>
      </c>
      <c r="L1154" s="38">
        <f t="shared" si="457"/>
        <v>1899.0399999999972</v>
      </c>
      <c r="M1154" s="75"/>
      <c r="N1154" s="127"/>
      <c r="O1154" s="127"/>
      <c r="P1154" s="127"/>
      <c r="Q1154" s="127"/>
      <c r="R1154" s="128"/>
      <c r="S1154" s="127"/>
    </row>
    <row r="1155" spans="1:26" ht="15.75">
      <c r="A1155" s="154">
        <v>44048</v>
      </c>
      <c r="B1155" s="627" t="s">
        <v>122</v>
      </c>
      <c r="C1155" s="68" t="s">
        <v>86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6">
        <f>IF((L1156=""),"",MAX(D1157:L1157))</f>
        <v>1958</v>
      </c>
      <c r="N1155" s="66">
        <f>IF(L1156="","",MIN(D1157:L1157))</f>
        <v>1824</v>
      </c>
      <c r="O1155" s="66">
        <f>IF((L1157=""),"",AVERAGE(D1157:L1157))</f>
        <v>1901.7777777777778</v>
      </c>
      <c r="P1155" s="66">
        <f t="shared" ref="P1155" si="458">IF((L1156=""),"",((M1155-N1155)/(M1155+N1155))*100)</f>
        <v>3.5430988894764677</v>
      </c>
      <c r="Q1155" s="66">
        <v>23</v>
      </c>
      <c r="R1155" s="122" t="str">
        <f>IF(L1156="","",IF(P1156&lt;20,(IF(O1155&gt;1730,IF(O1155&lt;1970,"Pass","Fail"),"Fail"))))</f>
        <v>Pass</v>
      </c>
      <c r="S1155" s="145">
        <v>74</v>
      </c>
      <c r="T1155" s="630" t="s">
        <v>517</v>
      </c>
      <c r="V1155" s="220">
        <v>1600</v>
      </c>
      <c r="W1155" s="220">
        <v>2000</v>
      </c>
      <c r="X1155" s="224">
        <v>1730</v>
      </c>
      <c r="Y1155" s="224">
        <v>1970</v>
      </c>
      <c r="Z1155" s="224">
        <v>6.2</v>
      </c>
    </row>
    <row r="1156" spans="1:26" ht="15.75">
      <c r="A1156" s="257"/>
      <c r="B1156" s="628"/>
      <c r="C1156" s="68" t="s">
        <v>87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72"/>
      <c r="N1156" s="72"/>
      <c r="O1156" s="72"/>
      <c r="P1156" s="72"/>
      <c r="Q1156" s="72"/>
      <c r="R1156" s="124"/>
      <c r="S1156" s="72"/>
    </row>
    <row r="1157" spans="1:26" ht="38.25">
      <c r="A1157" s="258"/>
      <c r="B1157" s="629"/>
      <c r="C1157" s="68" t="s">
        <v>121</v>
      </c>
      <c r="D1157" s="38">
        <f t="shared" ref="D1157:L1157" si="459">IF(((D1155="")*AND(D1156="")),"",(D1155-D1156)*1)</f>
        <v>1836</v>
      </c>
      <c r="E1157" s="38">
        <f t="shared" si="459"/>
        <v>1958</v>
      </c>
      <c r="F1157" s="38">
        <f t="shared" si="459"/>
        <v>1824</v>
      </c>
      <c r="G1157" s="38">
        <f t="shared" si="459"/>
        <v>1910</v>
      </c>
      <c r="H1157" s="38">
        <f t="shared" si="459"/>
        <v>1892</v>
      </c>
      <c r="I1157" s="38">
        <f t="shared" si="459"/>
        <v>1914</v>
      </c>
      <c r="J1157" s="38">
        <f t="shared" si="459"/>
        <v>1919</v>
      </c>
      <c r="K1157" s="38">
        <f t="shared" si="459"/>
        <v>1922</v>
      </c>
      <c r="L1157" s="38">
        <f t="shared" si="459"/>
        <v>1941</v>
      </c>
      <c r="M1157" s="75"/>
      <c r="N1157" s="127"/>
      <c r="O1157" s="127"/>
      <c r="P1157" s="127"/>
      <c r="Q1157" s="127"/>
      <c r="R1157" s="128"/>
      <c r="S1157" s="127"/>
    </row>
    <row r="1158" spans="1:26" ht="15.75">
      <c r="A1158" s="154">
        <v>44056</v>
      </c>
      <c r="B1158" s="631" t="s">
        <v>122</v>
      </c>
      <c r="C1158" s="68" t="s">
        <v>86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6">
        <f>IF((L1159=""),"",MAX(D1160:L1160))</f>
        <v>1933.8199999999997</v>
      </c>
      <c r="N1158" s="66">
        <f>IF(L1159="","",MIN(D1160:L1160))</f>
        <v>1779.2200000000012</v>
      </c>
      <c r="O1158" s="66">
        <f>IF((L1160=""),"",AVERAGE(D1160:L1160))</f>
        <v>1890.1433333333325</v>
      </c>
      <c r="P1158" s="66">
        <f t="shared" ref="P1158" si="460">IF((L1159=""),"",((M1158-N1158)/(M1158+N1158))*100)</f>
        <v>4.163704134617416</v>
      </c>
      <c r="Q1158" s="66">
        <v>23</v>
      </c>
      <c r="R1158" s="122" t="str">
        <f>IF(L1159="","",IF(P1159&lt;20,(IF(O1158&gt;1730,IF(O1158&lt;1970,"Pass","Fail"),"Fail"))))</f>
        <v>Pass</v>
      </c>
      <c r="S1158" s="145">
        <v>1159</v>
      </c>
      <c r="T1158" s="590" t="s">
        <v>520</v>
      </c>
      <c r="V1158" s="220">
        <v>1600</v>
      </c>
      <c r="W1158" s="220">
        <v>2000</v>
      </c>
      <c r="X1158" s="224">
        <v>1730</v>
      </c>
      <c r="Y1158" s="224">
        <v>1970</v>
      </c>
      <c r="Z1158" s="224">
        <v>6.2</v>
      </c>
    </row>
    <row r="1159" spans="1:26" ht="15.75">
      <c r="A1159" s="257"/>
      <c r="B1159" s="632"/>
      <c r="C1159" s="68" t="s">
        <v>87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72"/>
      <c r="N1159" s="72"/>
      <c r="O1159" s="72"/>
      <c r="P1159" s="72"/>
      <c r="Q1159" s="72"/>
      <c r="R1159" s="124"/>
      <c r="S1159" s="72"/>
    </row>
    <row r="1160" spans="1:26" ht="30" customHeight="1">
      <c r="A1160" s="258"/>
      <c r="B1160" s="633"/>
      <c r="C1160" s="68" t="s">
        <v>121</v>
      </c>
      <c r="D1160" s="38">
        <f t="shared" ref="D1160:L1160" si="461">IF(((D1158="")*AND(D1159="")),"",(D1158-D1159)*1)</f>
        <v>1890.2599999999984</v>
      </c>
      <c r="E1160" s="38">
        <f t="shared" si="461"/>
        <v>1878.739999999998</v>
      </c>
      <c r="F1160" s="38">
        <f t="shared" si="461"/>
        <v>1779.2200000000012</v>
      </c>
      <c r="G1160" s="38">
        <f t="shared" si="461"/>
        <v>1906.3299999999981</v>
      </c>
      <c r="H1160" s="38">
        <f t="shared" si="461"/>
        <v>1918.010000000002</v>
      </c>
      <c r="I1160" s="38">
        <f t="shared" si="461"/>
        <v>1933.8199999999997</v>
      </c>
      <c r="J1160" s="38">
        <f t="shared" si="461"/>
        <v>1899.2299999999996</v>
      </c>
      <c r="K1160" s="38">
        <f t="shared" si="461"/>
        <v>1911.9699999999975</v>
      </c>
      <c r="L1160" s="38">
        <f t="shared" si="461"/>
        <v>1893.7099999999991</v>
      </c>
      <c r="M1160" s="75"/>
      <c r="N1160" s="127"/>
      <c r="O1160" s="127"/>
      <c r="P1160" s="127"/>
      <c r="Q1160" s="127"/>
      <c r="R1160" s="128"/>
      <c r="S1160" s="127"/>
    </row>
    <row r="1161" spans="1:26" ht="15.75">
      <c r="A1161" s="154">
        <v>44061</v>
      </c>
      <c r="B1161" s="659" t="s">
        <v>122</v>
      </c>
      <c r="C1161" s="68" t="s">
        <v>86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6">
        <f>IF((L1162=""),"",MAX(D1163:L1163))</f>
        <v>1939</v>
      </c>
      <c r="N1161" s="66">
        <f>IF(L1162="","",MIN(D1163:L1163))</f>
        <v>1815</v>
      </c>
      <c r="O1161" s="66">
        <f>IF((L1163=""),"",AVERAGE(D1163:L1163))</f>
        <v>1891.4444444444443</v>
      </c>
      <c r="P1161" s="66">
        <f t="shared" ref="P1161" si="462">IF((L1162=""),"",((M1161-N1161)/(M1161+N1161))*100)</f>
        <v>3.303143313798615</v>
      </c>
      <c r="Q1161" s="66">
        <v>23</v>
      </c>
      <c r="R1161" s="122" t="str">
        <f>IF(L1162="","",IF(P1162&lt;20,(IF(O1161&gt;1730,IF(O1161&lt;1970,"Pass","Fail"),"Fail"))))</f>
        <v>Pass</v>
      </c>
      <c r="S1161" s="145" t="s">
        <v>235</v>
      </c>
      <c r="T1161" s="590" t="s">
        <v>522</v>
      </c>
      <c r="V1161" s="220">
        <v>1600</v>
      </c>
      <c r="W1161" s="220">
        <v>2000</v>
      </c>
      <c r="X1161" s="224">
        <v>1730</v>
      </c>
      <c r="Y1161" s="224">
        <v>1970</v>
      </c>
      <c r="Z1161" s="224">
        <v>6.2</v>
      </c>
    </row>
    <row r="1162" spans="1:26" ht="15.75">
      <c r="A1162" s="257"/>
      <c r="B1162" s="660"/>
      <c r="C1162" s="68" t="s">
        <v>87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72"/>
      <c r="N1162" s="72"/>
      <c r="O1162" s="72"/>
      <c r="P1162" s="72"/>
      <c r="Q1162" s="72"/>
      <c r="R1162" s="124"/>
      <c r="S1162" s="72"/>
    </row>
    <row r="1163" spans="1:26" ht="38.25">
      <c r="A1163" s="258"/>
      <c r="B1163" s="661"/>
      <c r="C1163" s="68" t="s">
        <v>121</v>
      </c>
      <c r="D1163" s="38">
        <f t="shared" ref="D1163:L1163" si="463">IF(((D1161="")*AND(D1162="")),"",(D1161-D1162)*1)</f>
        <v>1870</v>
      </c>
      <c r="E1163" s="38">
        <f t="shared" si="463"/>
        <v>1931</v>
      </c>
      <c r="F1163" s="38">
        <f t="shared" si="463"/>
        <v>1861</v>
      </c>
      <c r="G1163" s="38">
        <f t="shared" si="463"/>
        <v>1914</v>
      </c>
      <c r="H1163" s="38">
        <f t="shared" si="463"/>
        <v>1862</v>
      </c>
      <c r="I1163" s="38">
        <f t="shared" si="463"/>
        <v>1914</v>
      </c>
      <c r="J1163" s="38">
        <f t="shared" si="463"/>
        <v>1939</v>
      </c>
      <c r="K1163" s="38">
        <f t="shared" si="463"/>
        <v>1917</v>
      </c>
      <c r="L1163" s="38">
        <f t="shared" si="463"/>
        <v>1815</v>
      </c>
      <c r="M1163" s="75"/>
      <c r="N1163" s="127"/>
      <c r="O1163" s="127"/>
      <c r="P1163" s="127"/>
      <c r="Q1163" s="127"/>
      <c r="R1163" s="128"/>
      <c r="S1163" s="127"/>
    </row>
    <row r="1164" spans="1:26" ht="15.75">
      <c r="A1164" s="154">
        <v>44063</v>
      </c>
      <c r="B1164" s="662" t="s">
        <v>122</v>
      </c>
      <c r="C1164" s="68" t="s">
        <v>86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6">
        <f>IF((L1165=""),"",MAX(D1166:L1166))</f>
        <v>1946.0299999999988</v>
      </c>
      <c r="N1164" s="66">
        <f>IF(L1165="","",MIN(D1166:L1166))</f>
        <v>1860.869999999999</v>
      </c>
      <c r="O1164" s="66">
        <f>IF((L1166=""),"",AVERAGE(D1166:L1166))</f>
        <v>1904.3433333333326</v>
      </c>
      <c r="P1164" s="66">
        <f t="shared" ref="P1164" si="464">IF((L1165=""),"",((M1164-N1164)/(M1164+N1164))*100)</f>
        <v>2.236990727363469</v>
      </c>
      <c r="Q1164" s="66">
        <v>23</v>
      </c>
      <c r="R1164" s="122" t="str">
        <f>IF(L1165="","",IF(P1165&lt;20,(IF(O1164&gt;1730,IF(O1164&lt;1970,"Pass","Fail"),"Fail"))))</f>
        <v>Pass</v>
      </c>
      <c r="S1164" s="145">
        <v>64</v>
      </c>
      <c r="T1164" s="590" t="s">
        <v>523</v>
      </c>
      <c r="V1164" s="220">
        <v>1600</v>
      </c>
      <c r="W1164" s="220">
        <v>2000</v>
      </c>
      <c r="X1164" s="224">
        <v>1730</v>
      </c>
      <c r="Y1164" s="224">
        <v>1970</v>
      </c>
      <c r="Z1164" s="224">
        <v>6.2</v>
      </c>
    </row>
    <row r="1165" spans="1:26" ht="15.75">
      <c r="A1165" s="257"/>
      <c r="B1165" s="663"/>
      <c r="C1165" s="68" t="s">
        <v>87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72"/>
      <c r="N1165" s="72"/>
      <c r="O1165" s="72"/>
      <c r="P1165" s="72"/>
      <c r="Q1165" s="72"/>
      <c r="R1165" s="124"/>
      <c r="S1165" s="72"/>
    </row>
    <row r="1166" spans="1:26" ht="38.25">
      <c r="A1166" s="258"/>
      <c r="B1166" s="664"/>
      <c r="C1166" s="68" t="s">
        <v>121</v>
      </c>
      <c r="D1166" s="38">
        <f t="shared" ref="D1166:L1166" si="465">IF(((D1164="")*AND(D1165="")),"",(D1164-D1165)*1)</f>
        <v>1896.3899999999994</v>
      </c>
      <c r="E1166" s="38">
        <f t="shared" si="465"/>
        <v>1898.9000000000015</v>
      </c>
      <c r="F1166" s="38">
        <f t="shared" si="465"/>
        <v>1860.869999999999</v>
      </c>
      <c r="G1166" s="38">
        <f t="shared" si="465"/>
        <v>1915.4699999999975</v>
      </c>
      <c r="H1166" s="38">
        <f t="shared" si="465"/>
        <v>1923.4099999999999</v>
      </c>
      <c r="I1166" s="38">
        <f t="shared" si="465"/>
        <v>1946.0299999999988</v>
      </c>
      <c r="J1166" s="38">
        <f t="shared" si="465"/>
        <v>1903.8999999999978</v>
      </c>
      <c r="K1166" s="38">
        <f t="shared" si="465"/>
        <v>1899.0400000000009</v>
      </c>
      <c r="L1166" s="38">
        <f t="shared" si="465"/>
        <v>1895.0799999999981</v>
      </c>
      <c r="M1166" s="75"/>
      <c r="N1166" s="127"/>
      <c r="O1166" s="127"/>
      <c r="P1166" s="127"/>
      <c r="Q1166" s="127"/>
      <c r="R1166" s="128"/>
      <c r="S1166" s="127"/>
    </row>
    <row r="1167" spans="1:26" ht="15.75">
      <c r="A1167" s="154">
        <v>44067</v>
      </c>
      <c r="B1167" s="665" t="s">
        <v>122</v>
      </c>
      <c r="C1167" s="68" t="s">
        <v>86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6">
        <f>IF((L1168=""),"",MAX(D1169:L1169))</f>
        <v>1981.9300000000003</v>
      </c>
      <c r="N1167" s="66">
        <f>IF(L1168="","",MIN(D1169:L1169))</f>
        <v>1842.5400000000009</v>
      </c>
      <c r="O1167" s="66">
        <f>IF((L1169=""),"",AVERAGE(D1169:L1169))</f>
        <v>1901.1033333333337</v>
      </c>
      <c r="P1167" s="66">
        <f t="shared" ref="P1167" si="466">IF((L1168=""),"",((M1167-N1167)/(M1167+N1167))*100)</f>
        <v>3.6446880221311546</v>
      </c>
      <c r="Q1167" s="66">
        <v>23</v>
      </c>
      <c r="R1167" s="122" t="str">
        <f>IF(L1168="","",IF(P1168&lt;20,(IF(O1167&gt;1730,IF(O1167&lt;1970,"Pass","Fail"),"Fail"))))</f>
        <v>Pass</v>
      </c>
      <c r="S1167" s="145">
        <v>121</v>
      </c>
      <c r="T1167" s="590" t="s">
        <v>527</v>
      </c>
      <c r="V1167" s="220">
        <v>1600</v>
      </c>
      <c r="W1167" s="220">
        <v>2000</v>
      </c>
      <c r="X1167" s="224">
        <v>1730</v>
      </c>
      <c r="Y1167" s="224">
        <v>1970</v>
      </c>
      <c r="Z1167" s="224">
        <v>6.2</v>
      </c>
    </row>
    <row r="1168" spans="1:26" ht="15.75">
      <c r="A1168" s="257"/>
      <c r="B1168" s="666"/>
      <c r="C1168" s="68" t="s">
        <v>87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72"/>
      <c r="N1168" s="72"/>
      <c r="O1168" s="72"/>
      <c r="P1168" s="72"/>
      <c r="Q1168" s="72"/>
      <c r="R1168" s="124"/>
      <c r="S1168" s="72"/>
    </row>
    <row r="1169" spans="1:26" ht="38.25">
      <c r="A1169" s="258"/>
      <c r="B1169" s="667"/>
      <c r="C1169" s="68" t="s">
        <v>121</v>
      </c>
      <c r="D1169" s="38">
        <f t="shared" ref="D1169:L1169" si="467">IF(((D1167="")*AND(D1168="")),"",(D1167-D1168)*1)</f>
        <v>1916.510000000002</v>
      </c>
      <c r="E1169" s="38">
        <f t="shared" si="467"/>
        <v>1933.4799999999996</v>
      </c>
      <c r="F1169" s="38">
        <f t="shared" si="467"/>
        <v>1859.6699999999983</v>
      </c>
      <c r="G1169" s="38">
        <f t="shared" si="467"/>
        <v>1888.7000000000007</v>
      </c>
      <c r="H1169" s="38">
        <f t="shared" si="467"/>
        <v>1981.9300000000003</v>
      </c>
      <c r="I1169" s="38">
        <f t="shared" si="467"/>
        <v>1970.9500000000007</v>
      </c>
      <c r="J1169" s="38">
        <f t="shared" si="467"/>
        <v>1862.2400000000016</v>
      </c>
      <c r="K1169" s="38">
        <f t="shared" si="467"/>
        <v>1853.9099999999999</v>
      </c>
      <c r="L1169" s="38">
        <f t="shared" si="467"/>
        <v>1842.5400000000009</v>
      </c>
      <c r="M1169" s="75"/>
      <c r="N1169" s="127"/>
      <c r="O1169" s="127"/>
      <c r="P1169" s="127"/>
      <c r="Q1169" s="127"/>
      <c r="R1169" s="128"/>
      <c r="S1169" s="127"/>
    </row>
    <row r="1170" spans="1:26" ht="15.75">
      <c r="A1170" s="154">
        <v>44070</v>
      </c>
      <c r="B1170" s="668" t="s">
        <v>122</v>
      </c>
      <c r="C1170" s="68" t="s">
        <v>86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6">
        <f>IF((L1171=""),"",MAX(D1172:L1172))</f>
        <v>1937.260000000002</v>
      </c>
      <c r="N1170" s="66">
        <f>IF(L1171="","",MIN(D1172:L1172))</f>
        <v>1865.7700000000004</v>
      </c>
      <c r="O1170" s="66">
        <f>IF((L1172=""),"",AVERAGE(D1172:L1172))</f>
        <v>1900.8888888888896</v>
      </c>
      <c r="P1170" s="66">
        <f t="shared" ref="P1170" si="468">IF((L1171=""),"",((M1170-N1170)/(M1170+N1170))*100)</f>
        <v>1.8798168828539759</v>
      </c>
      <c r="Q1170" s="66">
        <v>23</v>
      </c>
      <c r="R1170" s="122" t="str">
        <f>IF(L1171="","",IF(P1171&lt;20,(IF(O1170&gt;1730,IF(O1170&lt;1970,"Pass","Fail"),"Fail"))))</f>
        <v>Pass</v>
      </c>
      <c r="S1170" s="145">
        <v>74</v>
      </c>
      <c r="T1170" s="590" t="s">
        <v>533</v>
      </c>
      <c r="V1170" s="220">
        <v>1600</v>
      </c>
      <c r="W1170" s="220">
        <v>2000</v>
      </c>
      <c r="X1170" s="224">
        <v>1730</v>
      </c>
      <c r="Y1170" s="224">
        <v>1970</v>
      </c>
      <c r="Z1170" s="224">
        <v>6.2</v>
      </c>
    </row>
    <row r="1171" spans="1:26" ht="15.75">
      <c r="A1171" s="257"/>
      <c r="B1171" s="669"/>
      <c r="C1171" s="68" t="s">
        <v>87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72"/>
      <c r="N1171" s="72"/>
      <c r="O1171" s="72"/>
      <c r="P1171" s="72"/>
      <c r="Q1171" s="72"/>
      <c r="R1171" s="124"/>
      <c r="S1171" s="72"/>
    </row>
    <row r="1172" spans="1:26" ht="38.25">
      <c r="A1172" s="258"/>
      <c r="B1172" s="670"/>
      <c r="C1172" s="68" t="s">
        <v>121</v>
      </c>
      <c r="D1172" s="38">
        <f t="shared" ref="D1172:L1172" si="469">IF(((D1170="")*AND(D1171="")),"",(D1170-D1171)*1)</f>
        <v>1873.0200000000004</v>
      </c>
      <c r="E1172" s="38">
        <f t="shared" si="469"/>
        <v>1889.7700000000004</v>
      </c>
      <c r="F1172" s="38">
        <f t="shared" si="469"/>
        <v>1865.7700000000004</v>
      </c>
      <c r="G1172" s="38">
        <f t="shared" si="469"/>
        <v>1937.260000000002</v>
      </c>
      <c r="H1172" s="38">
        <f t="shared" si="469"/>
        <v>1903.2100000000028</v>
      </c>
      <c r="I1172" s="38">
        <f t="shared" si="469"/>
        <v>1933.7700000000004</v>
      </c>
      <c r="J1172" s="38">
        <f t="shared" si="469"/>
        <v>1918.9099999999999</v>
      </c>
      <c r="K1172" s="38">
        <f t="shared" si="469"/>
        <v>1916.7900000000009</v>
      </c>
      <c r="L1172" s="38">
        <f t="shared" si="469"/>
        <v>1869.5</v>
      </c>
      <c r="M1172" s="75"/>
      <c r="N1172" s="127"/>
      <c r="O1172" s="127"/>
      <c r="P1172" s="127"/>
      <c r="Q1172" s="127"/>
      <c r="R1172" s="128"/>
      <c r="S1172" s="127"/>
    </row>
    <row r="1173" spans="1:26" ht="15.75">
      <c r="A1173" s="154">
        <v>44074</v>
      </c>
      <c r="B1173" s="671" t="s">
        <v>122</v>
      </c>
      <c r="C1173" s="68" t="s">
        <v>86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6">
        <f>IF((L1174=""),"",MAX(D1175:L1175))</f>
        <v>1902.9800000000032</v>
      </c>
      <c r="N1173" s="66">
        <f>IF(L1174="","",MIN(D1175:L1175))</f>
        <v>1751.0499999999993</v>
      </c>
      <c r="O1173" s="66">
        <f>IF((L1175=""),"",AVERAGE(D1175:L1175))</f>
        <v>1860.0044444444457</v>
      </c>
      <c r="P1173" s="66">
        <f t="shared" ref="P1173" si="470">IF((L1174=""),"",((M1173-N1173)/(M1173+N1173))*100)</f>
        <v>4.1578750037630732</v>
      </c>
      <c r="Q1173" s="66">
        <v>23</v>
      </c>
      <c r="R1173" s="122" t="str">
        <f>IF(L1174="","",IF(P1174&lt;20,(IF(O1173&gt;1730,IF(O1173&lt;1970,"Pass","Fail"),"Fail"))))</f>
        <v>Pass</v>
      </c>
      <c r="S1173" s="145">
        <v>74</v>
      </c>
      <c r="T1173" s="590" t="s">
        <v>535</v>
      </c>
      <c r="V1173" s="220">
        <v>1600</v>
      </c>
      <c r="W1173" s="220">
        <v>2000</v>
      </c>
      <c r="X1173" s="224">
        <v>1730</v>
      </c>
      <c r="Y1173" s="224">
        <v>1970</v>
      </c>
      <c r="Z1173" s="224">
        <v>6.2</v>
      </c>
    </row>
    <row r="1174" spans="1:26" ht="15.75">
      <c r="A1174" s="257"/>
      <c r="B1174" s="672"/>
      <c r="C1174" s="68" t="s">
        <v>87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72"/>
      <c r="N1174" s="72"/>
      <c r="O1174" s="72"/>
      <c r="P1174" s="72"/>
      <c r="Q1174" s="72"/>
      <c r="R1174" s="124"/>
      <c r="S1174" s="72"/>
    </row>
    <row r="1175" spans="1:26" ht="38.25">
      <c r="A1175" s="258"/>
      <c r="B1175" s="673"/>
      <c r="C1175" s="68" t="s">
        <v>121</v>
      </c>
      <c r="D1175" s="38">
        <f t="shared" ref="D1175:L1175" si="471">IF(((D1173="")*AND(D1174="")),"",(D1173-D1174)*1)</f>
        <v>1868.9400000000023</v>
      </c>
      <c r="E1175" s="38">
        <f t="shared" si="471"/>
        <v>1875.1599999999999</v>
      </c>
      <c r="F1175" s="38">
        <f t="shared" si="471"/>
        <v>1751.0499999999993</v>
      </c>
      <c r="G1175" s="38">
        <f t="shared" si="471"/>
        <v>1902.9800000000032</v>
      </c>
      <c r="H1175" s="38">
        <f t="shared" si="471"/>
        <v>1838.8899999999994</v>
      </c>
      <c r="I1175" s="38">
        <f t="shared" si="471"/>
        <v>1900.7200000000012</v>
      </c>
      <c r="J1175" s="38">
        <f t="shared" si="471"/>
        <v>1895.5500000000029</v>
      </c>
      <c r="K1175" s="38">
        <f t="shared" si="471"/>
        <v>1895.6800000000003</v>
      </c>
      <c r="L1175" s="38">
        <f t="shared" si="471"/>
        <v>1811.0700000000033</v>
      </c>
      <c r="M1175" s="75"/>
      <c r="N1175" s="127"/>
      <c r="O1175" s="127"/>
      <c r="P1175" s="127"/>
      <c r="Q1175" s="127"/>
      <c r="R1175" s="128"/>
      <c r="S1175" s="127"/>
    </row>
    <row r="1176" spans="1:26" ht="15.75">
      <c r="A1176" s="154">
        <v>44077</v>
      </c>
      <c r="B1176" s="674" t="s">
        <v>122</v>
      </c>
      <c r="C1176" s="68" t="s">
        <v>86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6">
        <f>IF((L1177=""),"",MAX(D1178:L1178))</f>
        <v>1919.2700000000004</v>
      </c>
      <c r="N1176" s="66">
        <f>IF(L1177="","",MIN(D1178:L1178))</f>
        <v>1839.760000000002</v>
      </c>
      <c r="O1176" s="66">
        <f>IF((L1178=""),"",AVERAGE(D1178:L1178))</f>
        <v>1879.6944444444448</v>
      </c>
      <c r="P1176" s="66">
        <f t="shared" ref="P1176" si="472">IF((L1177=""),"",((M1176-N1176)/(M1176+N1176))*100)</f>
        <v>2.1151733292896933</v>
      </c>
      <c r="Q1176" s="66">
        <v>23</v>
      </c>
      <c r="R1176" s="122" t="str">
        <f>IF(L1177="","",IF(P1177&lt;20,(IF(O1176&gt;1730,IF(O1176&lt;1970,"Pass","Fail"),"Fail"))))</f>
        <v>Pass</v>
      </c>
      <c r="S1176" s="145">
        <v>1428</v>
      </c>
      <c r="T1176" s="590" t="s">
        <v>543</v>
      </c>
      <c r="V1176" s="220">
        <v>1600</v>
      </c>
      <c r="W1176" s="220">
        <v>2000</v>
      </c>
      <c r="X1176" s="224">
        <v>1730</v>
      </c>
      <c r="Y1176" s="224">
        <v>1970</v>
      </c>
      <c r="Z1176" s="224">
        <v>6.2</v>
      </c>
    </row>
    <row r="1177" spans="1:26" ht="15.75">
      <c r="A1177" s="257"/>
      <c r="B1177" s="675"/>
      <c r="C1177" s="68" t="s">
        <v>87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72"/>
      <c r="N1177" s="72"/>
      <c r="O1177" s="72"/>
      <c r="P1177" s="72"/>
      <c r="Q1177" s="72"/>
      <c r="R1177" s="124"/>
      <c r="S1177" s="72"/>
    </row>
    <row r="1178" spans="1:26" ht="38.25">
      <c r="A1178" s="258"/>
      <c r="B1178" s="676"/>
      <c r="C1178" s="68" t="s">
        <v>121</v>
      </c>
      <c r="D1178" s="38">
        <f t="shared" ref="D1178:L1178" si="473">IF(((D1176="")*AND(D1177="")),"",(D1176-D1177)*1)</f>
        <v>1896.2299999999996</v>
      </c>
      <c r="E1178" s="38">
        <f t="shared" si="473"/>
        <v>1870.3999999999978</v>
      </c>
      <c r="F1178" s="38">
        <f t="shared" si="473"/>
        <v>1839.760000000002</v>
      </c>
      <c r="G1178" s="38">
        <f t="shared" si="473"/>
        <v>1870.1100000000006</v>
      </c>
      <c r="H1178" s="38">
        <f t="shared" si="473"/>
        <v>1882.0200000000004</v>
      </c>
      <c r="I1178" s="38">
        <f t="shared" si="473"/>
        <v>1919.2700000000004</v>
      </c>
      <c r="J1178" s="38">
        <f t="shared" si="473"/>
        <v>1877.1399999999994</v>
      </c>
      <c r="K1178" s="38">
        <f t="shared" si="473"/>
        <v>1879.510000000002</v>
      </c>
      <c r="L1178" s="38">
        <f t="shared" si="473"/>
        <v>1882.8100000000013</v>
      </c>
      <c r="M1178" s="75"/>
      <c r="N1178" s="127"/>
      <c r="O1178" s="127"/>
      <c r="P1178" s="127"/>
      <c r="Q1178" s="127"/>
      <c r="R1178" s="128"/>
      <c r="S1178" s="127"/>
    </row>
    <row r="1179" spans="1:26" ht="15.75">
      <c r="A1179" s="154">
        <v>44082</v>
      </c>
      <c r="B1179" s="677" t="s">
        <v>122</v>
      </c>
      <c r="C1179" s="68" t="s">
        <v>86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6">
        <f>IF((L1180=""),"",MAX(D1181:L1181))</f>
        <v>1941.3799999999974</v>
      </c>
      <c r="N1179" s="66">
        <f>IF(L1180="","",MIN(D1181:L1181))</f>
        <v>1749.5900000000001</v>
      </c>
      <c r="O1179" s="66">
        <f>IF((L1181=""),"",AVERAGE(D1181:L1181))</f>
        <v>1874.7799999999993</v>
      </c>
      <c r="P1179" s="66">
        <f t="shared" ref="P1179" si="474">IF((L1180=""),"",((M1179-N1179)/(M1179+N1179))*100)</f>
        <v>5.1961950381606288</v>
      </c>
      <c r="Q1179" s="66">
        <v>23</v>
      </c>
      <c r="R1179" s="122" t="str">
        <f>IF(L1180="","",IF(P1180&lt;20,(IF(O1179&gt;1730,IF(O1179&lt;1970,"Pass","Fail"),"Fail"))))</f>
        <v>Pass</v>
      </c>
      <c r="S1179" s="145">
        <v>102</v>
      </c>
      <c r="T1179" s="590" t="s">
        <v>547</v>
      </c>
      <c r="V1179" s="220">
        <v>1600</v>
      </c>
      <c r="W1179" s="220">
        <v>2000</v>
      </c>
      <c r="X1179" s="224">
        <v>1730</v>
      </c>
      <c r="Y1179" s="224">
        <v>1970</v>
      </c>
      <c r="Z1179" s="224">
        <v>6.2</v>
      </c>
    </row>
    <row r="1180" spans="1:26" ht="15.75">
      <c r="A1180" s="257"/>
      <c r="B1180" s="678"/>
      <c r="C1180" s="68" t="s">
        <v>87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72"/>
      <c r="N1180" s="72"/>
      <c r="O1180" s="72"/>
      <c r="P1180" s="72"/>
      <c r="Q1180" s="72"/>
      <c r="R1180" s="124"/>
      <c r="S1180" s="72"/>
    </row>
    <row r="1181" spans="1:26" ht="38.25">
      <c r="A1181" s="258"/>
      <c r="B1181" s="679"/>
      <c r="C1181" s="68" t="s">
        <v>121</v>
      </c>
      <c r="D1181" s="38">
        <f t="shared" ref="D1181:L1181" si="475">IF(((D1179="")*AND(D1180="")),"",(D1179-D1180)*1)</f>
        <v>1898.5499999999993</v>
      </c>
      <c r="E1181" s="38">
        <f t="shared" si="475"/>
        <v>1849.2799999999988</v>
      </c>
      <c r="F1181" s="38">
        <f t="shared" si="475"/>
        <v>1749.5900000000001</v>
      </c>
      <c r="G1181" s="38">
        <f t="shared" si="475"/>
        <v>1878.2699999999968</v>
      </c>
      <c r="H1181" s="38">
        <f t="shared" si="475"/>
        <v>1924.0600000000013</v>
      </c>
      <c r="I1181" s="38">
        <f t="shared" si="475"/>
        <v>1941.3799999999974</v>
      </c>
      <c r="J1181" s="38">
        <f t="shared" si="475"/>
        <v>1869.3299999999981</v>
      </c>
      <c r="K1181" s="38">
        <f t="shared" si="475"/>
        <v>1871.7000000000007</v>
      </c>
      <c r="L1181" s="38">
        <f t="shared" si="475"/>
        <v>1890.8600000000006</v>
      </c>
      <c r="M1181" s="75"/>
      <c r="N1181" s="127"/>
      <c r="O1181" s="127"/>
      <c r="P1181" s="127"/>
      <c r="Q1181" s="127"/>
      <c r="R1181" s="128"/>
      <c r="S1181" s="127"/>
    </row>
    <row r="1182" spans="1:26" ht="15.75">
      <c r="A1182" s="154">
        <v>44086</v>
      </c>
      <c r="B1182" s="680" t="s">
        <v>122</v>
      </c>
      <c r="C1182" s="68" t="s">
        <v>86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6">
        <f>IF((L1183=""),"",MAX(D1184:L1184))</f>
        <v>2089.3199999999997</v>
      </c>
      <c r="N1182" s="66">
        <f>IF(L1183="","",MIN(D1184:L1184))</f>
        <v>1827.0299999999988</v>
      </c>
      <c r="O1182" s="66">
        <f>IF((L1184=""),"",AVERAGE(D1184:L1184))</f>
        <v>1924.7455555555546</v>
      </c>
      <c r="P1182" s="66">
        <f t="shared" ref="P1182" si="476">IF((L1183=""),"",((M1182-N1182)/(M1182+N1182))*100)</f>
        <v>6.6973074418783041</v>
      </c>
      <c r="Q1182" s="66">
        <v>23</v>
      </c>
      <c r="R1182" s="122" t="str">
        <f>IF(L1183="","",IF(P1183&lt;20,(IF(O1182&gt;1730,IF(O1182&lt;1970,"Pass","Fail"),"Fail"))))</f>
        <v>Pass</v>
      </c>
      <c r="S1182" s="145">
        <v>121</v>
      </c>
      <c r="T1182" s="590" t="s">
        <v>552</v>
      </c>
      <c r="V1182" s="220">
        <v>1600</v>
      </c>
      <c r="W1182" s="220">
        <v>2000</v>
      </c>
      <c r="X1182" s="224">
        <v>1730</v>
      </c>
      <c r="Y1182" s="224">
        <v>1970</v>
      </c>
      <c r="Z1182" s="224">
        <v>6.2</v>
      </c>
    </row>
    <row r="1183" spans="1:26" ht="15.75">
      <c r="A1183" s="257"/>
      <c r="B1183" s="681"/>
      <c r="C1183" s="68" t="s">
        <v>87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72"/>
      <c r="N1183" s="72"/>
      <c r="O1183" s="72"/>
      <c r="P1183" s="72"/>
      <c r="Q1183" s="72"/>
      <c r="R1183" s="124"/>
      <c r="S1183" s="72"/>
    </row>
    <row r="1184" spans="1:26" ht="38.25">
      <c r="A1184" s="258"/>
      <c r="B1184" s="682"/>
      <c r="C1184" s="68" t="s">
        <v>121</v>
      </c>
      <c r="D1184" s="38">
        <f t="shared" ref="D1184:L1184" si="477">IF(((D1182="")*AND(D1183="")),"",(D1182-D1183)*1)</f>
        <v>2089.3199999999997</v>
      </c>
      <c r="E1184" s="38">
        <f t="shared" si="477"/>
        <v>1827.0299999999988</v>
      </c>
      <c r="F1184" s="38">
        <f t="shared" si="477"/>
        <v>1972.0299999999988</v>
      </c>
      <c r="G1184" s="38">
        <f t="shared" si="477"/>
        <v>1884.5999999999985</v>
      </c>
      <c r="H1184" s="38">
        <f t="shared" si="477"/>
        <v>1921</v>
      </c>
      <c r="I1184" s="38">
        <f t="shared" si="477"/>
        <v>1903.1100000000006</v>
      </c>
      <c r="J1184" s="38">
        <f t="shared" si="477"/>
        <v>1918.5499999999993</v>
      </c>
      <c r="K1184" s="38">
        <f t="shared" si="477"/>
        <v>1876.4499999999971</v>
      </c>
      <c r="L1184" s="38">
        <f t="shared" si="477"/>
        <v>1930.619999999999</v>
      </c>
      <c r="M1184" s="75"/>
      <c r="N1184" s="127"/>
      <c r="O1184" s="127"/>
      <c r="P1184" s="127"/>
      <c r="Q1184" s="127"/>
      <c r="R1184" s="128"/>
      <c r="S1184" s="127"/>
    </row>
    <row r="1185" spans="1:26" ht="15.75">
      <c r="A1185" s="154">
        <v>44090</v>
      </c>
      <c r="B1185" s="687" t="s">
        <v>122</v>
      </c>
      <c r="C1185" s="68" t="s">
        <v>86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6">
        <f>IF((L1186=""),"",MAX(D1187:L1187))</f>
        <v>1976.4400000000023</v>
      </c>
      <c r="N1185" s="66">
        <f>IF(L1186="","",MIN(D1187:L1187))</f>
        <v>1863.4699999999975</v>
      </c>
      <c r="O1185" s="66">
        <f>IF((L1187=""),"",AVERAGE(D1187:L1187))</f>
        <v>1904.385555555556</v>
      </c>
      <c r="P1185" s="66">
        <f t="shared" ref="P1185" si="478">IF((L1186=""),"",((M1185-N1185)/(M1185+N1185))*100)</f>
        <v>2.9419960363655608</v>
      </c>
      <c r="Q1185" s="66">
        <v>23</v>
      </c>
      <c r="R1185" s="122" t="str">
        <f>IF(L1186="","",IF(P1186&lt;20,(IF(O1185&gt;1730,IF(O1185&lt;1970,"Pass","Fail"),"Fail"))))</f>
        <v>Pass</v>
      </c>
      <c r="S1185" s="145">
        <v>74</v>
      </c>
      <c r="T1185" s="590" t="s">
        <v>554</v>
      </c>
      <c r="V1185" s="220">
        <v>1600</v>
      </c>
      <c r="W1185" s="220">
        <v>2000</v>
      </c>
      <c r="X1185" s="224">
        <v>1730</v>
      </c>
      <c r="Y1185" s="224">
        <v>1970</v>
      </c>
      <c r="Z1185" s="224">
        <v>6.2</v>
      </c>
    </row>
    <row r="1186" spans="1:26" ht="15.75">
      <c r="A1186" s="257"/>
      <c r="B1186" s="688"/>
      <c r="C1186" s="68" t="s">
        <v>87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72"/>
      <c r="N1186" s="72"/>
      <c r="O1186" s="72"/>
      <c r="P1186" s="72"/>
      <c r="Q1186" s="72"/>
      <c r="R1186" s="124"/>
      <c r="S1186" s="72"/>
    </row>
    <row r="1187" spans="1:26" ht="38.25">
      <c r="A1187" s="258"/>
      <c r="B1187" s="689"/>
      <c r="C1187" s="68" t="s">
        <v>121</v>
      </c>
      <c r="D1187" s="38">
        <f t="shared" ref="D1187:L1187" si="479">IF(((D1185="")*AND(D1186="")),"",(D1185-D1186)*1)</f>
        <v>1918.6900000000023</v>
      </c>
      <c r="E1187" s="38">
        <f t="shared" si="479"/>
        <v>1896.4600000000028</v>
      </c>
      <c r="F1187" s="38">
        <f t="shared" si="479"/>
        <v>1863.4699999999975</v>
      </c>
      <c r="G1187" s="38">
        <f t="shared" si="479"/>
        <v>1894.8400000000001</v>
      </c>
      <c r="H1187" s="38">
        <f t="shared" si="479"/>
        <v>1976.4400000000023</v>
      </c>
      <c r="I1187" s="38">
        <f t="shared" si="479"/>
        <v>1884.489999999998</v>
      </c>
      <c r="J1187" s="38">
        <f t="shared" si="479"/>
        <v>1873.9300000000003</v>
      </c>
      <c r="K1187" s="38">
        <f t="shared" si="479"/>
        <v>1888.4000000000015</v>
      </c>
      <c r="L1187" s="38">
        <f t="shared" si="479"/>
        <v>1942.75</v>
      </c>
      <c r="M1187" s="75"/>
      <c r="N1187" s="127"/>
      <c r="O1187" s="127"/>
      <c r="P1187" s="127"/>
      <c r="Q1187" s="127"/>
      <c r="R1187" s="128"/>
      <c r="S1187" s="127"/>
    </row>
    <row r="1188" spans="1:26" ht="15.75">
      <c r="A1188" s="154">
        <v>44093</v>
      </c>
      <c r="B1188" s="690" t="s">
        <v>122</v>
      </c>
      <c r="C1188" s="68" t="s">
        <v>86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6">
        <f>IF((L1189=""),"",MAX(D1190:L1190))</f>
        <v>1850.6000000000022</v>
      </c>
      <c r="N1188" s="66">
        <f>IF(L1189="","",MIN(D1190:L1190))</f>
        <v>1548.2300000000032</v>
      </c>
      <c r="O1188" s="66">
        <f>IF((L1190=""),"",AVERAGE(D1190:L1190))</f>
        <v>1773.504444444445</v>
      </c>
      <c r="P1188" s="66">
        <f t="shared" ref="P1188" si="480">IF((L1189=""),"",((M1188-N1188)/(M1188+N1188))*100)</f>
        <v>8.8962966667941181</v>
      </c>
      <c r="Q1188" s="66">
        <v>23</v>
      </c>
      <c r="R1188" s="122" t="str">
        <f>IF(L1189="","",IF(P1189&lt;20,(IF(O1188&gt;1730,IF(O1188&lt;1970,"Pass","Fail"),"Fail"))))</f>
        <v>Pass</v>
      </c>
      <c r="S1188" s="145">
        <v>121</v>
      </c>
      <c r="T1188" s="590" t="s">
        <v>560</v>
      </c>
      <c r="V1188" s="220">
        <v>1600</v>
      </c>
      <c r="W1188" s="220">
        <v>2000</v>
      </c>
      <c r="X1188" s="224">
        <v>1730</v>
      </c>
      <c r="Y1188" s="224">
        <v>1970</v>
      </c>
      <c r="Z1188" s="224">
        <v>6.2</v>
      </c>
    </row>
    <row r="1189" spans="1:26" ht="15.75">
      <c r="A1189" s="257"/>
      <c r="B1189" s="691"/>
      <c r="C1189" s="68" t="s">
        <v>87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72"/>
      <c r="N1189" s="72"/>
      <c r="O1189" s="72"/>
      <c r="P1189" s="72"/>
      <c r="Q1189" s="72"/>
      <c r="R1189" s="124"/>
      <c r="S1189" s="72"/>
    </row>
    <row r="1190" spans="1:26" ht="38.25">
      <c r="A1190" s="258"/>
      <c r="B1190" s="692"/>
      <c r="C1190" s="68" t="s">
        <v>121</v>
      </c>
      <c r="D1190" s="38">
        <f t="shared" ref="D1190:L1190" si="481">IF(((D1188="")*AND(D1189="")),"",(D1188-D1189)*1)</f>
        <v>1817.3199999999997</v>
      </c>
      <c r="E1190" s="38">
        <f t="shared" si="481"/>
        <v>1736.2099999999991</v>
      </c>
      <c r="F1190" s="38">
        <f t="shared" si="481"/>
        <v>1548.2300000000032</v>
      </c>
      <c r="G1190" s="38">
        <f t="shared" si="481"/>
        <v>1778.3500000000022</v>
      </c>
      <c r="H1190" s="38">
        <f t="shared" si="481"/>
        <v>1833.3400000000001</v>
      </c>
      <c r="I1190" s="38">
        <f t="shared" si="481"/>
        <v>1850.6000000000022</v>
      </c>
      <c r="J1190" s="38">
        <f t="shared" si="481"/>
        <v>1775.4300000000003</v>
      </c>
      <c r="K1190" s="38">
        <f t="shared" si="481"/>
        <v>1787.9199999999983</v>
      </c>
      <c r="L1190" s="38">
        <f t="shared" si="481"/>
        <v>1834.1399999999994</v>
      </c>
      <c r="M1190" s="75"/>
      <c r="N1190" s="127"/>
      <c r="O1190" s="127"/>
      <c r="P1190" s="127"/>
      <c r="Q1190" s="127"/>
      <c r="R1190" s="128"/>
      <c r="S1190" s="127"/>
    </row>
    <row r="1191" spans="1:26" ht="15.75">
      <c r="A1191" s="154">
        <v>44097</v>
      </c>
      <c r="B1191" s="693" t="s">
        <v>122</v>
      </c>
      <c r="C1191" s="68" t="s">
        <v>86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6">
        <f>IF((L1192=""),"",MAX(D1193:L1193))</f>
        <v>1922.4700000000012</v>
      </c>
      <c r="N1191" s="66">
        <f>IF(L1192="","",MIN(D1193:L1193))</f>
        <v>1799.8899999999994</v>
      </c>
      <c r="O1191" s="66">
        <f>IF((L1193=""),"",AVERAGE(D1193:L1193))</f>
        <v>1867.5166666666669</v>
      </c>
      <c r="P1191" s="66">
        <f t="shared" ref="P1191" si="482">IF((L1192=""),"",((M1191-N1191)/(M1191+N1191))*100)</f>
        <v>3.293072137031392</v>
      </c>
      <c r="Q1191" s="66">
        <v>23</v>
      </c>
      <c r="R1191" s="122" t="str">
        <f>IF(L1192="","",IF(P1192&lt;20,(IF(O1191&gt;1730,IF(O1191&lt;1970,"Pass","Fail"),"Fail"))))</f>
        <v>Pass</v>
      </c>
      <c r="S1191" s="145">
        <v>121</v>
      </c>
      <c r="T1191" s="590" t="s">
        <v>561</v>
      </c>
      <c r="V1191" s="220">
        <v>1600</v>
      </c>
      <c r="W1191" s="220">
        <v>2000</v>
      </c>
      <c r="X1191" s="224">
        <v>1730</v>
      </c>
      <c r="Y1191" s="224">
        <v>1970</v>
      </c>
      <c r="Z1191" s="224">
        <v>6.2</v>
      </c>
    </row>
    <row r="1192" spans="1:26" ht="15.75">
      <c r="A1192" s="257"/>
      <c r="B1192" s="694"/>
      <c r="C1192" s="68" t="s">
        <v>87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72"/>
      <c r="N1192" s="72"/>
      <c r="O1192" s="72"/>
      <c r="P1192" s="72"/>
      <c r="Q1192" s="72"/>
      <c r="R1192" s="124"/>
      <c r="S1192" s="72"/>
    </row>
    <row r="1193" spans="1:26" ht="38.25">
      <c r="A1193" s="258"/>
      <c r="B1193" s="695"/>
      <c r="C1193" s="68" t="s">
        <v>121</v>
      </c>
      <c r="D1193" s="38">
        <f t="shared" ref="D1193:L1193" si="483">IF(((D1191="")*AND(D1192="")),"",(D1191-D1192)*1)</f>
        <v>1891.5700000000033</v>
      </c>
      <c r="E1193" s="38">
        <f t="shared" si="483"/>
        <v>1833.9799999999996</v>
      </c>
      <c r="F1193" s="38">
        <f t="shared" si="483"/>
        <v>1799.8899999999994</v>
      </c>
      <c r="G1193" s="38">
        <f t="shared" si="483"/>
        <v>1837.380000000001</v>
      </c>
      <c r="H1193" s="38">
        <f t="shared" si="483"/>
        <v>1917.3599999999969</v>
      </c>
      <c r="I1193" s="38">
        <f t="shared" si="483"/>
        <v>1922.4700000000012</v>
      </c>
      <c r="J1193" s="38">
        <f t="shared" si="483"/>
        <v>1855.2299999999996</v>
      </c>
      <c r="K1193" s="38">
        <f t="shared" si="483"/>
        <v>1849.2900000000009</v>
      </c>
      <c r="L1193" s="38">
        <f t="shared" si="483"/>
        <v>1900.4799999999996</v>
      </c>
      <c r="M1193" s="75"/>
      <c r="N1193" s="127"/>
      <c r="O1193" s="127"/>
      <c r="P1193" s="127"/>
      <c r="Q1193" s="127"/>
      <c r="R1193" s="128"/>
      <c r="S1193" s="127"/>
    </row>
    <row r="1194" spans="1:26" ht="15.75">
      <c r="A1194" s="154">
        <v>44101</v>
      </c>
      <c r="B1194" s="696" t="s">
        <v>122</v>
      </c>
      <c r="C1194" s="68" t="s">
        <v>86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6">
        <f>IF((L1195=""),"",MAX(D1196:L1196))</f>
        <v>1940.7900000000009</v>
      </c>
      <c r="N1194" s="66">
        <f>IF(L1195="","",MIN(D1196:L1196))</f>
        <v>1806.760000000002</v>
      </c>
      <c r="O1194" s="66">
        <f>IF((L1196=""),"",AVERAGE(D1196:L1196))</f>
        <v>1882.6322222222234</v>
      </c>
      <c r="P1194" s="66">
        <f t="shared" ref="P1194" si="484">IF((L1195=""),"",((M1194-N1194)/(M1194+N1194))*100)</f>
        <v>3.5764699603740771</v>
      </c>
      <c r="Q1194" s="66">
        <v>23</v>
      </c>
      <c r="R1194" s="122" t="str">
        <f>IF(L1195="","",IF(P1195&lt;20,(IF(O1194&gt;1730,IF(O1194&lt;1970,"Pass","Fail"),"Fail"))))</f>
        <v>Pass</v>
      </c>
      <c r="S1194" s="145">
        <v>121</v>
      </c>
      <c r="T1194" s="590" t="s">
        <v>564</v>
      </c>
      <c r="V1194" s="220">
        <v>1600</v>
      </c>
      <c r="W1194" s="220">
        <v>2000</v>
      </c>
      <c r="X1194" s="224">
        <v>1730</v>
      </c>
      <c r="Y1194" s="224">
        <v>1970</v>
      </c>
      <c r="Z1194" s="224">
        <v>6.2</v>
      </c>
    </row>
    <row r="1195" spans="1:26" ht="15.75">
      <c r="A1195" s="257"/>
      <c r="B1195" s="697"/>
      <c r="C1195" s="68" t="s">
        <v>87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72"/>
      <c r="N1195" s="72"/>
      <c r="O1195" s="72"/>
      <c r="P1195" s="72"/>
      <c r="Q1195" s="72"/>
      <c r="R1195" s="124"/>
      <c r="S1195" s="72"/>
    </row>
    <row r="1196" spans="1:26" ht="38.25">
      <c r="A1196" s="258"/>
      <c r="B1196" s="698"/>
      <c r="C1196" s="68" t="s">
        <v>121</v>
      </c>
      <c r="D1196" s="38">
        <f t="shared" ref="D1196:L1196" si="485">IF(((D1194="")*AND(D1195="")),"",(D1194-D1195)*1)</f>
        <v>1924.9200000000019</v>
      </c>
      <c r="E1196" s="38">
        <f t="shared" si="485"/>
        <v>1842.4900000000016</v>
      </c>
      <c r="F1196" s="38">
        <f t="shared" si="485"/>
        <v>1806.760000000002</v>
      </c>
      <c r="G1196" s="38">
        <f t="shared" si="485"/>
        <v>1855.9300000000003</v>
      </c>
      <c r="H1196" s="38">
        <f t="shared" si="485"/>
        <v>1940.4099999999999</v>
      </c>
      <c r="I1196" s="38">
        <f t="shared" si="485"/>
        <v>1940.7900000000009</v>
      </c>
      <c r="J1196" s="38">
        <f t="shared" si="485"/>
        <v>1852.4700000000012</v>
      </c>
      <c r="K1196" s="38">
        <f t="shared" si="485"/>
        <v>1855.5499999999993</v>
      </c>
      <c r="L1196" s="38">
        <f t="shared" si="485"/>
        <v>1924.3700000000026</v>
      </c>
      <c r="M1196" s="75"/>
      <c r="N1196" s="127"/>
      <c r="O1196" s="127"/>
      <c r="P1196" s="127"/>
      <c r="Q1196" s="127"/>
      <c r="R1196" s="128"/>
      <c r="S1196" s="127"/>
    </row>
    <row r="1197" spans="1:26" ht="15.75">
      <c r="A1197" s="154">
        <v>44104</v>
      </c>
      <c r="B1197" s="699" t="s">
        <v>122</v>
      </c>
      <c r="C1197" s="68" t="s">
        <v>86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6">
        <f>IF((L1198=""),"",MAX(D1199:L1199))</f>
        <v>1943.0600000000013</v>
      </c>
      <c r="N1197" s="66">
        <f>IF(L1198="","",MIN(D1199:L1199))</f>
        <v>1799.9599999999991</v>
      </c>
      <c r="O1197" s="66">
        <f>IF((L1199=""),"",AVERAGE(D1199:L1199))</f>
        <v>1877.9088888888898</v>
      </c>
      <c r="P1197" s="66">
        <f t="shared" ref="P1197" si="486">IF((L1198=""),"",((M1197-N1197)/(M1197+N1197))*100)</f>
        <v>3.8231160934219472</v>
      </c>
      <c r="Q1197" s="66">
        <v>23</v>
      </c>
      <c r="R1197" s="122" t="str">
        <f>IF(L1198="","",IF(P1198&lt;20,(IF(O1197&gt;1730,IF(O1197&lt;1970,"Pass","Fail"),"Fail"))))</f>
        <v>Pass</v>
      </c>
      <c r="S1197" s="145">
        <v>74</v>
      </c>
      <c r="T1197" s="590" t="s">
        <v>567</v>
      </c>
      <c r="V1197" s="220">
        <v>1600</v>
      </c>
      <c r="W1197" s="220">
        <v>2000</v>
      </c>
      <c r="X1197" s="224">
        <v>1730</v>
      </c>
      <c r="Y1197" s="224">
        <v>1970</v>
      </c>
      <c r="Z1197" s="224">
        <v>6.2</v>
      </c>
    </row>
    <row r="1198" spans="1:26" ht="15.75">
      <c r="A1198" s="257"/>
      <c r="B1198" s="700"/>
      <c r="C1198" s="68" t="s">
        <v>87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72"/>
      <c r="N1198" s="72"/>
      <c r="O1198" s="72"/>
      <c r="P1198" s="72"/>
      <c r="Q1198" s="72"/>
      <c r="R1198" s="124"/>
      <c r="S1198" s="72"/>
    </row>
    <row r="1199" spans="1:26" ht="38.25">
      <c r="A1199" s="258"/>
      <c r="B1199" s="701"/>
      <c r="C1199" s="68" t="s">
        <v>121</v>
      </c>
      <c r="D1199" s="38">
        <f t="shared" ref="D1199:L1199" si="487">IF(((D1197="")*AND(D1198="")),"",(D1197-D1198)*1)</f>
        <v>1903.130000000001</v>
      </c>
      <c r="E1199" s="38">
        <f t="shared" si="487"/>
        <v>1837.510000000002</v>
      </c>
      <c r="F1199" s="38">
        <f t="shared" si="487"/>
        <v>1799.9599999999991</v>
      </c>
      <c r="G1199" s="38">
        <f t="shared" si="487"/>
        <v>1851.1599999999999</v>
      </c>
      <c r="H1199" s="38">
        <f t="shared" si="487"/>
        <v>1943.0600000000013</v>
      </c>
      <c r="I1199" s="38">
        <f t="shared" si="487"/>
        <v>1938.0699999999997</v>
      </c>
      <c r="J1199" s="38">
        <f t="shared" si="487"/>
        <v>1851.6700000000019</v>
      </c>
      <c r="K1199" s="38">
        <f t="shared" si="487"/>
        <v>1854.8500000000022</v>
      </c>
      <c r="L1199" s="38">
        <f t="shared" si="487"/>
        <v>1921.7700000000004</v>
      </c>
      <c r="M1199" s="75"/>
      <c r="N1199" s="127"/>
      <c r="O1199" s="127"/>
      <c r="P1199" s="127"/>
      <c r="Q1199" s="127"/>
      <c r="R1199" s="128"/>
      <c r="S1199" s="127"/>
    </row>
    <row r="1200" spans="1:26" ht="15.75">
      <c r="A1200" s="154">
        <v>44109</v>
      </c>
      <c r="B1200" s="702" t="s">
        <v>122</v>
      </c>
      <c r="C1200" s="68" t="s">
        <v>86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6">
        <f>IF((L1201=""),"",MAX(D1202:L1202))</f>
        <v>1915.1399999999994</v>
      </c>
      <c r="N1200" s="66">
        <f>IF(L1201="","",MIN(D1202:L1202))</f>
        <v>1775.25</v>
      </c>
      <c r="O1200" s="66">
        <f>IF((L1202=""),"",AVERAGE(D1202:L1202))</f>
        <v>1835.4466666666667</v>
      </c>
      <c r="P1200" s="66">
        <f t="shared" ref="P1200" si="488">IF((L1201=""),"",((M1200-N1200)/(M1200+N1200))*100)</f>
        <v>3.7906562721013075</v>
      </c>
      <c r="Q1200" s="66">
        <v>23</v>
      </c>
      <c r="R1200" s="122" t="str">
        <f>IF(L1201="","",IF(P1201&lt;20,(IF(O1200&gt;1730,IF(O1200&lt;1970,"Pass","Fail"),"Fail"))))</f>
        <v>Pass</v>
      </c>
      <c r="S1200" s="145">
        <v>121</v>
      </c>
      <c r="T1200" s="590" t="s">
        <v>571</v>
      </c>
      <c r="V1200" s="220">
        <v>1600</v>
      </c>
      <c r="W1200" s="220">
        <v>2000</v>
      </c>
      <c r="X1200" s="224">
        <v>1730</v>
      </c>
      <c r="Y1200" s="224">
        <v>1970</v>
      </c>
      <c r="Z1200" s="224">
        <v>6.2</v>
      </c>
    </row>
    <row r="1201" spans="1:26" ht="15.75">
      <c r="A1201" s="257"/>
      <c r="B1201" s="703"/>
      <c r="C1201" s="68" t="s">
        <v>87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72"/>
      <c r="N1201" s="72"/>
      <c r="O1201" s="72"/>
      <c r="P1201" s="72"/>
      <c r="Q1201" s="72"/>
      <c r="R1201" s="124"/>
      <c r="S1201" s="72"/>
    </row>
    <row r="1202" spans="1:26" ht="38.25">
      <c r="A1202" s="258"/>
      <c r="B1202" s="704"/>
      <c r="C1202" s="68" t="s">
        <v>121</v>
      </c>
      <c r="D1202" s="38">
        <f t="shared" ref="D1202:L1202" si="489">IF(((D1200="")*AND(D1201="")),"",(D1200-D1201)*1)</f>
        <v>1851.1599999999999</v>
      </c>
      <c r="E1202" s="38">
        <f t="shared" si="489"/>
        <v>1867.1500000000015</v>
      </c>
      <c r="F1202" s="38">
        <f t="shared" si="489"/>
        <v>1786.4700000000012</v>
      </c>
      <c r="G1202" s="38">
        <f t="shared" si="489"/>
        <v>1871.4599999999991</v>
      </c>
      <c r="H1202" s="38">
        <f t="shared" si="489"/>
        <v>1775.25</v>
      </c>
      <c r="I1202" s="38">
        <f t="shared" si="489"/>
        <v>1915.1399999999994</v>
      </c>
      <c r="J1202" s="38">
        <f t="shared" si="489"/>
        <v>1814.0099999999984</v>
      </c>
      <c r="K1202" s="38">
        <f t="shared" si="489"/>
        <v>1793.5</v>
      </c>
      <c r="L1202" s="38">
        <f t="shared" si="489"/>
        <v>1844.880000000001</v>
      </c>
      <c r="M1202" s="75"/>
      <c r="N1202" s="127"/>
      <c r="O1202" s="127"/>
      <c r="P1202" s="127"/>
      <c r="Q1202" s="127"/>
      <c r="R1202" s="128"/>
      <c r="S1202" s="127"/>
    </row>
    <row r="1203" spans="1:26" ht="15.75">
      <c r="A1203" s="154">
        <v>44113</v>
      </c>
      <c r="B1203" s="705" t="s">
        <v>122</v>
      </c>
      <c r="C1203" s="68" t="s">
        <v>86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6">
        <f>IF((L1204=""),"",MAX(D1205:L1205))</f>
        <v>1965.4300000000003</v>
      </c>
      <c r="N1203" s="66">
        <f>IF(L1204="","",MIN(D1205:L1205))</f>
        <v>1706.2799999999988</v>
      </c>
      <c r="O1203" s="66">
        <f>IF((L1205=""),"",AVERAGE(D1205:L1205))</f>
        <v>1869.3422222222227</v>
      </c>
      <c r="P1203" s="66">
        <f t="shared" ref="P1203" si="490">IF((L1204=""),"",((M1203-N1203)/(M1203+N1203))*100)</f>
        <v>7.0580192880157071</v>
      </c>
      <c r="Q1203" s="66">
        <v>23</v>
      </c>
      <c r="R1203" s="122" t="str">
        <f>IF(L1204="","",IF(P1204&lt;20,(IF(O1203&gt;1730,IF(O1203&lt;1970,"Pass","Fail"),"Fail"))))</f>
        <v>Pass</v>
      </c>
      <c r="S1203" s="145">
        <v>1159</v>
      </c>
      <c r="T1203" s="590" t="s">
        <v>574</v>
      </c>
      <c r="V1203" s="220">
        <v>1600</v>
      </c>
      <c r="W1203" s="220">
        <v>2000</v>
      </c>
      <c r="X1203" s="224">
        <v>1730</v>
      </c>
      <c r="Y1203" s="224">
        <v>1970</v>
      </c>
      <c r="Z1203" s="224">
        <v>6.2</v>
      </c>
    </row>
    <row r="1204" spans="1:26" ht="15.75">
      <c r="A1204" s="257"/>
      <c r="B1204" s="706"/>
      <c r="C1204" s="68" t="s">
        <v>87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72"/>
      <c r="N1204" s="72"/>
      <c r="O1204" s="72"/>
      <c r="P1204" s="72"/>
      <c r="Q1204" s="72"/>
      <c r="R1204" s="124"/>
      <c r="S1204" s="72"/>
    </row>
    <row r="1205" spans="1:26" ht="38.25">
      <c r="A1205" s="258"/>
      <c r="B1205" s="707"/>
      <c r="C1205" s="68" t="s">
        <v>121</v>
      </c>
      <c r="D1205" s="38">
        <f t="shared" ref="D1205:L1205" si="491">IF(((D1203="")*AND(D1204="")),"",(D1203-D1204)*1)</f>
        <v>1933.1100000000006</v>
      </c>
      <c r="E1205" s="38">
        <f t="shared" si="491"/>
        <v>1906.2400000000016</v>
      </c>
      <c r="F1205" s="38">
        <f t="shared" si="491"/>
        <v>1706.2799999999988</v>
      </c>
      <c r="G1205" s="38">
        <f t="shared" si="491"/>
        <v>1791.3199999999997</v>
      </c>
      <c r="H1205" s="38">
        <f t="shared" si="491"/>
        <v>1894.8400000000001</v>
      </c>
      <c r="I1205" s="38">
        <f t="shared" si="491"/>
        <v>1965.4300000000003</v>
      </c>
      <c r="J1205" s="38">
        <f t="shared" si="491"/>
        <v>1926.8500000000022</v>
      </c>
      <c r="K1205" s="38">
        <f t="shared" si="491"/>
        <v>1871.6500000000015</v>
      </c>
      <c r="L1205" s="38">
        <f t="shared" si="491"/>
        <v>1828.3600000000006</v>
      </c>
      <c r="M1205" s="75"/>
      <c r="N1205" s="127"/>
      <c r="O1205" s="127"/>
      <c r="P1205" s="127"/>
      <c r="Q1205" s="127"/>
      <c r="R1205" s="128"/>
      <c r="S1205" s="127"/>
    </row>
    <row r="1206" spans="1:26" ht="15.75">
      <c r="A1206" s="154">
        <v>44117</v>
      </c>
      <c r="B1206" s="708" t="s">
        <v>122</v>
      </c>
      <c r="C1206" s="68" t="s">
        <v>86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6">
        <f>IF((L1207=""),"",MAX(D1208:L1208))</f>
        <v>1990.3199999999997</v>
      </c>
      <c r="N1206" s="66">
        <f>IF(L1207="","",MIN(D1208:L1208))</f>
        <v>1802.4500000000007</v>
      </c>
      <c r="O1206" s="66">
        <f>IF((L1208=""),"",AVERAGE(D1208:L1208))</f>
        <v>1884.8222222222232</v>
      </c>
      <c r="P1206" s="66">
        <f t="shared" ref="P1206" si="492">IF((L1207=""),"",((M1206-N1206)/(M1206+N1206))*100)</f>
        <v>4.9533718100490924</v>
      </c>
      <c r="Q1206" s="66">
        <v>23</v>
      </c>
      <c r="R1206" s="122" t="str">
        <f>IF(L1207="","",IF(P1207&lt;20,(IF(O1206&gt;1730,IF(O1206&lt;1970,"Pass","Fail"),"Fail"))))</f>
        <v>Pass</v>
      </c>
      <c r="S1206" s="145">
        <v>1335</v>
      </c>
      <c r="T1206" s="590" t="s">
        <v>575</v>
      </c>
      <c r="V1206" s="220">
        <v>1600</v>
      </c>
      <c r="W1206" s="220">
        <v>2000</v>
      </c>
      <c r="X1206" s="224">
        <v>1730</v>
      </c>
      <c r="Y1206" s="224">
        <v>1970</v>
      </c>
      <c r="Z1206" s="224">
        <v>6.2</v>
      </c>
    </row>
    <row r="1207" spans="1:26" ht="15.75">
      <c r="A1207" s="257"/>
      <c r="B1207" s="709"/>
      <c r="C1207" s="68" t="s">
        <v>87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72"/>
      <c r="N1207" s="72"/>
      <c r="O1207" s="72"/>
      <c r="P1207" s="72"/>
      <c r="Q1207" s="72"/>
      <c r="R1207" s="124"/>
      <c r="S1207" s="72"/>
    </row>
    <row r="1208" spans="1:26" ht="38.25">
      <c r="A1208" s="258"/>
      <c r="B1208" s="710"/>
      <c r="C1208" s="68" t="s">
        <v>121</v>
      </c>
      <c r="D1208" s="38">
        <f t="shared" ref="D1208:L1208" si="493">IF(((D1206="")*AND(D1207="")),"",(D1206-D1207)*1)</f>
        <v>1910.5500000000029</v>
      </c>
      <c r="E1208" s="38">
        <f t="shared" si="493"/>
        <v>1837.1400000000031</v>
      </c>
      <c r="F1208" s="38">
        <f t="shared" si="493"/>
        <v>1802.4500000000007</v>
      </c>
      <c r="G1208" s="38">
        <f t="shared" si="493"/>
        <v>1890.1999999999971</v>
      </c>
      <c r="H1208" s="38">
        <f t="shared" si="493"/>
        <v>1934.880000000001</v>
      </c>
      <c r="I1208" s="38">
        <f t="shared" si="493"/>
        <v>1990.3199999999997</v>
      </c>
      <c r="J1208" s="38">
        <f t="shared" si="493"/>
        <v>1826.6800000000003</v>
      </c>
      <c r="K1208" s="38">
        <f t="shared" si="493"/>
        <v>1885.9700000000012</v>
      </c>
      <c r="L1208" s="38">
        <f t="shared" si="493"/>
        <v>1885.2100000000028</v>
      </c>
      <c r="M1208" s="75"/>
      <c r="N1208" s="127"/>
      <c r="O1208" s="127"/>
      <c r="P1208" s="127"/>
      <c r="Q1208" s="127"/>
      <c r="R1208" s="128"/>
      <c r="S1208" s="127"/>
    </row>
    <row r="1209" spans="1:26" ht="15.75">
      <c r="A1209" s="154">
        <v>44124</v>
      </c>
      <c r="B1209" s="711" t="s">
        <v>122</v>
      </c>
      <c r="C1209" s="68" t="s">
        <v>86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6">
        <f>IF((L1210=""),"",MAX(D1211:L1211))</f>
        <v>1990.3199999999997</v>
      </c>
      <c r="N1209" s="66">
        <f>IF(L1210="","",MIN(D1211:L1211))</f>
        <v>1802.4500000000007</v>
      </c>
      <c r="O1209" s="66">
        <f>IF((L1211=""),"",AVERAGE(D1211:L1211))</f>
        <v>1884.8222222222232</v>
      </c>
      <c r="P1209" s="66">
        <f t="shared" ref="P1209" si="494">IF((L1210=""),"",((M1209-N1209)/(M1209+N1209))*100)</f>
        <v>4.9533718100490924</v>
      </c>
      <c r="Q1209" s="66">
        <v>23</v>
      </c>
      <c r="R1209" s="122" t="str">
        <f>IF(L1210="","",IF(P1210&lt;20,(IF(O1209&gt;1730,IF(O1209&lt;1970,"Pass","Fail"),"Fail"))))</f>
        <v>Pass</v>
      </c>
      <c r="S1209" s="145">
        <v>1428</v>
      </c>
      <c r="T1209" s="590"/>
      <c r="V1209" s="220">
        <v>1600</v>
      </c>
      <c r="W1209" s="220">
        <v>2000</v>
      </c>
      <c r="X1209" s="224">
        <v>1730</v>
      </c>
      <c r="Y1209" s="224">
        <v>1970</v>
      </c>
      <c r="Z1209" s="224">
        <v>6.2</v>
      </c>
    </row>
    <row r="1210" spans="1:26" ht="15.75">
      <c r="A1210" s="257"/>
      <c r="B1210" s="712"/>
      <c r="C1210" s="68" t="s">
        <v>87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72"/>
      <c r="N1210" s="72"/>
      <c r="O1210" s="72"/>
      <c r="P1210" s="72"/>
      <c r="Q1210" s="72"/>
      <c r="R1210" s="124"/>
      <c r="S1210" s="72"/>
    </row>
    <row r="1211" spans="1:26" ht="38.25">
      <c r="A1211" s="258"/>
      <c r="B1211" s="713"/>
      <c r="C1211" s="68" t="s">
        <v>121</v>
      </c>
      <c r="D1211" s="38">
        <f t="shared" ref="D1211:L1211" si="495">IF(((D1209="")*AND(D1210="")),"",(D1209-D1210)*1)</f>
        <v>1910.5500000000029</v>
      </c>
      <c r="E1211" s="38">
        <f t="shared" si="495"/>
        <v>1837.1400000000031</v>
      </c>
      <c r="F1211" s="38">
        <f t="shared" si="495"/>
        <v>1802.4500000000007</v>
      </c>
      <c r="G1211" s="38">
        <f t="shared" si="495"/>
        <v>1890.1999999999971</v>
      </c>
      <c r="H1211" s="38">
        <f t="shared" si="495"/>
        <v>1934.880000000001</v>
      </c>
      <c r="I1211" s="38">
        <f t="shared" si="495"/>
        <v>1990.3199999999997</v>
      </c>
      <c r="J1211" s="38">
        <f t="shared" si="495"/>
        <v>1826.6800000000003</v>
      </c>
      <c r="K1211" s="38">
        <f t="shared" si="495"/>
        <v>1885.9700000000012</v>
      </c>
      <c r="L1211" s="38">
        <f t="shared" si="495"/>
        <v>1885.2100000000028</v>
      </c>
      <c r="M1211" s="75"/>
      <c r="N1211" s="127"/>
      <c r="O1211" s="127"/>
      <c r="P1211" s="127"/>
      <c r="Q1211" s="127"/>
      <c r="R1211" s="128"/>
      <c r="S1211" s="127"/>
    </row>
  </sheetData>
  <autoFilter ref="A11:Z908">
    <filterColumn colId="21"/>
    <filterColumn colId="22"/>
  </autoFilter>
  <mergeCells count="55">
    <mergeCell ref="T801:T803"/>
    <mergeCell ref="T804:T806"/>
    <mergeCell ref="T786:T788"/>
    <mergeCell ref="T789:T791"/>
    <mergeCell ref="T792:T794"/>
    <mergeCell ref="T795:T797"/>
    <mergeCell ref="T798:T800"/>
    <mergeCell ref="T771:T773"/>
    <mergeCell ref="T774:T776"/>
    <mergeCell ref="T777:T779"/>
    <mergeCell ref="T780:T782"/>
    <mergeCell ref="T783:T785"/>
    <mergeCell ref="T756:T758"/>
    <mergeCell ref="T759:T761"/>
    <mergeCell ref="T762:T764"/>
    <mergeCell ref="T765:T767"/>
    <mergeCell ref="T768:T770"/>
    <mergeCell ref="T741:T743"/>
    <mergeCell ref="T744:T746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T711:T713"/>
    <mergeCell ref="T714:T716"/>
    <mergeCell ref="T717:T719"/>
    <mergeCell ref="T720:T722"/>
    <mergeCell ref="T723:T725"/>
    <mergeCell ref="U965:U967"/>
    <mergeCell ref="U944:U946"/>
    <mergeCell ref="U947:U949"/>
    <mergeCell ref="U950:U952"/>
    <mergeCell ref="U953:U955"/>
    <mergeCell ref="U956:U958"/>
    <mergeCell ref="U959:U961"/>
    <mergeCell ref="U932:U934"/>
    <mergeCell ref="U935:U937"/>
    <mergeCell ref="U938:U940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896"/>
  <sheetViews>
    <sheetView zoomScale="85" zoomScaleNormal="85" workbookViewId="0">
      <pane ySplit="11" topLeftCell="A885" activePane="bottomLeft" state="frozen"/>
      <selection pane="bottomLeft" activeCell="D892" sqref="D892:L892"/>
    </sheetView>
  </sheetViews>
  <sheetFormatPr defaultRowHeight="12.75"/>
  <cols>
    <col min="1" max="1" width="12.125" style="60" customWidth="1"/>
    <col min="2" max="2" width="12.125" style="54" customWidth="1"/>
    <col min="3" max="3" width="13.25" style="54" bestFit="1" customWidth="1"/>
    <col min="4" max="14" width="9" style="54" bestFit="1" customWidth="1"/>
    <col min="15" max="15" width="10" style="54" bestFit="1" customWidth="1"/>
    <col min="16" max="16" width="10.625" style="54" bestFit="1" customWidth="1"/>
    <col min="17" max="17" width="8.75" style="54"/>
    <col min="18" max="18" width="9" style="54" bestFit="1" customWidth="1"/>
    <col min="19" max="19" width="13.75" style="54" customWidth="1"/>
    <col min="20" max="20" width="27.25" style="54" customWidth="1"/>
    <col min="21" max="26" width="9" style="279" bestFit="1" customWidth="1"/>
    <col min="27" max="256" width="8.75" style="54"/>
    <col min="257" max="258" width="12.125" style="54" customWidth="1"/>
    <col min="259" max="259" width="13.25" style="54" bestFit="1" customWidth="1"/>
    <col min="260" max="271" width="8.75" style="54"/>
    <col min="272" max="272" width="10.375" style="54" bestFit="1" customWidth="1"/>
    <col min="273" max="274" width="8.75" style="54"/>
    <col min="275" max="275" width="13.75" style="54" customWidth="1"/>
    <col min="276" max="281" width="8.75" style="54"/>
    <col min="282" max="282" width="12.625" style="54" bestFit="1" customWidth="1"/>
    <col min="283" max="512" width="8.75" style="54"/>
    <col min="513" max="514" width="12.125" style="54" customWidth="1"/>
    <col min="515" max="515" width="13.25" style="54" bestFit="1" customWidth="1"/>
    <col min="516" max="527" width="8.75" style="54"/>
    <col min="528" max="528" width="10.375" style="54" bestFit="1" customWidth="1"/>
    <col min="529" max="530" width="8.75" style="54"/>
    <col min="531" max="531" width="13.75" style="54" customWidth="1"/>
    <col min="532" max="537" width="8.75" style="54"/>
    <col min="538" max="538" width="12.625" style="54" bestFit="1" customWidth="1"/>
    <col min="539" max="768" width="8.75" style="54"/>
    <col min="769" max="770" width="12.125" style="54" customWidth="1"/>
    <col min="771" max="771" width="13.25" style="54" bestFit="1" customWidth="1"/>
    <col min="772" max="783" width="8.75" style="54"/>
    <col min="784" max="784" width="10.375" style="54" bestFit="1" customWidth="1"/>
    <col min="785" max="786" width="8.75" style="54"/>
    <col min="787" max="787" width="13.75" style="54" customWidth="1"/>
    <col min="788" max="793" width="8.75" style="54"/>
    <col min="794" max="794" width="12.625" style="54" bestFit="1" customWidth="1"/>
    <col min="795" max="1024" width="8.75" style="54"/>
    <col min="1025" max="1026" width="12.125" style="54" customWidth="1"/>
    <col min="1027" max="1027" width="13.25" style="54" bestFit="1" customWidth="1"/>
    <col min="1028" max="1039" width="8.75" style="54"/>
    <col min="1040" max="1040" width="10.375" style="54" bestFit="1" customWidth="1"/>
    <col min="1041" max="1042" width="8.75" style="54"/>
    <col min="1043" max="1043" width="13.75" style="54" customWidth="1"/>
    <col min="1044" max="1049" width="8.75" style="54"/>
    <col min="1050" max="1050" width="12.625" style="54" bestFit="1" customWidth="1"/>
    <col min="1051" max="1280" width="8.75" style="54"/>
    <col min="1281" max="1282" width="12.125" style="54" customWidth="1"/>
    <col min="1283" max="1283" width="13.25" style="54" bestFit="1" customWidth="1"/>
    <col min="1284" max="1295" width="8.75" style="54"/>
    <col min="1296" max="1296" width="10.375" style="54" bestFit="1" customWidth="1"/>
    <col min="1297" max="1298" width="8.75" style="54"/>
    <col min="1299" max="1299" width="13.75" style="54" customWidth="1"/>
    <col min="1300" max="1305" width="8.75" style="54"/>
    <col min="1306" max="1306" width="12.625" style="54" bestFit="1" customWidth="1"/>
    <col min="1307" max="1536" width="8.75" style="54"/>
    <col min="1537" max="1538" width="12.125" style="54" customWidth="1"/>
    <col min="1539" max="1539" width="13.25" style="54" bestFit="1" customWidth="1"/>
    <col min="1540" max="1551" width="8.75" style="54"/>
    <col min="1552" max="1552" width="10.375" style="54" bestFit="1" customWidth="1"/>
    <col min="1553" max="1554" width="8.75" style="54"/>
    <col min="1555" max="1555" width="13.75" style="54" customWidth="1"/>
    <col min="1556" max="1561" width="8.75" style="54"/>
    <col min="1562" max="1562" width="12.625" style="54" bestFit="1" customWidth="1"/>
    <col min="1563" max="1792" width="8.75" style="54"/>
    <col min="1793" max="1794" width="12.125" style="54" customWidth="1"/>
    <col min="1795" max="1795" width="13.25" style="54" bestFit="1" customWidth="1"/>
    <col min="1796" max="1807" width="8.75" style="54"/>
    <col min="1808" max="1808" width="10.375" style="54" bestFit="1" customWidth="1"/>
    <col min="1809" max="1810" width="8.75" style="54"/>
    <col min="1811" max="1811" width="13.75" style="54" customWidth="1"/>
    <col min="1812" max="1817" width="8.75" style="54"/>
    <col min="1818" max="1818" width="12.625" style="54" bestFit="1" customWidth="1"/>
    <col min="1819" max="2048" width="8.75" style="54"/>
    <col min="2049" max="2050" width="12.125" style="54" customWidth="1"/>
    <col min="2051" max="2051" width="13.25" style="54" bestFit="1" customWidth="1"/>
    <col min="2052" max="2063" width="8.75" style="54"/>
    <col min="2064" max="2064" width="10.375" style="54" bestFit="1" customWidth="1"/>
    <col min="2065" max="2066" width="8.75" style="54"/>
    <col min="2067" max="2067" width="13.75" style="54" customWidth="1"/>
    <col min="2068" max="2073" width="8.75" style="54"/>
    <col min="2074" max="2074" width="12.625" style="54" bestFit="1" customWidth="1"/>
    <col min="2075" max="2304" width="8.75" style="54"/>
    <col min="2305" max="2306" width="12.125" style="54" customWidth="1"/>
    <col min="2307" max="2307" width="13.25" style="54" bestFit="1" customWidth="1"/>
    <col min="2308" max="2319" width="8.75" style="54"/>
    <col min="2320" max="2320" width="10.375" style="54" bestFit="1" customWidth="1"/>
    <col min="2321" max="2322" width="8.75" style="54"/>
    <col min="2323" max="2323" width="13.75" style="54" customWidth="1"/>
    <col min="2324" max="2329" width="8.75" style="54"/>
    <col min="2330" max="2330" width="12.625" style="54" bestFit="1" customWidth="1"/>
    <col min="2331" max="2560" width="8.75" style="54"/>
    <col min="2561" max="2562" width="12.125" style="54" customWidth="1"/>
    <col min="2563" max="2563" width="13.25" style="54" bestFit="1" customWidth="1"/>
    <col min="2564" max="2575" width="8.75" style="54"/>
    <col min="2576" max="2576" width="10.375" style="54" bestFit="1" customWidth="1"/>
    <col min="2577" max="2578" width="8.75" style="54"/>
    <col min="2579" max="2579" width="13.75" style="54" customWidth="1"/>
    <col min="2580" max="2585" width="8.75" style="54"/>
    <col min="2586" max="2586" width="12.625" style="54" bestFit="1" customWidth="1"/>
    <col min="2587" max="2816" width="8.75" style="54"/>
    <col min="2817" max="2818" width="12.125" style="54" customWidth="1"/>
    <col min="2819" max="2819" width="13.25" style="54" bestFit="1" customWidth="1"/>
    <col min="2820" max="2831" width="8.75" style="54"/>
    <col min="2832" max="2832" width="10.375" style="54" bestFit="1" customWidth="1"/>
    <col min="2833" max="2834" width="8.75" style="54"/>
    <col min="2835" max="2835" width="13.75" style="54" customWidth="1"/>
    <col min="2836" max="2841" width="8.75" style="54"/>
    <col min="2842" max="2842" width="12.625" style="54" bestFit="1" customWidth="1"/>
    <col min="2843" max="3072" width="8.75" style="54"/>
    <col min="3073" max="3074" width="12.125" style="54" customWidth="1"/>
    <col min="3075" max="3075" width="13.25" style="54" bestFit="1" customWidth="1"/>
    <col min="3076" max="3087" width="8.75" style="54"/>
    <col min="3088" max="3088" width="10.375" style="54" bestFit="1" customWidth="1"/>
    <col min="3089" max="3090" width="8.75" style="54"/>
    <col min="3091" max="3091" width="13.75" style="54" customWidth="1"/>
    <col min="3092" max="3097" width="8.75" style="54"/>
    <col min="3098" max="3098" width="12.625" style="54" bestFit="1" customWidth="1"/>
    <col min="3099" max="3328" width="8.75" style="54"/>
    <col min="3329" max="3330" width="12.125" style="54" customWidth="1"/>
    <col min="3331" max="3331" width="13.25" style="54" bestFit="1" customWidth="1"/>
    <col min="3332" max="3343" width="8.75" style="54"/>
    <col min="3344" max="3344" width="10.375" style="54" bestFit="1" customWidth="1"/>
    <col min="3345" max="3346" width="8.75" style="54"/>
    <col min="3347" max="3347" width="13.75" style="54" customWidth="1"/>
    <col min="3348" max="3353" width="8.75" style="54"/>
    <col min="3354" max="3354" width="12.625" style="54" bestFit="1" customWidth="1"/>
    <col min="3355" max="3584" width="8.75" style="54"/>
    <col min="3585" max="3586" width="12.125" style="54" customWidth="1"/>
    <col min="3587" max="3587" width="13.25" style="54" bestFit="1" customWidth="1"/>
    <col min="3588" max="3599" width="8.75" style="54"/>
    <col min="3600" max="3600" width="10.375" style="54" bestFit="1" customWidth="1"/>
    <col min="3601" max="3602" width="8.75" style="54"/>
    <col min="3603" max="3603" width="13.75" style="54" customWidth="1"/>
    <col min="3604" max="3609" width="8.75" style="54"/>
    <col min="3610" max="3610" width="12.625" style="54" bestFit="1" customWidth="1"/>
    <col min="3611" max="3840" width="8.75" style="54"/>
    <col min="3841" max="3842" width="12.125" style="54" customWidth="1"/>
    <col min="3843" max="3843" width="13.25" style="54" bestFit="1" customWidth="1"/>
    <col min="3844" max="3855" width="8.75" style="54"/>
    <col min="3856" max="3856" width="10.375" style="54" bestFit="1" customWidth="1"/>
    <col min="3857" max="3858" width="8.75" style="54"/>
    <col min="3859" max="3859" width="13.75" style="54" customWidth="1"/>
    <col min="3860" max="3865" width="8.75" style="54"/>
    <col min="3866" max="3866" width="12.625" style="54" bestFit="1" customWidth="1"/>
    <col min="3867" max="4096" width="8.75" style="54"/>
    <col min="4097" max="4098" width="12.125" style="54" customWidth="1"/>
    <col min="4099" max="4099" width="13.25" style="54" bestFit="1" customWidth="1"/>
    <col min="4100" max="4111" width="8.75" style="54"/>
    <col min="4112" max="4112" width="10.375" style="54" bestFit="1" customWidth="1"/>
    <col min="4113" max="4114" width="8.75" style="54"/>
    <col min="4115" max="4115" width="13.75" style="54" customWidth="1"/>
    <col min="4116" max="4121" width="8.75" style="54"/>
    <col min="4122" max="4122" width="12.625" style="54" bestFit="1" customWidth="1"/>
    <col min="4123" max="4352" width="8.75" style="54"/>
    <col min="4353" max="4354" width="12.125" style="54" customWidth="1"/>
    <col min="4355" max="4355" width="13.25" style="54" bestFit="1" customWidth="1"/>
    <col min="4356" max="4367" width="8.75" style="54"/>
    <col min="4368" max="4368" width="10.375" style="54" bestFit="1" customWidth="1"/>
    <col min="4369" max="4370" width="8.75" style="54"/>
    <col min="4371" max="4371" width="13.75" style="54" customWidth="1"/>
    <col min="4372" max="4377" width="8.75" style="54"/>
    <col min="4378" max="4378" width="12.625" style="54" bestFit="1" customWidth="1"/>
    <col min="4379" max="4608" width="8.75" style="54"/>
    <col min="4609" max="4610" width="12.125" style="54" customWidth="1"/>
    <col min="4611" max="4611" width="13.25" style="54" bestFit="1" customWidth="1"/>
    <col min="4612" max="4623" width="8.75" style="54"/>
    <col min="4624" max="4624" width="10.375" style="54" bestFit="1" customWidth="1"/>
    <col min="4625" max="4626" width="8.75" style="54"/>
    <col min="4627" max="4627" width="13.75" style="54" customWidth="1"/>
    <col min="4628" max="4633" width="8.75" style="54"/>
    <col min="4634" max="4634" width="12.625" style="54" bestFit="1" customWidth="1"/>
    <col min="4635" max="4864" width="8.75" style="54"/>
    <col min="4865" max="4866" width="12.125" style="54" customWidth="1"/>
    <col min="4867" max="4867" width="13.25" style="54" bestFit="1" customWidth="1"/>
    <col min="4868" max="4879" width="8.75" style="54"/>
    <col min="4880" max="4880" width="10.375" style="54" bestFit="1" customWidth="1"/>
    <col min="4881" max="4882" width="8.75" style="54"/>
    <col min="4883" max="4883" width="13.75" style="54" customWidth="1"/>
    <col min="4884" max="4889" width="8.75" style="54"/>
    <col min="4890" max="4890" width="12.625" style="54" bestFit="1" customWidth="1"/>
    <col min="4891" max="5120" width="8.75" style="54"/>
    <col min="5121" max="5122" width="12.125" style="54" customWidth="1"/>
    <col min="5123" max="5123" width="13.25" style="54" bestFit="1" customWidth="1"/>
    <col min="5124" max="5135" width="8.75" style="54"/>
    <col min="5136" max="5136" width="10.375" style="54" bestFit="1" customWidth="1"/>
    <col min="5137" max="5138" width="8.75" style="54"/>
    <col min="5139" max="5139" width="13.75" style="54" customWidth="1"/>
    <col min="5140" max="5145" width="8.75" style="54"/>
    <col min="5146" max="5146" width="12.625" style="54" bestFit="1" customWidth="1"/>
    <col min="5147" max="5376" width="8.75" style="54"/>
    <col min="5377" max="5378" width="12.125" style="54" customWidth="1"/>
    <col min="5379" max="5379" width="13.25" style="54" bestFit="1" customWidth="1"/>
    <col min="5380" max="5391" width="8.75" style="54"/>
    <col min="5392" max="5392" width="10.375" style="54" bestFit="1" customWidth="1"/>
    <col min="5393" max="5394" width="8.75" style="54"/>
    <col min="5395" max="5395" width="13.75" style="54" customWidth="1"/>
    <col min="5396" max="5401" width="8.75" style="54"/>
    <col min="5402" max="5402" width="12.625" style="54" bestFit="1" customWidth="1"/>
    <col min="5403" max="5632" width="8.75" style="54"/>
    <col min="5633" max="5634" width="12.125" style="54" customWidth="1"/>
    <col min="5635" max="5635" width="13.25" style="54" bestFit="1" customWidth="1"/>
    <col min="5636" max="5647" width="8.75" style="54"/>
    <col min="5648" max="5648" width="10.375" style="54" bestFit="1" customWidth="1"/>
    <col min="5649" max="5650" width="8.75" style="54"/>
    <col min="5651" max="5651" width="13.75" style="54" customWidth="1"/>
    <col min="5652" max="5657" width="8.75" style="54"/>
    <col min="5658" max="5658" width="12.625" style="54" bestFit="1" customWidth="1"/>
    <col min="5659" max="5888" width="8.75" style="54"/>
    <col min="5889" max="5890" width="12.125" style="54" customWidth="1"/>
    <col min="5891" max="5891" width="13.25" style="54" bestFit="1" customWidth="1"/>
    <col min="5892" max="5903" width="8.75" style="54"/>
    <col min="5904" max="5904" width="10.375" style="54" bestFit="1" customWidth="1"/>
    <col min="5905" max="5906" width="8.75" style="54"/>
    <col min="5907" max="5907" width="13.75" style="54" customWidth="1"/>
    <col min="5908" max="5913" width="8.75" style="54"/>
    <col min="5914" max="5914" width="12.625" style="54" bestFit="1" customWidth="1"/>
    <col min="5915" max="6144" width="8.75" style="54"/>
    <col min="6145" max="6146" width="12.125" style="54" customWidth="1"/>
    <col min="6147" max="6147" width="13.25" style="54" bestFit="1" customWidth="1"/>
    <col min="6148" max="6159" width="8.75" style="54"/>
    <col min="6160" max="6160" width="10.375" style="54" bestFit="1" customWidth="1"/>
    <col min="6161" max="6162" width="8.75" style="54"/>
    <col min="6163" max="6163" width="13.75" style="54" customWidth="1"/>
    <col min="6164" max="6169" width="8.75" style="54"/>
    <col min="6170" max="6170" width="12.625" style="54" bestFit="1" customWidth="1"/>
    <col min="6171" max="6400" width="8.75" style="54"/>
    <col min="6401" max="6402" width="12.125" style="54" customWidth="1"/>
    <col min="6403" max="6403" width="13.25" style="54" bestFit="1" customWidth="1"/>
    <col min="6404" max="6415" width="8.75" style="54"/>
    <col min="6416" max="6416" width="10.375" style="54" bestFit="1" customWidth="1"/>
    <col min="6417" max="6418" width="8.75" style="54"/>
    <col min="6419" max="6419" width="13.75" style="54" customWidth="1"/>
    <col min="6420" max="6425" width="8.75" style="54"/>
    <col min="6426" max="6426" width="12.625" style="54" bestFit="1" customWidth="1"/>
    <col min="6427" max="6656" width="8.75" style="54"/>
    <col min="6657" max="6658" width="12.125" style="54" customWidth="1"/>
    <col min="6659" max="6659" width="13.25" style="54" bestFit="1" customWidth="1"/>
    <col min="6660" max="6671" width="8.75" style="54"/>
    <col min="6672" max="6672" width="10.375" style="54" bestFit="1" customWidth="1"/>
    <col min="6673" max="6674" width="8.75" style="54"/>
    <col min="6675" max="6675" width="13.75" style="54" customWidth="1"/>
    <col min="6676" max="6681" width="8.75" style="54"/>
    <col min="6682" max="6682" width="12.625" style="54" bestFit="1" customWidth="1"/>
    <col min="6683" max="6912" width="8.75" style="54"/>
    <col min="6913" max="6914" width="12.125" style="54" customWidth="1"/>
    <col min="6915" max="6915" width="13.25" style="54" bestFit="1" customWidth="1"/>
    <col min="6916" max="6927" width="8.75" style="54"/>
    <col min="6928" max="6928" width="10.375" style="54" bestFit="1" customWidth="1"/>
    <col min="6929" max="6930" width="8.75" style="54"/>
    <col min="6931" max="6931" width="13.75" style="54" customWidth="1"/>
    <col min="6932" max="6937" width="8.75" style="54"/>
    <col min="6938" max="6938" width="12.625" style="54" bestFit="1" customWidth="1"/>
    <col min="6939" max="7168" width="8.75" style="54"/>
    <col min="7169" max="7170" width="12.125" style="54" customWidth="1"/>
    <col min="7171" max="7171" width="13.25" style="54" bestFit="1" customWidth="1"/>
    <col min="7172" max="7183" width="8.75" style="54"/>
    <col min="7184" max="7184" width="10.375" style="54" bestFit="1" customWidth="1"/>
    <col min="7185" max="7186" width="8.75" style="54"/>
    <col min="7187" max="7187" width="13.75" style="54" customWidth="1"/>
    <col min="7188" max="7193" width="8.75" style="54"/>
    <col min="7194" max="7194" width="12.625" style="54" bestFit="1" customWidth="1"/>
    <col min="7195" max="7424" width="8.75" style="54"/>
    <col min="7425" max="7426" width="12.125" style="54" customWidth="1"/>
    <col min="7427" max="7427" width="13.25" style="54" bestFit="1" customWidth="1"/>
    <col min="7428" max="7439" width="8.75" style="54"/>
    <col min="7440" max="7440" width="10.375" style="54" bestFit="1" customWidth="1"/>
    <col min="7441" max="7442" width="8.75" style="54"/>
    <col min="7443" max="7443" width="13.75" style="54" customWidth="1"/>
    <col min="7444" max="7449" width="8.75" style="54"/>
    <col min="7450" max="7450" width="12.625" style="54" bestFit="1" customWidth="1"/>
    <col min="7451" max="7680" width="8.75" style="54"/>
    <col min="7681" max="7682" width="12.125" style="54" customWidth="1"/>
    <col min="7683" max="7683" width="13.25" style="54" bestFit="1" customWidth="1"/>
    <col min="7684" max="7695" width="8.75" style="54"/>
    <col min="7696" max="7696" width="10.375" style="54" bestFit="1" customWidth="1"/>
    <col min="7697" max="7698" width="8.75" style="54"/>
    <col min="7699" max="7699" width="13.75" style="54" customWidth="1"/>
    <col min="7700" max="7705" width="8.75" style="54"/>
    <col min="7706" max="7706" width="12.625" style="54" bestFit="1" customWidth="1"/>
    <col min="7707" max="7936" width="8.75" style="54"/>
    <col min="7937" max="7938" width="12.125" style="54" customWidth="1"/>
    <col min="7939" max="7939" width="13.25" style="54" bestFit="1" customWidth="1"/>
    <col min="7940" max="7951" width="8.75" style="54"/>
    <col min="7952" max="7952" width="10.375" style="54" bestFit="1" customWidth="1"/>
    <col min="7953" max="7954" width="8.75" style="54"/>
    <col min="7955" max="7955" width="13.75" style="54" customWidth="1"/>
    <col min="7956" max="7961" width="8.75" style="54"/>
    <col min="7962" max="7962" width="12.625" style="54" bestFit="1" customWidth="1"/>
    <col min="7963" max="8192" width="8.75" style="54"/>
    <col min="8193" max="8194" width="12.125" style="54" customWidth="1"/>
    <col min="8195" max="8195" width="13.25" style="54" bestFit="1" customWidth="1"/>
    <col min="8196" max="8207" width="8.75" style="54"/>
    <col min="8208" max="8208" width="10.375" style="54" bestFit="1" customWidth="1"/>
    <col min="8209" max="8210" width="8.75" style="54"/>
    <col min="8211" max="8211" width="13.75" style="54" customWidth="1"/>
    <col min="8212" max="8217" width="8.75" style="54"/>
    <col min="8218" max="8218" width="12.625" style="54" bestFit="1" customWidth="1"/>
    <col min="8219" max="8448" width="8.75" style="54"/>
    <col min="8449" max="8450" width="12.125" style="54" customWidth="1"/>
    <col min="8451" max="8451" width="13.25" style="54" bestFit="1" customWidth="1"/>
    <col min="8452" max="8463" width="8.75" style="54"/>
    <col min="8464" max="8464" width="10.375" style="54" bestFit="1" customWidth="1"/>
    <col min="8465" max="8466" width="8.75" style="54"/>
    <col min="8467" max="8467" width="13.75" style="54" customWidth="1"/>
    <col min="8468" max="8473" width="8.75" style="54"/>
    <col min="8474" max="8474" width="12.625" style="54" bestFit="1" customWidth="1"/>
    <col min="8475" max="8704" width="8.75" style="54"/>
    <col min="8705" max="8706" width="12.125" style="54" customWidth="1"/>
    <col min="8707" max="8707" width="13.25" style="54" bestFit="1" customWidth="1"/>
    <col min="8708" max="8719" width="8.75" style="54"/>
    <col min="8720" max="8720" width="10.375" style="54" bestFit="1" customWidth="1"/>
    <col min="8721" max="8722" width="8.75" style="54"/>
    <col min="8723" max="8723" width="13.75" style="54" customWidth="1"/>
    <col min="8724" max="8729" width="8.75" style="54"/>
    <col min="8730" max="8730" width="12.625" style="54" bestFit="1" customWidth="1"/>
    <col min="8731" max="8960" width="8.75" style="54"/>
    <col min="8961" max="8962" width="12.125" style="54" customWidth="1"/>
    <col min="8963" max="8963" width="13.25" style="54" bestFit="1" customWidth="1"/>
    <col min="8964" max="8975" width="8.75" style="54"/>
    <col min="8976" max="8976" width="10.375" style="54" bestFit="1" customWidth="1"/>
    <col min="8977" max="8978" width="8.75" style="54"/>
    <col min="8979" max="8979" width="13.75" style="54" customWidth="1"/>
    <col min="8980" max="8985" width="8.75" style="54"/>
    <col min="8986" max="8986" width="12.625" style="54" bestFit="1" customWidth="1"/>
    <col min="8987" max="9216" width="8.75" style="54"/>
    <col min="9217" max="9218" width="12.125" style="54" customWidth="1"/>
    <col min="9219" max="9219" width="13.25" style="54" bestFit="1" customWidth="1"/>
    <col min="9220" max="9231" width="8.75" style="54"/>
    <col min="9232" max="9232" width="10.375" style="54" bestFit="1" customWidth="1"/>
    <col min="9233" max="9234" width="8.75" style="54"/>
    <col min="9235" max="9235" width="13.75" style="54" customWidth="1"/>
    <col min="9236" max="9241" width="8.75" style="54"/>
    <col min="9242" max="9242" width="12.625" style="54" bestFit="1" customWidth="1"/>
    <col min="9243" max="9472" width="8.75" style="54"/>
    <col min="9473" max="9474" width="12.125" style="54" customWidth="1"/>
    <col min="9475" max="9475" width="13.25" style="54" bestFit="1" customWidth="1"/>
    <col min="9476" max="9487" width="8.75" style="54"/>
    <col min="9488" max="9488" width="10.375" style="54" bestFit="1" customWidth="1"/>
    <col min="9489" max="9490" width="8.75" style="54"/>
    <col min="9491" max="9491" width="13.75" style="54" customWidth="1"/>
    <col min="9492" max="9497" width="8.75" style="54"/>
    <col min="9498" max="9498" width="12.625" style="54" bestFit="1" customWidth="1"/>
    <col min="9499" max="9728" width="8.75" style="54"/>
    <col min="9729" max="9730" width="12.125" style="54" customWidth="1"/>
    <col min="9731" max="9731" width="13.25" style="54" bestFit="1" customWidth="1"/>
    <col min="9732" max="9743" width="8.75" style="54"/>
    <col min="9744" max="9744" width="10.375" style="54" bestFit="1" customWidth="1"/>
    <col min="9745" max="9746" width="8.75" style="54"/>
    <col min="9747" max="9747" width="13.75" style="54" customWidth="1"/>
    <col min="9748" max="9753" width="8.75" style="54"/>
    <col min="9754" max="9754" width="12.625" style="54" bestFit="1" customWidth="1"/>
    <col min="9755" max="9984" width="8.75" style="54"/>
    <col min="9985" max="9986" width="12.125" style="54" customWidth="1"/>
    <col min="9987" max="9987" width="13.25" style="54" bestFit="1" customWidth="1"/>
    <col min="9988" max="9999" width="8.75" style="54"/>
    <col min="10000" max="10000" width="10.375" style="54" bestFit="1" customWidth="1"/>
    <col min="10001" max="10002" width="8.75" style="54"/>
    <col min="10003" max="10003" width="13.75" style="54" customWidth="1"/>
    <col min="10004" max="10009" width="8.75" style="54"/>
    <col min="10010" max="10010" width="12.625" style="54" bestFit="1" customWidth="1"/>
    <col min="10011" max="10240" width="8.75" style="54"/>
    <col min="10241" max="10242" width="12.125" style="54" customWidth="1"/>
    <col min="10243" max="10243" width="13.25" style="54" bestFit="1" customWidth="1"/>
    <col min="10244" max="10255" width="8.75" style="54"/>
    <col min="10256" max="10256" width="10.375" style="54" bestFit="1" customWidth="1"/>
    <col min="10257" max="10258" width="8.75" style="54"/>
    <col min="10259" max="10259" width="13.75" style="54" customWidth="1"/>
    <col min="10260" max="10265" width="8.75" style="54"/>
    <col min="10266" max="10266" width="12.625" style="54" bestFit="1" customWidth="1"/>
    <col min="10267" max="10496" width="8.75" style="54"/>
    <col min="10497" max="10498" width="12.125" style="54" customWidth="1"/>
    <col min="10499" max="10499" width="13.25" style="54" bestFit="1" customWidth="1"/>
    <col min="10500" max="10511" width="8.75" style="54"/>
    <col min="10512" max="10512" width="10.375" style="54" bestFit="1" customWidth="1"/>
    <col min="10513" max="10514" width="8.75" style="54"/>
    <col min="10515" max="10515" width="13.75" style="54" customWidth="1"/>
    <col min="10516" max="10521" width="8.75" style="54"/>
    <col min="10522" max="10522" width="12.625" style="54" bestFit="1" customWidth="1"/>
    <col min="10523" max="10752" width="8.75" style="54"/>
    <col min="10753" max="10754" width="12.125" style="54" customWidth="1"/>
    <col min="10755" max="10755" width="13.25" style="54" bestFit="1" customWidth="1"/>
    <col min="10756" max="10767" width="8.75" style="54"/>
    <col min="10768" max="10768" width="10.375" style="54" bestFit="1" customWidth="1"/>
    <col min="10769" max="10770" width="8.75" style="54"/>
    <col min="10771" max="10771" width="13.75" style="54" customWidth="1"/>
    <col min="10772" max="10777" width="8.75" style="54"/>
    <col min="10778" max="10778" width="12.625" style="54" bestFit="1" customWidth="1"/>
    <col min="10779" max="11008" width="8.75" style="54"/>
    <col min="11009" max="11010" width="12.125" style="54" customWidth="1"/>
    <col min="11011" max="11011" width="13.25" style="54" bestFit="1" customWidth="1"/>
    <col min="11012" max="11023" width="8.75" style="54"/>
    <col min="11024" max="11024" width="10.375" style="54" bestFit="1" customWidth="1"/>
    <col min="11025" max="11026" width="8.75" style="54"/>
    <col min="11027" max="11027" width="13.75" style="54" customWidth="1"/>
    <col min="11028" max="11033" width="8.75" style="54"/>
    <col min="11034" max="11034" width="12.625" style="54" bestFit="1" customWidth="1"/>
    <col min="11035" max="11264" width="8.75" style="54"/>
    <col min="11265" max="11266" width="12.125" style="54" customWidth="1"/>
    <col min="11267" max="11267" width="13.25" style="54" bestFit="1" customWidth="1"/>
    <col min="11268" max="11279" width="8.75" style="54"/>
    <col min="11280" max="11280" width="10.375" style="54" bestFit="1" customWidth="1"/>
    <col min="11281" max="11282" width="8.75" style="54"/>
    <col min="11283" max="11283" width="13.75" style="54" customWidth="1"/>
    <col min="11284" max="11289" width="8.75" style="54"/>
    <col min="11290" max="11290" width="12.625" style="54" bestFit="1" customWidth="1"/>
    <col min="11291" max="11520" width="8.75" style="54"/>
    <col min="11521" max="11522" width="12.125" style="54" customWidth="1"/>
    <col min="11523" max="11523" width="13.25" style="54" bestFit="1" customWidth="1"/>
    <col min="11524" max="11535" width="8.75" style="54"/>
    <col min="11536" max="11536" width="10.375" style="54" bestFit="1" customWidth="1"/>
    <col min="11537" max="11538" width="8.75" style="54"/>
    <col min="11539" max="11539" width="13.75" style="54" customWidth="1"/>
    <col min="11540" max="11545" width="8.75" style="54"/>
    <col min="11546" max="11546" width="12.625" style="54" bestFit="1" customWidth="1"/>
    <col min="11547" max="11776" width="8.75" style="54"/>
    <col min="11777" max="11778" width="12.125" style="54" customWidth="1"/>
    <col min="11779" max="11779" width="13.25" style="54" bestFit="1" customWidth="1"/>
    <col min="11780" max="11791" width="8.75" style="54"/>
    <col min="11792" max="11792" width="10.375" style="54" bestFit="1" customWidth="1"/>
    <col min="11793" max="11794" width="8.75" style="54"/>
    <col min="11795" max="11795" width="13.75" style="54" customWidth="1"/>
    <col min="11796" max="11801" width="8.75" style="54"/>
    <col min="11802" max="11802" width="12.625" style="54" bestFit="1" customWidth="1"/>
    <col min="11803" max="12032" width="8.75" style="54"/>
    <col min="12033" max="12034" width="12.125" style="54" customWidth="1"/>
    <col min="12035" max="12035" width="13.25" style="54" bestFit="1" customWidth="1"/>
    <col min="12036" max="12047" width="8.75" style="54"/>
    <col min="12048" max="12048" width="10.375" style="54" bestFit="1" customWidth="1"/>
    <col min="12049" max="12050" width="8.75" style="54"/>
    <col min="12051" max="12051" width="13.75" style="54" customWidth="1"/>
    <col min="12052" max="12057" width="8.75" style="54"/>
    <col min="12058" max="12058" width="12.625" style="54" bestFit="1" customWidth="1"/>
    <col min="12059" max="12288" width="8.75" style="54"/>
    <col min="12289" max="12290" width="12.125" style="54" customWidth="1"/>
    <col min="12291" max="12291" width="13.25" style="54" bestFit="1" customWidth="1"/>
    <col min="12292" max="12303" width="8.75" style="54"/>
    <col min="12304" max="12304" width="10.375" style="54" bestFit="1" customWidth="1"/>
    <col min="12305" max="12306" width="8.75" style="54"/>
    <col min="12307" max="12307" width="13.75" style="54" customWidth="1"/>
    <col min="12308" max="12313" width="8.75" style="54"/>
    <col min="12314" max="12314" width="12.625" style="54" bestFit="1" customWidth="1"/>
    <col min="12315" max="12544" width="8.75" style="54"/>
    <col min="12545" max="12546" width="12.125" style="54" customWidth="1"/>
    <col min="12547" max="12547" width="13.25" style="54" bestFit="1" customWidth="1"/>
    <col min="12548" max="12559" width="8.75" style="54"/>
    <col min="12560" max="12560" width="10.375" style="54" bestFit="1" customWidth="1"/>
    <col min="12561" max="12562" width="8.75" style="54"/>
    <col min="12563" max="12563" width="13.75" style="54" customWidth="1"/>
    <col min="12564" max="12569" width="8.75" style="54"/>
    <col min="12570" max="12570" width="12.625" style="54" bestFit="1" customWidth="1"/>
    <col min="12571" max="12800" width="8.75" style="54"/>
    <col min="12801" max="12802" width="12.125" style="54" customWidth="1"/>
    <col min="12803" max="12803" width="13.25" style="54" bestFit="1" customWidth="1"/>
    <col min="12804" max="12815" width="8.75" style="54"/>
    <col min="12816" max="12816" width="10.375" style="54" bestFit="1" customWidth="1"/>
    <col min="12817" max="12818" width="8.75" style="54"/>
    <col min="12819" max="12819" width="13.75" style="54" customWidth="1"/>
    <col min="12820" max="12825" width="8.75" style="54"/>
    <col min="12826" max="12826" width="12.625" style="54" bestFit="1" customWidth="1"/>
    <col min="12827" max="13056" width="8.75" style="54"/>
    <col min="13057" max="13058" width="12.125" style="54" customWidth="1"/>
    <col min="13059" max="13059" width="13.25" style="54" bestFit="1" customWidth="1"/>
    <col min="13060" max="13071" width="8.75" style="54"/>
    <col min="13072" max="13072" width="10.375" style="54" bestFit="1" customWidth="1"/>
    <col min="13073" max="13074" width="8.75" style="54"/>
    <col min="13075" max="13075" width="13.75" style="54" customWidth="1"/>
    <col min="13076" max="13081" width="8.75" style="54"/>
    <col min="13082" max="13082" width="12.625" style="54" bestFit="1" customWidth="1"/>
    <col min="13083" max="13312" width="8.75" style="54"/>
    <col min="13313" max="13314" width="12.125" style="54" customWidth="1"/>
    <col min="13315" max="13315" width="13.25" style="54" bestFit="1" customWidth="1"/>
    <col min="13316" max="13327" width="8.75" style="54"/>
    <col min="13328" max="13328" width="10.375" style="54" bestFit="1" customWidth="1"/>
    <col min="13329" max="13330" width="8.75" style="54"/>
    <col min="13331" max="13331" width="13.75" style="54" customWidth="1"/>
    <col min="13332" max="13337" width="8.75" style="54"/>
    <col min="13338" max="13338" width="12.625" style="54" bestFit="1" customWidth="1"/>
    <col min="13339" max="13568" width="8.75" style="54"/>
    <col min="13569" max="13570" width="12.125" style="54" customWidth="1"/>
    <col min="13571" max="13571" width="13.25" style="54" bestFit="1" customWidth="1"/>
    <col min="13572" max="13583" width="8.75" style="54"/>
    <col min="13584" max="13584" width="10.375" style="54" bestFit="1" customWidth="1"/>
    <col min="13585" max="13586" width="8.75" style="54"/>
    <col min="13587" max="13587" width="13.75" style="54" customWidth="1"/>
    <col min="13588" max="13593" width="8.75" style="54"/>
    <col min="13594" max="13594" width="12.625" style="54" bestFit="1" customWidth="1"/>
    <col min="13595" max="13824" width="8.75" style="54"/>
    <col min="13825" max="13826" width="12.125" style="54" customWidth="1"/>
    <col min="13827" max="13827" width="13.25" style="54" bestFit="1" customWidth="1"/>
    <col min="13828" max="13839" width="8.75" style="54"/>
    <col min="13840" max="13840" width="10.375" style="54" bestFit="1" customWidth="1"/>
    <col min="13841" max="13842" width="8.75" style="54"/>
    <col min="13843" max="13843" width="13.75" style="54" customWidth="1"/>
    <col min="13844" max="13849" width="8.75" style="54"/>
    <col min="13850" max="13850" width="12.625" style="54" bestFit="1" customWidth="1"/>
    <col min="13851" max="14080" width="8.75" style="54"/>
    <col min="14081" max="14082" width="12.125" style="54" customWidth="1"/>
    <col min="14083" max="14083" width="13.25" style="54" bestFit="1" customWidth="1"/>
    <col min="14084" max="14095" width="8.75" style="54"/>
    <col min="14096" max="14096" width="10.375" style="54" bestFit="1" customWidth="1"/>
    <col min="14097" max="14098" width="8.75" style="54"/>
    <col min="14099" max="14099" width="13.75" style="54" customWidth="1"/>
    <col min="14100" max="14105" width="8.75" style="54"/>
    <col min="14106" max="14106" width="12.625" style="54" bestFit="1" customWidth="1"/>
    <col min="14107" max="14336" width="8.75" style="54"/>
    <col min="14337" max="14338" width="12.125" style="54" customWidth="1"/>
    <col min="14339" max="14339" width="13.25" style="54" bestFit="1" customWidth="1"/>
    <col min="14340" max="14351" width="8.75" style="54"/>
    <col min="14352" max="14352" width="10.375" style="54" bestFit="1" customWidth="1"/>
    <col min="14353" max="14354" width="8.75" style="54"/>
    <col min="14355" max="14355" width="13.75" style="54" customWidth="1"/>
    <col min="14356" max="14361" width="8.75" style="54"/>
    <col min="14362" max="14362" width="12.625" style="54" bestFit="1" customWidth="1"/>
    <col min="14363" max="14592" width="8.75" style="54"/>
    <col min="14593" max="14594" width="12.125" style="54" customWidth="1"/>
    <col min="14595" max="14595" width="13.25" style="54" bestFit="1" customWidth="1"/>
    <col min="14596" max="14607" width="8.75" style="54"/>
    <col min="14608" max="14608" width="10.375" style="54" bestFit="1" customWidth="1"/>
    <col min="14609" max="14610" width="8.75" style="54"/>
    <col min="14611" max="14611" width="13.75" style="54" customWidth="1"/>
    <col min="14612" max="14617" width="8.75" style="54"/>
    <col min="14618" max="14618" width="12.625" style="54" bestFit="1" customWidth="1"/>
    <col min="14619" max="14848" width="8.75" style="54"/>
    <col min="14849" max="14850" width="12.125" style="54" customWidth="1"/>
    <col min="14851" max="14851" width="13.25" style="54" bestFit="1" customWidth="1"/>
    <col min="14852" max="14863" width="8.75" style="54"/>
    <col min="14864" max="14864" width="10.375" style="54" bestFit="1" customWidth="1"/>
    <col min="14865" max="14866" width="8.75" style="54"/>
    <col min="14867" max="14867" width="13.75" style="54" customWidth="1"/>
    <col min="14868" max="14873" width="8.75" style="54"/>
    <col min="14874" max="14874" width="12.625" style="54" bestFit="1" customWidth="1"/>
    <col min="14875" max="15104" width="8.75" style="54"/>
    <col min="15105" max="15106" width="12.125" style="54" customWidth="1"/>
    <col min="15107" max="15107" width="13.25" style="54" bestFit="1" customWidth="1"/>
    <col min="15108" max="15119" width="8.75" style="54"/>
    <col min="15120" max="15120" width="10.375" style="54" bestFit="1" customWidth="1"/>
    <col min="15121" max="15122" width="8.75" style="54"/>
    <col min="15123" max="15123" width="13.75" style="54" customWidth="1"/>
    <col min="15124" max="15129" width="8.75" style="54"/>
    <col min="15130" max="15130" width="12.625" style="54" bestFit="1" customWidth="1"/>
    <col min="15131" max="15360" width="8.75" style="54"/>
    <col min="15361" max="15362" width="12.125" style="54" customWidth="1"/>
    <col min="15363" max="15363" width="13.25" style="54" bestFit="1" customWidth="1"/>
    <col min="15364" max="15375" width="8.75" style="54"/>
    <col min="15376" max="15376" width="10.375" style="54" bestFit="1" customWidth="1"/>
    <col min="15377" max="15378" width="8.75" style="54"/>
    <col min="15379" max="15379" width="13.75" style="54" customWidth="1"/>
    <col min="15380" max="15385" width="8.75" style="54"/>
    <col min="15386" max="15386" width="12.625" style="54" bestFit="1" customWidth="1"/>
    <col min="15387" max="15616" width="8.75" style="54"/>
    <col min="15617" max="15618" width="12.125" style="54" customWidth="1"/>
    <col min="15619" max="15619" width="13.25" style="54" bestFit="1" customWidth="1"/>
    <col min="15620" max="15631" width="8.75" style="54"/>
    <col min="15632" max="15632" width="10.375" style="54" bestFit="1" customWidth="1"/>
    <col min="15633" max="15634" width="8.75" style="54"/>
    <col min="15635" max="15635" width="13.75" style="54" customWidth="1"/>
    <col min="15636" max="15641" width="8.75" style="54"/>
    <col min="15642" max="15642" width="12.625" style="54" bestFit="1" customWidth="1"/>
    <col min="15643" max="15872" width="8.75" style="54"/>
    <col min="15873" max="15874" width="12.125" style="54" customWidth="1"/>
    <col min="15875" max="15875" width="13.25" style="54" bestFit="1" customWidth="1"/>
    <col min="15876" max="15887" width="8.75" style="54"/>
    <col min="15888" max="15888" width="10.375" style="54" bestFit="1" customWidth="1"/>
    <col min="15889" max="15890" width="8.75" style="54"/>
    <col min="15891" max="15891" width="13.75" style="54" customWidth="1"/>
    <col min="15892" max="15897" width="8.75" style="54"/>
    <col min="15898" max="15898" width="12.625" style="54" bestFit="1" customWidth="1"/>
    <col min="15899" max="16128" width="8.75" style="54"/>
    <col min="16129" max="16130" width="12.125" style="54" customWidth="1"/>
    <col min="16131" max="16131" width="13.25" style="54" bestFit="1" customWidth="1"/>
    <col min="16132" max="16143" width="8.75" style="54"/>
    <col min="16144" max="16144" width="10.375" style="54" bestFit="1" customWidth="1"/>
    <col min="16145" max="16146" width="8.75" style="54"/>
    <col min="16147" max="16147" width="13.75" style="54" customWidth="1"/>
    <col min="16148" max="16153" width="8.75" style="54"/>
    <col min="16154" max="16154" width="12.625" style="54" bestFit="1" customWidth="1"/>
    <col min="16155" max="16384" width="8.75" style="54"/>
  </cols>
  <sheetData>
    <row r="1" spans="1:26" s="33" customFormat="1" ht="12.75" customHeight="1">
      <c r="A1" s="111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106"/>
      <c r="U1" s="276"/>
      <c r="V1" s="276"/>
      <c r="W1" s="276"/>
      <c r="X1" s="276"/>
      <c r="Y1" s="277"/>
      <c r="Z1" s="277"/>
    </row>
    <row r="2" spans="1:26" ht="12.75" customHeight="1">
      <c r="A2" s="111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50"/>
      <c r="R2" s="48"/>
      <c r="S2" s="108"/>
      <c r="T2" s="76"/>
      <c r="U2" s="278"/>
      <c r="V2" s="278"/>
      <c r="W2" s="278"/>
      <c r="X2" s="278"/>
    </row>
    <row r="3" spans="1:26" ht="12.75" customHeight="1">
      <c r="A3" s="111" t="s">
        <v>146</v>
      </c>
      <c r="B3" s="111"/>
      <c r="C3" s="56"/>
      <c r="D3" s="56"/>
      <c r="E3" s="50"/>
      <c r="F3" s="50"/>
      <c r="G3" s="50"/>
      <c r="H3" s="50" t="s">
        <v>147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280"/>
      <c r="V3" s="280"/>
      <c r="W3" s="280"/>
      <c r="X3" s="280"/>
    </row>
    <row r="4" spans="1:26" ht="12.75" customHeight="1">
      <c r="A4" s="111" t="s">
        <v>148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280"/>
      <c r="V4" s="280"/>
      <c r="W4" s="280"/>
      <c r="X4" s="280"/>
    </row>
    <row r="5" spans="1:26" ht="12.75" customHeight="1">
      <c r="A5" s="111" t="s">
        <v>199</v>
      </c>
      <c r="B5" s="105"/>
      <c r="C5" s="62"/>
      <c r="D5" s="62"/>
      <c r="E5" s="50"/>
      <c r="F5" s="50"/>
      <c r="G5" s="50" t="s">
        <v>105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76"/>
      <c r="U5" s="280"/>
      <c r="V5" s="280"/>
      <c r="W5" s="280"/>
      <c r="X5" s="280"/>
    </row>
    <row r="6" spans="1:26" ht="12.75" customHeight="1">
      <c r="A6" s="111" t="s">
        <v>150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7"/>
      <c r="S6" s="155"/>
      <c r="T6" s="50"/>
      <c r="U6" s="280"/>
      <c r="V6" s="280"/>
      <c r="W6" s="280"/>
      <c r="X6" s="280"/>
    </row>
    <row r="7" spans="1:26" ht="12.75" customHeight="1">
      <c r="A7" s="198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106"/>
      <c r="U7" s="280"/>
      <c r="V7" s="280"/>
      <c r="W7" s="280"/>
      <c r="X7" s="280"/>
    </row>
    <row r="8" spans="1:26" ht="13.5" thickBot="1">
      <c r="A8" s="199"/>
      <c r="B8" s="161"/>
      <c r="C8" s="162"/>
      <c r="D8" s="727" t="s">
        <v>222</v>
      </c>
      <c r="E8" s="728"/>
      <c r="F8" s="728"/>
      <c r="G8" s="728"/>
      <c r="H8" s="728"/>
      <c r="I8" s="728"/>
      <c r="J8" s="728"/>
      <c r="K8" s="728"/>
      <c r="L8" s="728"/>
      <c r="M8" s="162"/>
      <c r="N8" s="162"/>
      <c r="O8" s="163"/>
      <c r="P8" s="163"/>
      <c r="Q8" s="163"/>
      <c r="R8" s="163"/>
      <c r="S8" s="163"/>
      <c r="T8" s="164"/>
      <c r="U8" s="281"/>
      <c r="V8" s="281"/>
      <c r="W8" s="281"/>
      <c r="X8" s="281"/>
      <c r="Y8" s="282"/>
      <c r="Z8" s="282"/>
    </row>
    <row r="9" spans="1:26">
      <c r="A9" s="198"/>
      <c r="B9" s="198"/>
      <c r="C9" s="64" t="s">
        <v>80</v>
      </c>
      <c r="D9" s="68">
        <v>0</v>
      </c>
      <c r="E9" s="68">
        <v>0</v>
      </c>
      <c r="F9" s="68">
        <v>0</v>
      </c>
      <c r="G9" s="68">
        <v>0</v>
      </c>
      <c r="H9" s="68">
        <v>0</v>
      </c>
      <c r="I9" s="68">
        <v>-85</v>
      </c>
      <c r="J9" s="68">
        <v>-42.5</v>
      </c>
      <c r="K9" s="68">
        <v>42.5</v>
      </c>
      <c r="L9" s="68">
        <v>85</v>
      </c>
      <c r="M9" s="62"/>
      <c r="N9" s="62"/>
      <c r="O9" s="50"/>
      <c r="P9" s="50"/>
      <c r="Q9" s="50"/>
      <c r="R9" s="50"/>
      <c r="S9" s="50"/>
      <c r="T9" s="58"/>
      <c r="U9" s="50"/>
      <c r="V9" s="60"/>
      <c r="W9" s="60"/>
      <c r="X9" s="54"/>
      <c r="Y9" s="54"/>
      <c r="Z9" s="54"/>
    </row>
    <row r="10" spans="1:26" ht="13.5" thickBot="1">
      <c r="A10" s="198"/>
      <c r="B10" s="198"/>
      <c r="C10" s="271" t="s">
        <v>81</v>
      </c>
      <c r="D10" s="66">
        <v>85</v>
      </c>
      <c r="E10" s="66">
        <v>42.5</v>
      </c>
      <c r="F10" s="66">
        <v>0</v>
      </c>
      <c r="G10" s="66">
        <v>-42.5</v>
      </c>
      <c r="H10" s="66">
        <v>-85</v>
      </c>
      <c r="I10" s="66">
        <v>0</v>
      </c>
      <c r="J10" s="66">
        <v>0</v>
      </c>
      <c r="K10" s="66">
        <v>0</v>
      </c>
      <c r="L10" s="66">
        <v>0</v>
      </c>
      <c r="M10" s="62"/>
      <c r="N10" s="62"/>
      <c r="O10" s="50"/>
      <c r="P10" s="50"/>
      <c r="Q10" s="50"/>
      <c r="R10" s="50"/>
      <c r="S10" s="50"/>
      <c r="T10" s="58"/>
      <c r="U10" s="50"/>
      <c r="V10" s="60"/>
      <c r="W10" s="60"/>
      <c r="X10" s="54"/>
      <c r="Y10" s="54"/>
      <c r="Z10" s="54"/>
    </row>
    <row r="11" spans="1:26" s="88" customFormat="1" ht="30.6" customHeight="1" thickBot="1">
      <c r="A11" s="93" t="s">
        <v>71</v>
      </c>
      <c r="B11" s="151" t="s">
        <v>107</v>
      </c>
      <c r="C11" s="94" t="s">
        <v>119</v>
      </c>
      <c r="D11" s="96">
        <v>1</v>
      </c>
      <c r="E11" s="94">
        <v>2</v>
      </c>
      <c r="F11" s="96">
        <v>3</v>
      </c>
      <c r="G11" s="94">
        <v>4</v>
      </c>
      <c r="H11" s="96">
        <v>5</v>
      </c>
      <c r="I11" s="94">
        <v>6</v>
      </c>
      <c r="J11" s="96">
        <v>7</v>
      </c>
      <c r="K11" s="94">
        <v>8</v>
      </c>
      <c r="L11" s="96">
        <v>9</v>
      </c>
      <c r="M11" s="94" t="s">
        <v>109</v>
      </c>
      <c r="N11" s="94" t="s">
        <v>110</v>
      </c>
      <c r="O11" s="94" t="s">
        <v>145</v>
      </c>
      <c r="P11" s="94" t="s">
        <v>221</v>
      </c>
      <c r="Q11" s="95" t="s">
        <v>29</v>
      </c>
      <c r="R11" s="94" t="s">
        <v>115</v>
      </c>
      <c r="S11" s="95" t="s">
        <v>220</v>
      </c>
      <c r="T11" s="152" t="s">
        <v>31</v>
      </c>
      <c r="U11" s="272" t="s">
        <v>112</v>
      </c>
      <c r="V11" s="272" t="s">
        <v>44</v>
      </c>
      <c r="W11" s="272" t="s">
        <v>116</v>
      </c>
      <c r="X11" s="272" t="s">
        <v>117</v>
      </c>
      <c r="Y11" s="283" t="s">
        <v>151</v>
      </c>
      <c r="Z11" s="283" t="s">
        <v>118</v>
      </c>
    </row>
    <row r="12" spans="1:26" ht="16.149999999999999" customHeight="1">
      <c r="A12" s="200">
        <v>42966</v>
      </c>
      <c r="B12" s="741" t="s">
        <v>122</v>
      </c>
      <c r="C12" s="127" t="s">
        <v>86</v>
      </c>
      <c r="D12" s="54">
        <v>29255.05</v>
      </c>
      <c r="E12" s="54">
        <v>29051.16</v>
      </c>
      <c r="F12" s="54">
        <v>29050.35</v>
      </c>
      <c r="G12" s="54">
        <v>29103.91</v>
      </c>
      <c r="H12" s="54">
        <v>29342.74</v>
      </c>
      <c r="I12" s="54">
        <v>29259.65</v>
      </c>
      <c r="J12" s="54">
        <v>29078.92</v>
      </c>
      <c r="K12" s="54">
        <v>29053.200000000001</v>
      </c>
      <c r="L12" s="54">
        <v>29343.599999999999</v>
      </c>
      <c r="M12" s="739">
        <f>IF((L13=""),"",MAX(D14:L14))</f>
        <v>44105.13</v>
      </c>
      <c r="N12" s="739">
        <f>IF(L13="","",MIN(D14:L14))</f>
        <v>33697.319999999992</v>
      </c>
      <c r="O12" s="739">
        <f>IF((L14=""),"",AVERAGE(D14:L14))</f>
        <v>40231.113333333327</v>
      </c>
      <c r="P12" s="739">
        <f>IF((L13=""),"",((M12-N12)/(M12+N12))*100)</f>
        <v>13.377226552634278</v>
      </c>
      <c r="Q12" s="735" t="str">
        <f t="shared" ref="Q12" si="0">IF(L13="","",IF(P12&lt;20,(IF(O12&gt;19000,IF(O12&lt;49000,"Pass","Fail"),"Fail"))))</f>
        <v>Pass</v>
      </c>
      <c r="R12" s="739">
        <v>121</v>
      </c>
      <c r="S12" s="159"/>
      <c r="T12" s="159"/>
      <c r="U12" s="284">
        <v>19000</v>
      </c>
      <c r="V12" s="284">
        <v>49000</v>
      </c>
      <c r="W12" s="284">
        <v>33000</v>
      </c>
      <c r="X12" s="284">
        <v>44000</v>
      </c>
      <c r="Y12" s="285">
        <v>20</v>
      </c>
      <c r="Z12" s="285">
        <v>20</v>
      </c>
    </row>
    <row r="13" spans="1:26" ht="15.75">
      <c r="A13"/>
      <c r="B13" s="741"/>
      <c r="C13" s="68" t="s">
        <v>87</v>
      </c>
      <c r="D13" s="54">
        <v>18022.61</v>
      </c>
      <c r="E13" s="54">
        <v>15886.42</v>
      </c>
      <c r="F13" s="54">
        <v>15373.37</v>
      </c>
      <c r="G13" s="54">
        <v>15244.18</v>
      </c>
      <c r="H13" s="54">
        <v>16703.580000000002</v>
      </c>
      <c r="I13" s="54">
        <v>15562.79</v>
      </c>
      <c r="J13" s="54">
        <v>15348.45</v>
      </c>
      <c r="K13" s="54">
        <v>15061.95</v>
      </c>
      <c r="L13" s="54">
        <v>14641.89</v>
      </c>
      <c r="M13" s="739"/>
      <c r="N13" s="739"/>
      <c r="O13" s="739"/>
      <c r="P13" s="739"/>
      <c r="Q13" s="736"/>
      <c r="R13" s="739"/>
      <c r="S13" s="159"/>
      <c r="T13" s="159"/>
      <c r="U13" s="284"/>
      <c r="V13" s="284"/>
      <c r="W13" s="284"/>
      <c r="X13" s="284"/>
      <c r="Y13" s="285"/>
      <c r="Z13" s="285"/>
    </row>
    <row r="14" spans="1:26" ht="27.75" customHeight="1">
      <c r="A14"/>
      <c r="B14" s="742"/>
      <c r="C14" s="68" t="s">
        <v>121</v>
      </c>
      <c r="D14" s="68">
        <f t="shared" ref="D14:L14" si="1">IF(((D12="")*AND(D13="")),"",(D12-D13)*3)</f>
        <v>33697.319999999992</v>
      </c>
      <c r="E14" s="68">
        <f t="shared" si="1"/>
        <v>39494.22</v>
      </c>
      <c r="F14" s="68">
        <f t="shared" si="1"/>
        <v>41030.939999999995</v>
      </c>
      <c r="G14" s="68">
        <f t="shared" si="1"/>
        <v>41579.19</v>
      </c>
      <c r="H14" s="68">
        <f t="shared" si="1"/>
        <v>37917.479999999996</v>
      </c>
      <c r="I14" s="68">
        <f t="shared" si="1"/>
        <v>41090.58</v>
      </c>
      <c r="J14" s="68">
        <f t="shared" si="1"/>
        <v>41191.409999999989</v>
      </c>
      <c r="K14" s="68">
        <f t="shared" si="1"/>
        <v>41973.75</v>
      </c>
      <c r="L14" s="68">
        <f t="shared" si="1"/>
        <v>44105.13</v>
      </c>
      <c r="M14" s="740"/>
      <c r="N14" s="740"/>
      <c r="O14" s="740"/>
      <c r="P14" s="740"/>
      <c r="Q14" s="737"/>
      <c r="R14" s="740"/>
      <c r="S14" s="160"/>
      <c r="T14" s="160"/>
      <c r="U14" s="286"/>
      <c r="V14" s="286"/>
      <c r="W14" s="286"/>
      <c r="X14" s="286"/>
      <c r="Y14" s="285"/>
      <c r="Z14" s="285"/>
    </row>
    <row r="15" spans="1:26">
      <c r="A15" s="201">
        <v>42969</v>
      </c>
      <c r="B15" s="738" t="s">
        <v>122</v>
      </c>
      <c r="C15" s="68" t="s">
        <v>86</v>
      </c>
      <c r="D15" s="54">
        <v>29338.59</v>
      </c>
      <c r="E15" s="54">
        <v>29140.29</v>
      </c>
      <c r="F15" s="54">
        <v>29149.34</v>
      </c>
      <c r="G15" s="54">
        <v>29150.55</v>
      </c>
      <c r="H15" s="54">
        <v>29373.47</v>
      </c>
      <c r="I15" s="54">
        <v>29332.38</v>
      </c>
      <c r="J15" s="54">
        <v>29138.62</v>
      </c>
      <c r="K15" s="54">
        <v>29136.75</v>
      </c>
      <c r="L15" s="54">
        <v>29389.61</v>
      </c>
      <c r="M15" s="738">
        <f>IF((L16=""),"",MAX(D17:L17))</f>
        <v>44038.74</v>
      </c>
      <c r="N15" s="738">
        <f>IF(L16="","",MIN(D17:L17))</f>
        <v>34063.17</v>
      </c>
      <c r="O15" s="738">
        <f>IF((L17=""),"",AVERAGE(D17:L17))</f>
        <v>40786.239999999998</v>
      </c>
      <c r="P15" s="738">
        <f>IF((L16=""),"",((M15-N15)/(M15+N15))*100)</f>
        <v>12.772504539261586</v>
      </c>
      <c r="Q15" s="735" t="str">
        <f t="shared" ref="Q15" si="2">IF(L16="","",IF(P15&lt;20,(IF(O15&gt;19000,IF(O15&lt;49000,"Pass","Fail"),"Fail"))))</f>
        <v>Pass</v>
      </c>
      <c r="R15" s="738">
        <v>1428</v>
      </c>
      <c r="S15" s="158" t="s">
        <v>152</v>
      </c>
      <c r="T15" s="158"/>
      <c r="U15" s="287">
        <v>19000</v>
      </c>
      <c r="V15" s="287">
        <v>49000</v>
      </c>
      <c r="W15" s="287">
        <v>33000</v>
      </c>
      <c r="X15" s="288">
        <v>44000</v>
      </c>
      <c r="Y15" s="289">
        <v>20</v>
      </c>
      <c r="Z15" s="289">
        <v>20</v>
      </c>
    </row>
    <row r="16" spans="1:26" ht="15.75">
      <c r="A16"/>
      <c r="B16" s="739"/>
      <c r="C16" s="68" t="s">
        <v>87</v>
      </c>
      <c r="D16" s="54">
        <v>17984.2</v>
      </c>
      <c r="E16" s="54">
        <v>15602.44</v>
      </c>
      <c r="F16" s="54">
        <v>15191.28</v>
      </c>
      <c r="G16" s="54">
        <v>15148.99</v>
      </c>
      <c r="H16" s="54">
        <v>16709.689999999999</v>
      </c>
      <c r="I16" s="54">
        <v>15365.81</v>
      </c>
      <c r="J16" s="54">
        <v>15098.91</v>
      </c>
      <c r="K16" s="54">
        <v>14979.53</v>
      </c>
      <c r="L16" s="54">
        <v>14710.03</v>
      </c>
      <c r="M16" s="739"/>
      <c r="N16" s="739"/>
      <c r="O16" s="739"/>
      <c r="P16" s="739"/>
      <c r="Q16" s="736"/>
      <c r="R16" s="739"/>
      <c r="S16" s="159"/>
      <c r="T16" s="159"/>
      <c r="U16" s="284"/>
      <c r="V16" s="284"/>
      <c r="W16" s="284"/>
      <c r="X16" s="290"/>
      <c r="Y16" s="285"/>
      <c r="Z16" s="285"/>
    </row>
    <row r="17" spans="1:26" ht="30.6" customHeight="1">
      <c r="A17"/>
      <c r="B17" s="740"/>
      <c r="C17" s="68" t="s">
        <v>121</v>
      </c>
      <c r="D17" s="68">
        <f t="shared" ref="D17:L17" si="3">IF(((D15="")*AND(D16="")),"",(D15-D16)*3)</f>
        <v>34063.17</v>
      </c>
      <c r="E17" s="68">
        <f t="shared" si="3"/>
        <v>40613.550000000003</v>
      </c>
      <c r="F17" s="68">
        <f t="shared" si="3"/>
        <v>41874.18</v>
      </c>
      <c r="G17" s="68">
        <f t="shared" si="3"/>
        <v>42004.68</v>
      </c>
      <c r="H17" s="68">
        <f t="shared" si="3"/>
        <v>37991.340000000011</v>
      </c>
      <c r="I17" s="68">
        <f t="shared" si="3"/>
        <v>41899.710000000006</v>
      </c>
      <c r="J17" s="68">
        <f t="shared" si="3"/>
        <v>42119.13</v>
      </c>
      <c r="K17" s="68">
        <f t="shared" si="3"/>
        <v>42471.659999999996</v>
      </c>
      <c r="L17" s="68">
        <f t="shared" si="3"/>
        <v>44038.74</v>
      </c>
      <c r="M17" s="740"/>
      <c r="N17" s="740"/>
      <c r="O17" s="740"/>
      <c r="P17" s="740"/>
      <c r="Q17" s="737"/>
      <c r="R17" s="740"/>
      <c r="S17" s="160"/>
      <c r="T17" s="160"/>
      <c r="U17" s="286"/>
      <c r="V17" s="286"/>
      <c r="W17" s="286"/>
      <c r="X17" s="291"/>
      <c r="Y17" s="292"/>
      <c r="Z17" s="292"/>
    </row>
    <row r="18" spans="1:26">
      <c r="A18" s="201">
        <v>42974</v>
      </c>
      <c r="B18" s="738" t="s">
        <v>122</v>
      </c>
      <c r="C18" s="68" t="s">
        <v>86</v>
      </c>
      <c r="D18" s="54">
        <v>29515.32</v>
      </c>
      <c r="E18" s="54">
        <v>29327.21</v>
      </c>
      <c r="F18" s="54">
        <v>29353.57</v>
      </c>
      <c r="G18" s="54">
        <v>29286.53</v>
      </c>
      <c r="H18" s="54">
        <v>29479.35</v>
      </c>
      <c r="I18" s="54">
        <v>29444.39</v>
      </c>
      <c r="J18" s="54">
        <v>29291.97</v>
      </c>
      <c r="K18" s="54">
        <v>29305.71</v>
      </c>
      <c r="L18" s="54">
        <v>29536.45</v>
      </c>
      <c r="M18" s="738">
        <f>IF((L19=""),"",MAX(D20:L20))</f>
        <v>42573.78</v>
      </c>
      <c r="N18" s="738">
        <f>IF(L19="","",MIN(D20:L20))</f>
        <v>33271.649999999994</v>
      </c>
      <c r="O18" s="738">
        <f>IF((L20=""),"",AVERAGE(D20:L20))</f>
        <v>39340.07666666666</v>
      </c>
      <c r="P18" s="738">
        <f>IF((L19=""),"",((M18-N18)/(M18+N18))*100)</f>
        <v>12.264588650891696</v>
      </c>
      <c r="Q18" s="735" t="str">
        <f t="shared" ref="Q18" si="4">IF(L19="","",IF(P18&lt;20,(IF(O18&gt;19000,IF(O18&lt;49000,"Pass","Fail"),"Fail"))))</f>
        <v>Pass</v>
      </c>
      <c r="R18" s="738">
        <v>121</v>
      </c>
      <c r="S18" s="158"/>
      <c r="T18" s="158"/>
      <c r="U18" s="287">
        <v>19000</v>
      </c>
      <c r="V18" s="287">
        <v>49000</v>
      </c>
      <c r="W18" s="287">
        <v>33000</v>
      </c>
      <c r="X18" s="287">
        <v>44000</v>
      </c>
      <c r="Y18" s="289">
        <v>20</v>
      </c>
      <c r="Z18" s="289">
        <v>20</v>
      </c>
    </row>
    <row r="19" spans="1:26" ht="12.75" customHeight="1">
      <c r="A19"/>
      <c r="B19" s="739"/>
      <c r="C19" s="68" t="s">
        <v>87</v>
      </c>
      <c r="D19" s="54">
        <v>18424.77</v>
      </c>
      <c r="E19" s="54">
        <v>16212.9</v>
      </c>
      <c r="F19" s="54">
        <v>15936.53</v>
      </c>
      <c r="G19" s="54">
        <v>15830.12</v>
      </c>
      <c r="H19" s="54">
        <v>17309.150000000001</v>
      </c>
      <c r="I19" s="54">
        <v>16081.46</v>
      </c>
      <c r="J19" s="54">
        <v>15784.94</v>
      </c>
      <c r="K19" s="54">
        <v>15595.21</v>
      </c>
      <c r="L19" s="54">
        <v>15345.19</v>
      </c>
      <c r="M19" s="739"/>
      <c r="N19" s="739"/>
      <c r="O19" s="739"/>
      <c r="P19" s="739"/>
      <c r="Q19" s="736"/>
      <c r="R19" s="739"/>
      <c r="S19" s="159"/>
      <c r="T19" s="159"/>
      <c r="U19" s="284"/>
      <c r="V19" s="284"/>
      <c r="W19" s="284"/>
      <c r="X19" s="284"/>
      <c r="Y19" s="285"/>
      <c r="Z19" s="285"/>
    </row>
    <row r="20" spans="1:26" ht="31.15" customHeight="1">
      <c r="A20"/>
      <c r="B20" s="740"/>
      <c r="C20" s="68" t="s">
        <v>121</v>
      </c>
      <c r="D20" s="68">
        <f t="shared" ref="D20:L20" si="5">IF(((D18="")*AND(D19="")),"",(D18-D19)*3)</f>
        <v>33271.649999999994</v>
      </c>
      <c r="E20" s="68">
        <f t="shared" si="5"/>
        <v>39342.93</v>
      </c>
      <c r="F20" s="68">
        <f t="shared" si="5"/>
        <v>40251.119999999995</v>
      </c>
      <c r="G20" s="68">
        <f t="shared" si="5"/>
        <v>40369.229999999996</v>
      </c>
      <c r="H20" s="68">
        <f t="shared" si="5"/>
        <v>36510.599999999991</v>
      </c>
      <c r="I20" s="68">
        <f t="shared" si="5"/>
        <v>40088.79</v>
      </c>
      <c r="J20" s="68">
        <f t="shared" si="5"/>
        <v>40521.090000000004</v>
      </c>
      <c r="K20" s="68">
        <f t="shared" si="5"/>
        <v>41131.5</v>
      </c>
      <c r="L20" s="68">
        <f t="shared" si="5"/>
        <v>42573.78</v>
      </c>
      <c r="M20" s="740"/>
      <c r="N20" s="740"/>
      <c r="O20" s="740"/>
      <c r="P20" s="740"/>
      <c r="Q20" s="737"/>
      <c r="R20" s="740"/>
      <c r="S20" s="160"/>
      <c r="T20" s="160"/>
      <c r="U20" s="286"/>
      <c r="V20" s="286"/>
      <c r="W20" s="286"/>
      <c r="X20" s="286"/>
      <c r="Y20" s="285"/>
      <c r="Z20" s="285"/>
    </row>
    <row r="21" spans="1:26">
      <c r="A21" s="201">
        <v>42977</v>
      </c>
      <c r="B21" s="738" t="s">
        <v>122</v>
      </c>
      <c r="C21" s="68" t="s">
        <v>86</v>
      </c>
      <c r="D21" s="54">
        <v>29421.05</v>
      </c>
      <c r="E21" s="54">
        <v>29200.53</v>
      </c>
      <c r="F21" s="54">
        <v>29188.55</v>
      </c>
      <c r="G21" s="54">
        <v>29248.26</v>
      </c>
      <c r="H21" s="54">
        <v>29475.87</v>
      </c>
      <c r="I21" s="54">
        <v>29385.99</v>
      </c>
      <c r="J21" s="54">
        <v>29229.45</v>
      </c>
      <c r="K21" s="54">
        <v>29210.7</v>
      </c>
      <c r="L21" s="54">
        <v>29421.02</v>
      </c>
      <c r="M21" s="738">
        <f>IF((L22=""),"",MAX(D23:L23))</f>
        <v>45028.380000000005</v>
      </c>
      <c r="N21" s="738">
        <f>IF(L22="","",MIN(D23:L23))</f>
        <v>34876.14</v>
      </c>
      <c r="O21" s="738">
        <f>IF((L23=""),"",AVERAGE(D23:L23))</f>
        <v>40471.25</v>
      </c>
      <c r="P21" s="738">
        <f>IF((L22=""),"",((M21-N21)/(M21+N21))*100)</f>
        <v>12.705463971249692</v>
      </c>
      <c r="Q21" s="735" t="str">
        <f t="shared" ref="Q21" si="6">IF(L22="","",IF(P21&lt;20,(IF(O21&gt;19000,IF(O21&lt;49000,"Pass","Fail"),"Fail"))))</f>
        <v>Pass</v>
      </c>
      <c r="R21" s="738">
        <v>1428</v>
      </c>
      <c r="S21" s="158"/>
      <c r="T21" s="158"/>
      <c r="U21" s="287">
        <v>19000</v>
      </c>
      <c r="V21" s="287">
        <v>49000</v>
      </c>
      <c r="W21" s="287">
        <v>33000</v>
      </c>
      <c r="X21" s="288">
        <v>44000</v>
      </c>
      <c r="Y21" s="289">
        <v>20</v>
      </c>
      <c r="Z21" s="289">
        <v>20</v>
      </c>
    </row>
    <row r="22" spans="1:26" ht="15.75">
      <c r="A22"/>
      <c r="B22" s="739"/>
      <c r="C22" s="68" t="s">
        <v>87</v>
      </c>
      <c r="D22" s="54">
        <v>17795.669999999998</v>
      </c>
      <c r="E22" s="54">
        <v>15791</v>
      </c>
      <c r="F22" s="54">
        <v>15791</v>
      </c>
      <c r="G22" s="54">
        <v>15791</v>
      </c>
      <c r="H22" s="54">
        <v>16802.490000000002</v>
      </c>
      <c r="I22" s="54">
        <v>15551.89</v>
      </c>
      <c r="J22" s="54">
        <v>15377.83</v>
      </c>
      <c r="K22" s="54">
        <v>15055.23</v>
      </c>
      <c r="L22" s="54">
        <v>14411.56</v>
      </c>
      <c r="M22" s="739"/>
      <c r="N22" s="739"/>
      <c r="O22" s="739"/>
      <c r="P22" s="739"/>
      <c r="Q22" s="736"/>
      <c r="R22" s="739"/>
      <c r="S22" s="159"/>
      <c r="T22" s="159"/>
      <c r="U22" s="284"/>
      <c r="V22" s="284"/>
      <c r="W22" s="284"/>
      <c r="X22" s="290"/>
      <c r="Y22" s="285"/>
      <c r="Z22" s="285"/>
    </row>
    <row r="23" spans="1:26" ht="28.5" customHeight="1">
      <c r="A23"/>
      <c r="B23" s="740"/>
      <c r="C23" s="68" t="s">
        <v>121</v>
      </c>
      <c r="D23" s="68">
        <f t="shared" ref="D23:L23" si="7">IF(((D21="")*AND(D22="")),"",(D21-D22)*3)</f>
        <v>34876.14</v>
      </c>
      <c r="E23" s="68">
        <f t="shared" si="7"/>
        <v>40228.589999999997</v>
      </c>
      <c r="F23" s="68">
        <f t="shared" si="7"/>
        <v>40192.649999999994</v>
      </c>
      <c r="G23" s="68">
        <f t="shared" si="7"/>
        <v>40371.78</v>
      </c>
      <c r="H23" s="68">
        <f t="shared" si="7"/>
        <v>38020.139999999992</v>
      </c>
      <c r="I23" s="68">
        <f t="shared" si="7"/>
        <v>41502.300000000003</v>
      </c>
      <c r="J23" s="68">
        <f t="shared" si="7"/>
        <v>41554.86</v>
      </c>
      <c r="K23" s="68">
        <f t="shared" si="7"/>
        <v>42466.41</v>
      </c>
      <c r="L23" s="68">
        <f t="shared" si="7"/>
        <v>45028.380000000005</v>
      </c>
      <c r="M23" s="740"/>
      <c r="N23" s="740"/>
      <c r="O23" s="740"/>
      <c r="P23" s="740"/>
      <c r="Q23" s="737"/>
      <c r="R23" s="740"/>
      <c r="S23" s="160"/>
      <c r="T23" s="160"/>
      <c r="U23" s="286"/>
      <c r="V23" s="286"/>
      <c r="W23" s="286"/>
      <c r="X23" s="291"/>
      <c r="Y23" s="292"/>
      <c r="Z23" s="292"/>
    </row>
    <row r="24" spans="1:26">
      <c r="A24" s="201">
        <v>42981</v>
      </c>
      <c r="B24" s="738" t="s">
        <v>122</v>
      </c>
      <c r="C24" s="68" t="s">
        <v>86</v>
      </c>
      <c r="D24" s="54">
        <v>29151</v>
      </c>
      <c r="E24" s="54">
        <v>28992</v>
      </c>
      <c r="F24" s="54">
        <v>29029</v>
      </c>
      <c r="G24" s="54">
        <v>28990</v>
      </c>
      <c r="H24" s="54">
        <v>29170</v>
      </c>
      <c r="I24" s="54">
        <v>29185</v>
      </c>
      <c r="J24" s="54">
        <v>28975</v>
      </c>
      <c r="K24" s="54">
        <v>28987</v>
      </c>
      <c r="L24" s="54">
        <v>29175</v>
      </c>
      <c r="M24" s="738">
        <f>IF((L25=""),"",MAX(D26:L26))</f>
        <v>43626</v>
      </c>
      <c r="N24" s="738">
        <f>IF(L25="","",MIN(D26:L26))</f>
        <v>33228</v>
      </c>
      <c r="O24" s="738">
        <f>IF((L26=""),"",AVERAGE(D26:L26))</f>
        <v>39396.666666666664</v>
      </c>
      <c r="P24" s="738">
        <f>IF((L25=""),"",((M24-N24)/(M24+N24))*100)</f>
        <v>13.529549535482863</v>
      </c>
      <c r="Q24" s="735" t="str">
        <f t="shared" ref="Q24" si="8">IF(L25="","",IF(P24&lt;20,(IF(O24&gt;19000,IF(O24&lt;49000,"Pass","Fail"),"Fail"))))</f>
        <v>Pass</v>
      </c>
      <c r="R24" s="738">
        <v>1335</v>
      </c>
      <c r="S24" s="158" t="s">
        <v>153</v>
      </c>
      <c r="T24" s="158"/>
      <c r="U24" s="287">
        <v>19000</v>
      </c>
      <c r="V24" s="287">
        <v>49000</v>
      </c>
      <c r="W24" s="287">
        <v>33000</v>
      </c>
      <c r="X24" s="287">
        <v>44000</v>
      </c>
      <c r="Y24" s="289">
        <v>20</v>
      </c>
      <c r="Z24" s="289">
        <v>20</v>
      </c>
    </row>
    <row r="25" spans="1:26" ht="15.75">
      <c r="A25"/>
      <c r="B25" s="739"/>
      <c r="C25" s="68" t="s">
        <v>87</v>
      </c>
      <c r="D25" s="54">
        <v>18075</v>
      </c>
      <c r="E25" s="54">
        <v>15975</v>
      </c>
      <c r="F25" s="54">
        <v>15702</v>
      </c>
      <c r="G25" s="54">
        <v>15497</v>
      </c>
      <c r="H25" s="54">
        <v>16920</v>
      </c>
      <c r="I25" s="54">
        <v>15842</v>
      </c>
      <c r="J25" s="54">
        <v>15601</v>
      </c>
      <c r="K25" s="54">
        <v>15219</v>
      </c>
      <c r="L25" s="54">
        <v>14633</v>
      </c>
      <c r="M25" s="739"/>
      <c r="N25" s="739"/>
      <c r="O25" s="739"/>
      <c r="P25" s="739"/>
      <c r="Q25" s="736"/>
      <c r="R25" s="739"/>
      <c r="S25" s="159"/>
      <c r="T25" s="159"/>
      <c r="U25" s="284"/>
      <c r="V25" s="284"/>
      <c r="W25" s="284"/>
      <c r="X25" s="284"/>
      <c r="Y25" s="285"/>
      <c r="Z25" s="285"/>
    </row>
    <row r="26" spans="1:26" ht="29.45" customHeight="1">
      <c r="A26"/>
      <c r="B26" s="740"/>
      <c r="C26" s="68" t="s">
        <v>121</v>
      </c>
      <c r="D26" s="68">
        <f t="shared" ref="D26:L26" si="9">IF(((D24="")*AND(D25="")),"",(D24-D25)*3)</f>
        <v>33228</v>
      </c>
      <c r="E26" s="68">
        <f t="shared" si="9"/>
        <v>39051</v>
      </c>
      <c r="F26" s="68">
        <f t="shared" si="9"/>
        <v>39981</v>
      </c>
      <c r="G26" s="68">
        <f t="shared" si="9"/>
        <v>40479</v>
      </c>
      <c r="H26" s="68">
        <f t="shared" si="9"/>
        <v>36750</v>
      </c>
      <c r="I26" s="68">
        <f t="shared" si="9"/>
        <v>40029</v>
      </c>
      <c r="J26" s="68">
        <f t="shared" si="9"/>
        <v>40122</v>
      </c>
      <c r="K26" s="68">
        <f t="shared" si="9"/>
        <v>41304</v>
      </c>
      <c r="L26" s="68">
        <f t="shared" si="9"/>
        <v>43626</v>
      </c>
      <c r="M26" s="740"/>
      <c r="N26" s="740"/>
      <c r="O26" s="740"/>
      <c r="P26" s="740"/>
      <c r="Q26" s="737"/>
      <c r="R26" s="740"/>
      <c r="S26" s="160"/>
      <c r="T26" s="160"/>
      <c r="U26" s="286"/>
      <c r="V26" s="286"/>
      <c r="W26" s="286"/>
      <c r="X26" s="286"/>
      <c r="Y26" s="285"/>
      <c r="Z26" s="285"/>
    </row>
    <row r="27" spans="1:26">
      <c r="A27" s="201">
        <v>42989</v>
      </c>
      <c r="B27" s="738" t="s">
        <v>122</v>
      </c>
      <c r="C27" s="68" t="s">
        <v>86</v>
      </c>
      <c r="D27" s="156">
        <v>29410.36</v>
      </c>
      <c r="E27" s="156">
        <v>29258.639999999999</v>
      </c>
      <c r="F27" s="156">
        <v>29256.9</v>
      </c>
      <c r="G27" s="156">
        <v>29262.37</v>
      </c>
      <c r="H27" s="156">
        <v>29518.38</v>
      </c>
      <c r="I27" s="156">
        <v>29433.64</v>
      </c>
      <c r="J27" s="156">
        <v>29217.95</v>
      </c>
      <c r="K27" s="156">
        <v>29285.56</v>
      </c>
      <c r="L27" s="156">
        <v>29501.24</v>
      </c>
      <c r="M27" s="738">
        <f>IF((L28=""),"",MAX(D29:L29))</f>
        <v>44863.11</v>
      </c>
      <c r="N27" s="738">
        <f>IF(L28="","",MIN(D29:L29))</f>
        <v>33854.820000000007</v>
      </c>
      <c r="O27" s="738">
        <f>IF((L29=""),"",AVERAGE(D29:L29))</f>
        <v>40040.786666666667</v>
      </c>
      <c r="P27" s="738">
        <f>IF((L28=""),"",((M27-N27)/(M27+N27))*100)</f>
        <v>13.984475963735319</v>
      </c>
      <c r="Q27" s="735" t="str">
        <f t="shared" ref="Q27" si="10">IF(L28="","",IF(P27&lt;20,(IF(O27&gt;19000,IF(O27&lt;49000,"Pass","Fail"),"Fail"))))</f>
        <v>Pass</v>
      </c>
      <c r="R27" s="738">
        <v>1534</v>
      </c>
      <c r="S27" s="158"/>
      <c r="T27" s="158"/>
      <c r="U27" s="287">
        <v>19000</v>
      </c>
      <c r="V27" s="287">
        <v>49000</v>
      </c>
      <c r="W27" s="287">
        <v>33000</v>
      </c>
      <c r="X27" s="287">
        <v>44000</v>
      </c>
      <c r="Y27" s="289">
        <v>20</v>
      </c>
      <c r="Z27" s="289">
        <v>20</v>
      </c>
    </row>
    <row r="28" spans="1:26" ht="15.75">
      <c r="A28"/>
      <c r="B28" s="739"/>
      <c r="C28" s="68" t="s">
        <v>87</v>
      </c>
      <c r="D28" s="157">
        <v>18125.419999999998</v>
      </c>
      <c r="E28" s="157">
        <v>15973.69</v>
      </c>
      <c r="F28" s="157">
        <v>15684.05</v>
      </c>
      <c r="G28" s="157">
        <v>15455.84</v>
      </c>
      <c r="H28" s="157">
        <v>16726.45</v>
      </c>
      <c r="I28" s="157">
        <v>15832.36</v>
      </c>
      <c r="J28" s="157">
        <v>16045</v>
      </c>
      <c r="K28" s="157">
        <v>15633</v>
      </c>
      <c r="L28" s="157">
        <v>14546.87</v>
      </c>
      <c r="M28" s="739"/>
      <c r="N28" s="739"/>
      <c r="O28" s="739"/>
      <c r="P28" s="739"/>
      <c r="Q28" s="736"/>
      <c r="R28" s="739"/>
      <c r="S28" s="159"/>
      <c r="T28" s="159"/>
      <c r="U28" s="284"/>
      <c r="V28" s="284"/>
      <c r="W28" s="284"/>
      <c r="X28" s="284"/>
      <c r="Y28" s="285"/>
      <c r="Z28" s="285"/>
    </row>
    <row r="29" spans="1:26" ht="31.15" customHeight="1">
      <c r="A29"/>
      <c r="B29" s="740"/>
      <c r="C29" s="68" t="s">
        <v>121</v>
      </c>
      <c r="D29" s="68">
        <f t="shared" ref="D29:L29" si="11">IF(((D27="")*AND(D28="")),"",(D27-D28)*3)</f>
        <v>33854.820000000007</v>
      </c>
      <c r="E29" s="68">
        <f t="shared" si="11"/>
        <v>39854.85</v>
      </c>
      <c r="F29" s="68">
        <f t="shared" si="11"/>
        <v>40718.550000000003</v>
      </c>
      <c r="G29" s="68">
        <f t="shared" si="11"/>
        <v>41419.589999999997</v>
      </c>
      <c r="H29" s="68">
        <f t="shared" si="11"/>
        <v>38375.79</v>
      </c>
      <c r="I29" s="68">
        <f t="shared" si="11"/>
        <v>40803.839999999997</v>
      </c>
      <c r="J29" s="68">
        <f t="shared" si="11"/>
        <v>39518.850000000006</v>
      </c>
      <c r="K29" s="68">
        <f t="shared" si="11"/>
        <v>40957.680000000008</v>
      </c>
      <c r="L29" s="68">
        <f t="shared" si="11"/>
        <v>44863.11</v>
      </c>
      <c r="M29" s="740"/>
      <c r="N29" s="740"/>
      <c r="O29" s="740"/>
      <c r="P29" s="740"/>
      <c r="Q29" s="737"/>
      <c r="R29" s="740"/>
      <c r="S29" s="160"/>
      <c r="T29" s="160"/>
      <c r="U29" s="286"/>
      <c r="V29" s="286"/>
      <c r="W29" s="286"/>
      <c r="X29" s="286"/>
      <c r="Y29" s="285"/>
      <c r="Z29" s="285"/>
    </row>
    <row r="30" spans="1:26">
      <c r="A30" s="201">
        <v>42994</v>
      </c>
      <c r="B30" s="738" t="s">
        <v>122</v>
      </c>
      <c r="C30" s="68" t="s">
        <v>86</v>
      </c>
      <c r="D30" s="54">
        <v>29390.33</v>
      </c>
      <c r="E30" s="54">
        <v>29177.040000000001</v>
      </c>
      <c r="F30" s="54">
        <v>29163.57</v>
      </c>
      <c r="G30" s="54">
        <v>29163.66</v>
      </c>
      <c r="H30" s="54">
        <v>29407.72</v>
      </c>
      <c r="I30" s="54">
        <v>29316.7</v>
      </c>
      <c r="J30" s="54">
        <v>29155.9</v>
      </c>
      <c r="K30" s="54">
        <v>29174.84</v>
      </c>
      <c r="L30" s="54">
        <v>29436.04</v>
      </c>
      <c r="M30" s="738">
        <f>IF((L31=""),"",MAX(D32:L32))</f>
        <v>42899.79</v>
      </c>
      <c r="N30" s="738">
        <f>IF(L31="","",MIN(D32:L32))</f>
        <v>33060.33</v>
      </c>
      <c r="O30" s="738">
        <f>IF((L32=""),"",AVERAGE(D32:L32))</f>
        <v>39291.083333333328</v>
      </c>
      <c r="P30" s="738">
        <f>IF((L31=""),"",((M30-N30)/(M30+N30))*100)</f>
        <v>12.953455049834044</v>
      </c>
      <c r="Q30" s="735" t="str">
        <f t="shared" ref="Q30" si="12">IF(L31="","",IF(P30&lt;20,(IF(O30&gt;19000,IF(O30&lt;49000,"Pass","Fail"),"Fail"))))</f>
        <v>Pass</v>
      </c>
      <c r="R30" s="738">
        <v>1159</v>
      </c>
      <c r="S30" s="158" t="s">
        <v>154</v>
      </c>
      <c r="T30" s="158"/>
      <c r="U30" s="287">
        <v>19000</v>
      </c>
      <c r="V30" s="287">
        <v>49000</v>
      </c>
      <c r="W30" s="287">
        <v>33000</v>
      </c>
      <c r="X30" s="288">
        <v>44000</v>
      </c>
      <c r="Y30" s="289">
        <v>20</v>
      </c>
      <c r="Z30" s="289">
        <v>20</v>
      </c>
    </row>
    <row r="31" spans="1:26" ht="15.75">
      <c r="A31"/>
      <c r="B31" s="739"/>
      <c r="C31" s="68" t="s">
        <v>87</v>
      </c>
      <c r="D31" s="54">
        <v>18370.22</v>
      </c>
      <c r="E31" s="54">
        <v>16145.82</v>
      </c>
      <c r="F31" s="54">
        <v>15794.43</v>
      </c>
      <c r="G31" s="54">
        <v>15660.56</v>
      </c>
      <c r="H31" s="54">
        <v>17187.830000000002</v>
      </c>
      <c r="I31" s="54">
        <v>16031.79</v>
      </c>
      <c r="J31" s="54">
        <v>15697.42</v>
      </c>
      <c r="K31" s="54">
        <v>15488.37</v>
      </c>
      <c r="L31" s="54">
        <v>15136.11</v>
      </c>
      <c r="M31" s="739"/>
      <c r="N31" s="739"/>
      <c r="O31" s="739"/>
      <c r="P31" s="739"/>
      <c r="Q31" s="736"/>
      <c r="R31" s="739"/>
      <c r="S31" s="159"/>
      <c r="T31" s="159"/>
      <c r="U31" s="284"/>
      <c r="V31" s="284"/>
      <c r="W31" s="284"/>
      <c r="X31" s="290"/>
      <c r="Y31" s="285"/>
      <c r="Z31" s="285"/>
    </row>
    <row r="32" spans="1:26" ht="30.6" customHeight="1">
      <c r="A32"/>
      <c r="B32" s="740"/>
      <c r="C32" s="68" t="s">
        <v>121</v>
      </c>
      <c r="D32" s="68">
        <f t="shared" ref="D32:L32" si="13">IF(((D30="")*AND(D31="")),"",(D30-D31)*3)</f>
        <v>33060.33</v>
      </c>
      <c r="E32" s="68">
        <f t="shared" si="13"/>
        <v>39093.660000000003</v>
      </c>
      <c r="F32" s="68">
        <f t="shared" si="13"/>
        <v>40107.42</v>
      </c>
      <c r="G32" s="68">
        <f t="shared" si="13"/>
        <v>40509.300000000003</v>
      </c>
      <c r="H32" s="68">
        <f t="shared" si="13"/>
        <v>36659.67</v>
      </c>
      <c r="I32" s="68">
        <f t="shared" si="13"/>
        <v>39854.729999999996</v>
      </c>
      <c r="J32" s="68">
        <f t="shared" si="13"/>
        <v>40375.440000000002</v>
      </c>
      <c r="K32" s="68">
        <f t="shared" si="13"/>
        <v>41059.409999999996</v>
      </c>
      <c r="L32" s="68">
        <f t="shared" si="13"/>
        <v>42899.79</v>
      </c>
      <c r="M32" s="740"/>
      <c r="N32" s="740"/>
      <c r="O32" s="740"/>
      <c r="P32" s="740"/>
      <c r="Q32" s="737"/>
      <c r="R32" s="740"/>
      <c r="S32" s="160"/>
      <c r="T32" s="160"/>
      <c r="U32" s="286"/>
      <c r="V32" s="286"/>
      <c r="W32" s="286"/>
      <c r="X32" s="291"/>
      <c r="Y32" s="292"/>
      <c r="Z32" s="292"/>
    </row>
    <row r="33" spans="1:26">
      <c r="A33" s="201">
        <v>42997</v>
      </c>
      <c r="B33" s="738" t="s">
        <v>122</v>
      </c>
      <c r="C33" s="68" t="s">
        <v>86</v>
      </c>
      <c r="D33" s="54">
        <v>29300.49</v>
      </c>
      <c r="E33" s="54">
        <v>29170.36</v>
      </c>
      <c r="F33" s="54">
        <v>29249.87</v>
      </c>
      <c r="G33" s="54">
        <v>29187.61</v>
      </c>
      <c r="H33" s="54">
        <v>29396.93</v>
      </c>
      <c r="I33" s="54">
        <v>29294.01</v>
      </c>
      <c r="J33" s="54">
        <v>29163.59</v>
      </c>
      <c r="K33" s="54">
        <v>29171.16</v>
      </c>
      <c r="L33" s="54">
        <v>29407.4</v>
      </c>
      <c r="M33" s="738">
        <f>IF((L34=""),"",MAX(D35:L35))</f>
        <v>43060.05</v>
      </c>
      <c r="N33" s="738">
        <f>IF(L34="","",MIN(D35:L35))</f>
        <v>33279.510000000009</v>
      </c>
      <c r="O33" s="738">
        <f>IF((L35=""),"",AVERAGE(D35:L35))</f>
        <v>39479.769999999997</v>
      </c>
      <c r="P33" s="738">
        <f>IF((L34=""),"",((M33-N33)/(M33+N33))*100)</f>
        <v>12.811889405702617</v>
      </c>
      <c r="Q33" s="735" t="str">
        <f t="shared" ref="Q33" si="14">IF(L34="","",IF(P33&lt;20,(IF(O33&gt;19000,IF(O33&lt;49000,"Pass","Fail"),"Fail"))))</f>
        <v>Pass</v>
      </c>
      <c r="R33" s="738">
        <v>1428</v>
      </c>
      <c r="S33" s="158" t="s">
        <v>155</v>
      </c>
      <c r="T33" s="158"/>
      <c r="U33" s="287">
        <v>19000</v>
      </c>
      <c r="V33" s="287">
        <v>49000</v>
      </c>
      <c r="W33" s="287">
        <v>33000</v>
      </c>
      <c r="X33" s="287">
        <v>44000</v>
      </c>
      <c r="Y33" s="289">
        <v>20</v>
      </c>
      <c r="Z33" s="289">
        <v>20</v>
      </c>
    </row>
    <row r="34" spans="1:26" ht="15.75">
      <c r="A34"/>
      <c r="B34" s="739"/>
      <c r="C34" s="68" t="s">
        <v>87</v>
      </c>
      <c r="D34" s="54">
        <v>18207.32</v>
      </c>
      <c r="E34" s="54">
        <v>16164.95</v>
      </c>
      <c r="F34" s="54">
        <v>15818.66</v>
      </c>
      <c r="G34" s="54">
        <v>15576.3</v>
      </c>
      <c r="H34" s="54">
        <v>16893.5</v>
      </c>
      <c r="I34" s="54">
        <v>16089.72</v>
      </c>
      <c r="J34" s="54">
        <v>15727.1</v>
      </c>
      <c r="K34" s="54">
        <v>15370.51</v>
      </c>
      <c r="L34" s="54">
        <v>15054.05</v>
      </c>
      <c r="M34" s="739"/>
      <c r="N34" s="739"/>
      <c r="O34" s="739"/>
      <c r="P34" s="739"/>
      <c r="Q34" s="736"/>
      <c r="R34" s="739"/>
      <c r="S34" s="159"/>
      <c r="T34" s="159"/>
      <c r="U34" s="284"/>
      <c r="V34" s="284"/>
      <c r="W34" s="284"/>
      <c r="X34" s="284"/>
      <c r="Y34" s="285"/>
      <c r="Z34" s="285"/>
    </row>
    <row r="35" spans="1:26" ht="27.2" customHeight="1">
      <c r="A35"/>
      <c r="B35" s="740"/>
      <c r="C35" s="68" t="s">
        <v>121</v>
      </c>
      <c r="D35" s="68">
        <f t="shared" ref="D35:L35" si="15">IF(((D33="")*AND(D34="")),"",(D33-D34)*3)</f>
        <v>33279.510000000009</v>
      </c>
      <c r="E35" s="68">
        <f t="shared" si="15"/>
        <v>39016.229999999996</v>
      </c>
      <c r="F35" s="68">
        <f t="shared" si="15"/>
        <v>40293.629999999997</v>
      </c>
      <c r="G35" s="68">
        <f t="shared" si="15"/>
        <v>40833.930000000008</v>
      </c>
      <c r="H35" s="68">
        <f t="shared" si="15"/>
        <v>37510.29</v>
      </c>
      <c r="I35" s="68">
        <f t="shared" si="15"/>
        <v>39612.869999999995</v>
      </c>
      <c r="J35" s="68">
        <f t="shared" si="15"/>
        <v>40309.47</v>
      </c>
      <c r="K35" s="68">
        <f t="shared" si="15"/>
        <v>41401.949999999997</v>
      </c>
      <c r="L35" s="68">
        <f t="shared" si="15"/>
        <v>43060.05</v>
      </c>
      <c r="M35" s="740"/>
      <c r="N35" s="740"/>
      <c r="O35" s="740"/>
      <c r="P35" s="740"/>
      <c r="Q35" s="737"/>
      <c r="R35" s="740"/>
      <c r="S35" s="160"/>
      <c r="T35" s="160"/>
      <c r="U35" s="286"/>
      <c r="V35" s="286"/>
      <c r="W35" s="286"/>
      <c r="X35" s="286"/>
      <c r="Y35" s="285"/>
      <c r="Z35" s="285"/>
    </row>
    <row r="36" spans="1:26">
      <c r="A36" s="201">
        <v>43000</v>
      </c>
      <c r="B36" s="738" t="s">
        <v>122</v>
      </c>
      <c r="C36" s="68" t="s">
        <v>86</v>
      </c>
      <c r="D36" s="54">
        <v>29278.42</v>
      </c>
      <c r="E36" s="54">
        <v>29098.11</v>
      </c>
      <c r="F36" s="54">
        <v>29107.81</v>
      </c>
      <c r="G36" s="54">
        <v>29105.97</v>
      </c>
      <c r="H36" s="54">
        <v>29348.37</v>
      </c>
      <c r="I36" s="54">
        <v>29289.58</v>
      </c>
      <c r="J36" s="54">
        <v>29109.22</v>
      </c>
      <c r="K36" s="54">
        <v>29091.65</v>
      </c>
      <c r="L36" s="54">
        <v>29345</v>
      </c>
      <c r="M36" s="738">
        <f>IF((L37=""),"",MAX(D38:L38))</f>
        <v>42396.57</v>
      </c>
      <c r="N36" s="738">
        <f>IF(L37="","",MIN(D38:L38))</f>
        <v>32872.979999999996</v>
      </c>
      <c r="O36" s="738">
        <f>IF((L38=""),"",AVERAGE(D38:L38))</f>
        <v>39173.076666666668</v>
      </c>
      <c r="P36" s="738">
        <f>IF((L37=""),"",((M36-N36)/(M36+N36))*100)</f>
        <v>12.652646388878377</v>
      </c>
      <c r="Q36" s="735" t="str">
        <f t="shared" ref="Q36" si="16">IF(L37="","",IF(P36&lt;20,(IF(O36&gt;19000,IF(O36&lt;49000,"Pass","Fail"),"Fail"))))</f>
        <v>Pass</v>
      </c>
      <c r="R36" s="738">
        <v>1428</v>
      </c>
      <c r="S36" s="158" t="s">
        <v>156</v>
      </c>
      <c r="T36" s="158"/>
      <c r="U36" s="287">
        <v>19000</v>
      </c>
      <c r="V36" s="287">
        <v>49000</v>
      </c>
      <c r="W36" s="287">
        <v>33000</v>
      </c>
      <c r="X36" s="288">
        <v>44000</v>
      </c>
      <c r="Y36" s="289">
        <v>20</v>
      </c>
      <c r="Z36" s="289">
        <v>20</v>
      </c>
    </row>
    <row r="37" spans="1:26" ht="15.75">
      <c r="A37"/>
      <c r="B37" s="739"/>
      <c r="C37" s="68" t="s">
        <v>87</v>
      </c>
      <c r="D37" s="54">
        <v>18320.759999999998</v>
      </c>
      <c r="E37" s="54">
        <v>16091.92</v>
      </c>
      <c r="F37" s="54">
        <v>15655.64</v>
      </c>
      <c r="G37" s="54">
        <v>15621.03</v>
      </c>
      <c r="H37" s="54">
        <v>17205.36</v>
      </c>
      <c r="I37" s="54">
        <v>16070.97</v>
      </c>
      <c r="J37" s="54">
        <v>15705.07</v>
      </c>
      <c r="K37" s="54">
        <v>15371.34</v>
      </c>
      <c r="L37" s="54">
        <v>15212.81</v>
      </c>
      <c r="M37" s="739"/>
      <c r="N37" s="739"/>
      <c r="O37" s="739"/>
      <c r="P37" s="739"/>
      <c r="Q37" s="736"/>
      <c r="R37" s="739"/>
      <c r="S37" s="159"/>
      <c r="T37" s="159"/>
      <c r="U37" s="284"/>
      <c r="V37" s="284"/>
      <c r="W37" s="284"/>
      <c r="X37" s="290"/>
      <c r="Y37" s="285"/>
      <c r="Z37" s="285"/>
    </row>
    <row r="38" spans="1:26" ht="31.7" customHeight="1">
      <c r="A38"/>
      <c r="B38" s="740"/>
      <c r="C38" s="68" t="s">
        <v>121</v>
      </c>
      <c r="D38" s="68">
        <f t="shared" ref="D38:L38" si="17">IF(((D36="")*AND(D37="")),"",(D36-D37)*3)</f>
        <v>32872.979999999996</v>
      </c>
      <c r="E38" s="68">
        <f t="shared" si="17"/>
        <v>39018.57</v>
      </c>
      <c r="F38" s="68">
        <f t="shared" si="17"/>
        <v>40356.510000000009</v>
      </c>
      <c r="G38" s="68">
        <f t="shared" si="17"/>
        <v>40454.82</v>
      </c>
      <c r="H38" s="68">
        <f t="shared" si="17"/>
        <v>36429.03</v>
      </c>
      <c r="I38" s="68">
        <f t="shared" si="17"/>
        <v>39655.830000000009</v>
      </c>
      <c r="J38" s="68">
        <f t="shared" si="17"/>
        <v>40212.450000000004</v>
      </c>
      <c r="K38" s="68">
        <f t="shared" si="17"/>
        <v>41160.930000000008</v>
      </c>
      <c r="L38" s="68">
        <f t="shared" si="17"/>
        <v>42396.57</v>
      </c>
      <c r="M38" s="740"/>
      <c r="N38" s="740"/>
      <c r="O38" s="740"/>
      <c r="P38" s="740"/>
      <c r="Q38" s="737"/>
      <c r="R38" s="740"/>
      <c r="S38" s="160"/>
      <c r="T38" s="160"/>
      <c r="U38" s="286"/>
      <c r="V38" s="286"/>
      <c r="W38" s="286"/>
      <c r="X38" s="291"/>
      <c r="Y38" s="292"/>
      <c r="Z38" s="292"/>
    </row>
    <row r="39" spans="1:26">
      <c r="A39" s="201">
        <v>43003</v>
      </c>
      <c r="B39" s="738" t="s">
        <v>122</v>
      </c>
      <c r="C39" s="68" t="s">
        <v>86</v>
      </c>
      <c r="D39" s="54">
        <v>29470.799999999999</v>
      </c>
      <c r="E39" s="54">
        <v>29288.52</v>
      </c>
      <c r="F39" s="54">
        <v>29364.06</v>
      </c>
      <c r="G39" s="54">
        <v>29293.46</v>
      </c>
      <c r="H39" s="54">
        <v>29507.35</v>
      </c>
      <c r="I39" s="54">
        <v>29413.4</v>
      </c>
      <c r="J39" s="54">
        <v>29270.93</v>
      </c>
      <c r="K39" s="54">
        <v>29313.13</v>
      </c>
      <c r="L39" s="54">
        <v>29513.99</v>
      </c>
      <c r="M39" s="738">
        <f>IF((L40=""),"",MAX(D41:L41))</f>
        <v>42660.750000000007</v>
      </c>
      <c r="N39" s="738">
        <f>IF(L40="","",MIN(D41:L41))</f>
        <v>32932.17</v>
      </c>
      <c r="O39" s="738">
        <f>IF((L41=""),"",AVERAGE(D41:L41))</f>
        <v>39201.163333333338</v>
      </c>
      <c r="P39" s="738">
        <f>IF((L40=""),"",((M39-N39)/(M39+N39))*100)</f>
        <v>12.869697320860219</v>
      </c>
      <c r="Q39" s="735" t="str">
        <f t="shared" ref="Q39" si="18">IF(L40="","",IF(P39&lt;20,(IF(O39&gt;19000,IF(O39&lt;49000,"Pass","Fail"),"Fail"))))</f>
        <v>Pass</v>
      </c>
      <c r="R39" s="738">
        <v>1159</v>
      </c>
      <c r="S39" s="158" t="s">
        <v>157</v>
      </c>
      <c r="T39" s="158"/>
      <c r="U39" s="287">
        <v>19000</v>
      </c>
      <c r="V39" s="287">
        <v>49000</v>
      </c>
      <c r="W39" s="287">
        <v>33000</v>
      </c>
      <c r="X39" s="287">
        <v>44000</v>
      </c>
      <c r="Y39" s="289">
        <v>20</v>
      </c>
      <c r="Z39" s="289">
        <v>20</v>
      </c>
    </row>
    <row r="40" spans="1:26" ht="15.75">
      <c r="A40"/>
      <c r="B40" s="739"/>
      <c r="C40" s="68" t="s">
        <v>87</v>
      </c>
      <c r="D40" s="54">
        <v>18493.41</v>
      </c>
      <c r="E40" s="54">
        <v>16285.18</v>
      </c>
      <c r="F40" s="54">
        <v>15968.36</v>
      </c>
      <c r="G40" s="54">
        <v>15803.2</v>
      </c>
      <c r="H40" s="54">
        <v>17288.88</v>
      </c>
      <c r="I40" s="54">
        <v>16196.76</v>
      </c>
      <c r="J40" s="54">
        <v>15888.33</v>
      </c>
      <c r="K40" s="54">
        <v>15614.29</v>
      </c>
      <c r="L40" s="54">
        <v>15293.74</v>
      </c>
      <c r="M40" s="739"/>
      <c r="N40" s="739"/>
      <c r="O40" s="739"/>
      <c r="P40" s="739"/>
      <c r="Q40" s="736"/>
      <c r="R40" s="739"/>
      <c r="S40" s="159"/>
      <c r="T40" s="159"/>
      <c r="U40" s="284"/>
      <c r="V40" s="284"/>
      <c r="W40" s="284"/>
      <c r="X40" s="284"/>
      <c r="Y40" s="285"/>
      <c r="Z40" s="285"/>
    </row>
    <row r="41" spans="1:26" ht="31.7" customHeight="1">
      <c r="A41"/>
      <c r="B41" s="740"/>
      <c r="C41" s="68" t="s">
        <v>121</v>
      </c>
      <c r="D41" s="68">
        <f t="shared" ref="D41:L41" si="19">IF(((D39="")*AND(D40="")),"",(D39-D40)*3)</f>
        <v>32932.17</v>
      </c>
      <c r="E41" s="68">
        <f t="shared" si="19"/>
        <v>39010.020000000004</v>
      </c>
      <c r="F41" s="68">
        <f t="shared" si="19"/>
        <v>40187.100000000006</v>
      </c>
      <c r="G41" s="68">
        <f t="shared" si="19"/>
        <v>40470.78</v>
      </c>
      <c r="H41" s="68">
        <f t="shared" si="19"/>
        <v>36655.409999999989</v>
      </c>
      <c r="I41" s="68">
        <f t="shared" si="19"/>
        <v>39649.920000000006</v>
      </c>
      <c r="J41" s="68">
        <f t="shared" si="19"/>
        <v>40147.800000000003</v>
      </c>
      <c r="K41" s="68">
        <f t="shared" si="19"/>
        <v>41096.520000000004</v>
      </c>
      <c r="L41" s="68">
        <f t="shared" si="19"/>
        <v>42660.750000000007</v>
      </c>
      <c r="M41" s="740"/>
      <c r="N41" s="740"/>
      <c r="O41" s="740"/>
      <c r="P41" s="740"/>
      <c r="Q41" s="737"/>
      <c r="R41" s="740"/>
      <c r="S41" s="160"/>
      <c r="T41" s="160"/>
      <c r="U41" s="286"/>
      <c r="V41" s="286"/>
      <c r="W41" s="286"/>
      <c r="X41" s="286"/>
      <c r="Y41" s="285"/>
      <c r="Z41" s="285"/>
    </row>
    <row r="42" spans="1:26">
      <c r="A42" s="201">
        <v>43007</v>
      </c>
      <c r="B42" s="738" t="s">
        <v>122</v>
      </c>
      <c r="C42" s="68" t="s">
        <v>86</v>
      </c>
      <c r="D42" s="54">
        <v>29571.599999999999</v>
      </c>
      <c r="E42" s="54">
        <v>29348.29</v>
      </c>
      <c r="F42" s="54">
        <v>29354.34</v>
      </c>
      <c r="G42" s="54">
        <v>29336.22</v>
      </c>
      <c r="H42" s="54">
        <v>29528.63</v>
      </c>
      <c r="I42" s="54">
        <v>29513.68</v>
      </c>
      <c r="J42" s="54">
        <v>29345.42</v>
      </c>
      <c r="K42" s="54">
        <v>29326.69</v>
      </c>
      <c r="L42" s="54">
        <v>29546.25</v>
      </c>
      <c r="M42" s="738">
        <f>IF((L43=""),"",MAX(D44:L44))</f>
        <v>37667.67</v>
      </c>
      <c r="N42" s="738">
        <f>IF(L43="","",MIN(D44:L44))</f>
        <v>29095.109999999997</v>
      </c>
      <c r="O42" s="738">
        <f>IF((L44=""),"",AVERAGE(D44:L44))</f>
        <v>35096.29</v>
      </c>
      <c r="P42" s="738">
        <f>IF((L43=""),"",((M42-N42)/(M42+N42))*100)</f>
        <v>12.840328098979704</v>
      </c>
      <c r="Q42" s="735" t="str">
        <f t="shared" ref="Q42" si="20">IF(L43="","",IF(P42&lt;20,(IF(O42&gt;19000,IF(O42&lt;49000,"Pass","Fail"),"Fail"))))</f>
        <v>Pass</v>
      </c>
      <c r="R42" s="738">
        <v>1428</v>
      </c>
      <c r="S42" s="158" t="s">
        <v>158</v>
      </c>
      <c r="T42" s="158"/>
      <c r="U42" s="287">
        <v>19000</v>
      </c>
      <c r="V42" s="287">
        <v>49000</v>
      </c>
      <c r="W42" s="287">
        <v>33000</v>
      </c>
      <c r="X42" s="287">
        <v>44000</v>
      </c>
      <c r="Y42" s="289">
        <v>20</v>
      </c>
      <c r="Z42" s="289">
        <v>20</v>
      </c>
    </row>
    <row r="43" spans="1:26" ht="15.75">
      <c r="A43"/>
      <c r="B43" s="739"/>
      <c r="C43" s="68" t="s">
        <v>87</v>
      </c>
      <c r="D43" s="54">
        <v>19873.23</v>
      </c>
      <c r="E43" s="54">
        <v>17461.07</v>
      </c>
      <c r="F43" s="54">
        <v>16825.669999999998</v>
      </c>
      <c r="G43" s="54">
        <v>17103.12</v>
      </c>
      <c r="H43" s="54">
        <v>19131.96</v>
      </c>
      <c r="I43" s="54">
        <v>17972.060000000001</v>
      </c>
      <c r="J43" s="54">
        <v>17068.080000000002</v>
      </c>
      <c r="K43" s="54">
        <v>16770.8</v>
      </c>
      <c r="L43" s="54">
        <v>17376.259999999998</v>
      </c>
      <c r="M43" s="739"/>
      <c r="N43" s="739"/>
      <c r="O43" s="739"/>
      <c r="P43" s="739"/>
      <c r="Q43" s="736"/>
      <c r="R43" s="739"/>
      <c r="S43" s="159"/>
      <c r="T43" s="159"/>
      <c r="U43" s="284"/>
      <c r="V43" s="284"/>
      <c r="W43" s="284"/>
      <c r="X43" s="284"/>
      <c r="Y43" s="285"/>
      <c r="Z43" s="285"/>
    </row>
    <row r="44" spans="1:26" ht="31.15" customHeight="1">
      <c r="A44"/>
      <c r="B44" s="740"/>
      <c r="C44" s="68" t="s">
        <v>121</v>
      </c>
      <c r="D44" s="68">
        <f t="shared" ref="D44:L44" si="21">IF(((D42="")*AND(D43="")),"",(D42-D43)*3)</f>
        <v>29095.109999999997</v>
      </c>
      <c r="E44" s="68">
        <f t="shared" si="21"/>
        <v>35661.660000000003</v>
      </c>
      <c r="F44" s="68">
        <f t="shared" si="21"/>
        <v>37586.010000000009</v>
      </c>
      <c r="G44" s="68">
        <f t="shared" si="21"/>
        <v>36699.300000000003</v>
      </c>
      <c r="H44" s="68">
        <f t="shared" si="21"/>
        <v>31190.010000000006</v>
      </c>
      <c r="I44" s="68">
        <f t="shared" si="21"/>
        <v>34624.86</v>
      </c>
      <c r="J44" s="68">
        <f t="shared" si="21"/>
        <v>36832.01999999999</v>
      </c>
      <c r="K44" s="68">
        <f t="shared" si="21"/>
        <v>37667.67</v>
      </c>
      <c r="L44" s="68">
        <f t="shared" si="21"/>
        <v>36509.97</v>
      </c>
      <c r="M44" s="740"/>
      <c r="N44" s="740"/>
      <c r="O44" s="740"/>
      <c r="P44" s="740"/>
      <c r="Q44" s="737"/>
      <c r="R44" s="740"/>
      <c r="S44" s="160"/>
      <c r="T44" s="160"/>
      <c r="U44" s="286"/>
      <c r="V44" s="286"/>
      <c r="W44" s="286"/>
      <c r="X44" s="286"/>
      <c r="Y44" s="285"/>
      <c r="Z44" s="285"/>
    </row>
    <row r="45" spans="1:26">
      <c r="A45" s="201">
        <v>42804</v>
      </c>
      <c r="B45" s="738" t="s">
        <v>122</v>
      </c>
      <c r="C45" s="68" t="s">
        <v>86</v>
      </c>
      <c r="D45" s="54">
        <v>29442.44</v>
      </c>
      <c r="E45" s="54">
        <v>29301.26</v>
      </c>
      <c r="F45" s="54">
        <v>29322.07</v>
      </c>
      <c r="G45" s="54">
        <v>29245.25</v>
      </c>
      <c r="H45" s="54">
        <v>29507.82</v>
      </c>
      <c r="I45" s="54">
        <v>29414.35</v>
      </c>
      <c r="J45" s="54">
        <v>29301.75</v>
      </c>
      <c r="K45" s="54">
        <v>29265.08</v>
      </c>
      <c r="L45" s="54">
        <v>29517.66</v>
      </c>
      <c r="M45" s="738">
        <f>IF((L46=""),"",MAX(D47:L47))</f>
        <v>39456.510000000009</v>
      </c>
      <c r="N45" s="738">
        <f>IF(L46="","",MIN(D47:L47))</f>
        <v>30725.339999999997</v>
      </c>
      <c r="O45" s="738">
        <f>IF((L47=""),"",AVERAGE(D47:L47))</f>
        <v>36867.94</v>
      </c>
      <c r="P45" s="738">
        <f>IF((L46=""),"",((M45-N45)/(M45+N45))*100)</f>
        <v>12.440780629179784</v>
      </c>
      <c r="Q45" s="735" t="str">
        <f t="shared" ref="Q45" si="22">IF(L46="","",IF(P45&lt;20,(IF(O45&gt;19000,IF(O45&lt;49000,"Pass","Fail"),"Fail"))))</f>
        <v>Pass</v>
      </c>
      <c r="R45" s="738">
        <v>1159</v>
      </c>
      <c r="S45" s="158" t="s">
        <v>159</v>
      </c>
      <c r="T45" s="158"/>
      <c r="U45" s="287">
        <v>19000</v>
      </c>
      <c r="V45" s="287">
        <v>49000</v>
      </c>
      <c r="W45" s="287">
        <v>33000</v>
      </c>
      <c r="X45" s="288">
        <v>44000</v>
      </c>
      <c r="Y45" s="289">
        <v>20</v>
      </c>
      <c r="Z45" s="289">
        <v>20</v>
      </c>
    </row>
    <row r="46" spans="1:26" ht="15.75">
      <c r="A46"/>
      <c r="B46" s="739"/>
      <c r="C46" s="68" t="s">
        <v>87</v>
      </c>
      <c r="D46" s="54">
        <v>19200.66</v>
      </c>
      <c r="E46" s="54">
        <v>16896.150000000001</v>
      </c>
      <c r="F46" s="54">
        <v>16283.36</v>
      </c>
      <c r="G46" s="54">
        <v>16487.330000000002</v>
      </c>
      <c r="H46" s="54">
        <v>18526.09</v>
      </c>
      <c r="I46" s="54">
        <v>17242.689999999999</v>
      </c>
      <c r="J46" s="54">
        <v>16445.7</v>
      </c>
      <c r="K46" s="54">
        <v>16112.91</v>
      </c>
      <c r="L46" s="54">
        <v>16518.97</v>
      </c>
      <c r="M46" s="739"/>
      <c r="N46" s="739"/>
      <c r="O46" s="739"/>
      <c r="P46" s="739"/>
      <c r="Q46" s="736"/>
      <c r="R46" s="739"/>
      <c r="S46" s="159"/>
      <c r="T46" s="159"/>
      <c r="U46" s="284"/>
      <c r="V46" s="284"/>
      <c r="W46" s="284"/>
      <c r="X46" s="290"/>
      <c r="Y46" s="285"/>
      <c r="Z46" s="285"/>
    </row>
    <row r="47" spans="1:26" ht="32.65" customHeight="1">
      <c r="A47"/>
      <c r="B47" s="740"/>
      <c r="C47" s="68" t="s">
        <v>121</v>
      </c>
      <c r="D47" s="68">
        <f t="shared" ref="D47:L47" si="23">IF(((D45="")*AND(D46="")),"",(D45-D46)*3)</f>
        <v>30725.339999999997</v>
      </c>
      <c r="E47" s="68">
        <f t="shared" si="23"/>
        <v>37215.329999999987</v>
      </c>
      <c r="F47" s="68">
        <f t="shared" si="23"/>
        <v>39116.129999999997</v>
      </c>
      <c r="G47" s="68">
        <f t="shared" si="23"/>
        <v>38273.759999999995</v>
      </c>
      <c r="H47" s="68">
        <f t="shared" si="23"/>
        <v>32945.19</v>
      </c>
      <c r="I47" s="68">
        <f t="shared" si="23"/>
        <v>36514.979999999996</v>
      </c>
      <c r="J47" s="68">
        <f t="shared" si="23"/>
        <v>38568.149999999994</v>
      </c>
      <c r="K47" s="68">
        <f t="shared" si="23"/>
        <v>39456.510000000009</v>
      </c>
      <c r="L47" s="68">
        <f t="shared" si="23"/>
        <v>38996.069999999992</v>
      </c>
      <c r="M47" s="740"/>
      <c r="N47" s="740"/>
      <c r="O47" s="740"/>
      <c r="P47" s="740"/>
      <c r="Q47" s="737"/>
      <c r="R47" s="740"/>
      <c r="S47" s="160"/>
      <c r="T47" s="160"/>
      <c r="U47" s="286"/>
      <c r="V47" s="286"/>
      <c r="W47" s="286"/>
      <c r="X47" s="291"/>
      <c r="Y47" s="292"/>
      <c r="Z47" s="292"/>
    </row>
    <row r="48" spans="1:26">
      <c r="A48" s="202">
        <v>42988</v>
      </c>
      <c r="B48" s="738" t="s">
        <v>122</v>
      </c>
      <c r="C48" s="68" t="s">
        <v>86</v>
      </c>
      <c r="D48" s="54">
        <v>29343.02</v>
      </c>
      <c r="E48" s="54">
        <v>29176.47</v>
      </c>
      <c r="F48" s="54">
        <v>29184.400000000001</v>
      </c>
      <c r="G48" s="54">
        <v>29189.119999999999</v>
      </c>
      <c r="H48" s="54">
        <v>29426.79</v>
      </c>
      <c r="I48" s="54">
        <v>29367.18</v>
      </c>
      <c r="J48" s="54">
        <v>29185.17</v>
      </c>
      <c r="K48" s="54">
        <v>29185.66</v>
      </c>
      <c r="L48" s="54">
        <v>29438.7</v>
      </c>
      <c r="M48" s="738">
        <f>IF((L49=""),"",MAX(D50:L50))</f>
        <v>42634.47</v>
      </c>
      <c r="N48" s="738">
        <f>IF(L49="","",MIN(D50:L50))</f>
        <v>32086.530000000006</v>
      </c>
      <c r="O48" s="738">
        <f>IF((L50=""),"",AVERAGE(D50:L50))</f>
        <v>38952.80333333333</v>
      </c>
      <c r="P48" s="738">
        <f>IF((L49=""),"",((M48-N48)/(M48+N48))*100)</f>
        <v>14.116433131248238</v>
      </c>
      <c r="Q48" s="735" t="str">
        <f t="shared" ref="Q48" si="24">IF(L49="","",IF(P48&lt;20,(IF(O48&gt;19000,IF(O48&lt;49000,"Pass","Fail"),"Fail"))))</f>
        <v>Pass</v>
      </c>
      <c r="R48" s="738">
        <v>1428</v>
      </c>
      <c r="S48" s="158" t="s">
        <v>160</v>
      </c>
      <c r="T48" s="158"/>
      <c r="U48" s="287">
        <v>19000</v>
      </c>
      <c r="V48" s="287">
        <v>49000</v>
      </c>
      <c r="W48" s="287">
        <v>33000</v>
      </c>
      <c r="X48" s="287">
        <v>44000</v>
      </c>
      <c r="Y48" s="289">
        <v>20</v>
      </c>
      <c r="Z48" s="289">
        <v>20</v>
      </c>
    </row>
    <row r="49" spans="1:26" ht="15.75">
      <c r="A49"/>
      <c r="B49" s="739"/>
      <c r="C49" s="68" t="s">
        <v>87</v>
      </c>
      <c r="D49" s="54">
        <v>18647.509999999998</v>
      </c>
      <c r="E49" s="54">
        <v>16384.689999999999</v>
      </c>
      <c r="F49" s="54">
        <v>15891.06</v>
      </c>
      <c r="G49" s="54">
        <v>15699.64</v>
      </c>
      <c r="H49" s="54">
        <v>17288.5</v>
      </c>
      <c r="I49" s="54">
        <v>16153.61</v>
      </c>
      <c r="J49" s="54">
        <v>15848.56</v>
      </c>
      <c r="K49" s="54">
        <v>15497.32</v>
      </c>
      <c r="L49" s="54">
        <v>15227.21</v>
      </c>
      <c r="M49" s="739"/>
      <c r="N49" s="739"/>
      <c r="O49" s="739"/>
      <c r="P49" s="739"/>
      <c r="Q49" s="736"/>
      <c r="R49" s="739"/>
      <c r="S49" s="159"/>
      <c r="T49" s="159"/>
      <c r="U49" s="284"/>
      <c r="V49" s="284"/>
      <c r="W49" s="284"/>
      <c r="X49" s="284"/>
      <c r="Y49" s="285"/>
      <c r="Z49" s="285"/>
    </row>
    <row r="50" spans="1:26" ht="29.45" customHeight="1">
      <c r="A50"/>
      <c r="B50" s="740"/>
      <c r="C50" s="68" t="s">
        <v>121</v>
      </c>
      <c r="D50" s="68">
        <f t="shared" ref="D50:L50" si="25">IF(((D48="")*AND(D49="")),"",(D48-D49)*3)</f>
        <v>32086.530000000006</v>
      </c>
      <c r="E50" s="68">
        <f t="shared" si="25"/>
        <v>38375.340000000011</v>
      </c>
      <c r="F50" s="68">
        <f t="shared" si="25"/>
        <v>39880.020000000004</v>
      </c>
      <c r="G50" s="68">
        <f t="shared" si="25"/>
        <v>40468.44</v>
      </c>
      <c r="H50" s="68">
        <f t="shared" si="25"/>
        <v>36414.870000000003</v>
      </c>
      <c r="I50" s="68">
        <f t="shared" si="25"/>
        <v>39640.71</v>
      </c>
      <c r="J50" s="68">
        <f t="shared" si="25"/>
        <v>40009.829999999994</v>
      </c>
      <c r="K50" s="68">
        <f t="shared" si="25"/>
        <v>41065.020000000004</v>
      </c>
      <c r="L50" s="68">
        <f t="shared" si="25"/>
        <v>42634.47</v>
      </c>
      <c r="M50" s="740"/>
      <c r="N50" s="740"/>
      <c r="O50" s="740"/>
      <c r="P50" s="740"/>
      <c r="Q50" s="737"/>
      <c r="R50" s="740"/>
      <c r="S50" s="160"/>
      <c r="T50" s="160"/>
      <c r="U50" s="286"/>
      <c r="V50" s="286"/>
      <c r="W50" s="286"/>
      <c r="X50" s="286"/>
      <c r="Y50" s="285"/>
      <c r="Z50" s="285"/>
    </row>
    <row r="51" spans="1:26">
      <c r="A51" s="203">
        <v>43079</v>
      </c>
      <c r="B51" s="738" t="s">
        <v>122</v>
      </c>
      <c r="C51" s="68" t="s">
        <v>86</v>
      </c>
      <c r="D51" s="54">
        <v>29360.2</v>
      </c>
      <c r="E51" s="54">
        <v>29206.68</v>
      </c>
      <c r="F51" s="54">
        <v>29223.9</v>
      </c>
      <c r="G51" s="54">
        <v>29222.73</v>
      </c>
      <c r="H51" s="54">
        <v>29425.01</v>
      </c>
      <c r="I51" s="54">
        <v>29365.7</v>
      </c>
      <c r="J51" s="54">
        <v>29196.32</v>
      </c>
      <c r="K51" s="54">
        <v>29218.83</v>
      </c>
      <c r="L51" s="54">
        <v>29485.22</v>
      </c>
      <c r="M51" s="738">
        <f>IF((L52=""),"",MAX(D53:L53))</f>
        <v>41571.39</v>
      </c>
      <c r="N51" s="738">
        <f>IF(L52="","",MIN(D53:L53))</f>
        <v>31884.180000000004</v>
      </c>
      <c r="O51" s="738">
        <f>IF((L53=""),"",AVERAGE(D53:L53))</f>
        <v>38556.076666666675</v>
      </c>
      <c r="P51" s="738">
        <f>IF((L52=""),"",((M51-N51)/(M51+N51))*100)</f>
        <v>13.187849471456003</v>
      </c>
      <c r="Q51" s="735" t="str">
        <f t="shared" ref="Q51" si="26">IF(L52="","",IF(P51&lt;20,(IF(O51&gt;19000,IF(O51&lt;49000,"Pass","Fail"),"Fail"))))</f>
        <v>Pass</v>
      </c>
      <c r="R51" s="738">
        <v>1428</v>
      </c>
      <c r="S51" s="158" t="s">
        <v>161</v>
      </c>
      <c r="T51" s="158"/>
      <c r="U51" s="287">
        <v>19000</v>
      </c>
      <c r="V51" s="287">
        <v>49000</v>
      </c>
      <c r="W51" s="287">
        <v>33000</v>
      </c>
      <c r="X51" s="288">
        <v>44000</v>
      </c>
      <c r="Y51" s="289">
        <v>20</v>
      </c>
      <c r="Z51" s="289">
        <v>20</v>
      </c>
    </row>
    <row r="52" spans="1:26" ht="15.75">
      <c r="A52"/>
      <c r="B52" s="739"/>
      <c r="C52" s="68" t="s">
        <v>87</v>
      </c>
      <c r="D52" s="54">
        <v>18732.14</v>
      </c>
      <c r="E52" s="54">
        <v>16505.71</v>
      </c>
      <c r="F52" s="54">
        <v>16053.31</v>
      </c>
      <c r="G52" s="54">
        <v>15850.82</v>
      </c>
      <c r="H52" s="54">
        <v>17296.82</v>
      </c>
      <c r="I52" s="54">
        <v>16283.46</v>
      </c>
      <c r="J52" s="54">
        <v>15919.48</v>
      </c>
      <c r="K52" s="54">
        <v>15766.53</v>
      </c>
      <c r="L52" s="54">
        <v>15628.09</v>
      </c>
      <c r="M52" s="739"/>
      <c r="N52" s="739"/>
      <c r="O52" s="739"/>
      <c r="P52" s="739"/>
      <c r="Q52" s="736"/>
      <c r="R52" s="739"/>
      <c r="S52" s="159"/>
      <c r="T52" s="159"/>
      <c r="U52" s="284"/>
      <c r="V52" s="284"/>
      <c r="W52" s="284"/>
      <c r="X52" s="290"/>
      <c r="Y52" s="285"/>
      <c r="Z52" s="285"/>
    </row>
    <row r="53" spans="1:26" ht="28.9" customHeight="1">
      <c r="A53"/>
      <c r="B53" s="740"/>
      <c r="C53" s="68" t="s">
        <v>121</v>
      </c>
      <c r="D53" s="68">
        <f t="shared" ref="D53:L53" si="27">IF(((D51="")*AND(D52="")),"",(D51-D52)*3)</f>
        <v>31884.180000000004</v>
      </c>
      <c r="E53" s="68">
        <f t="shared" si="27"/>
        <v>38102.910000000003</v>
      </c>
      <c r="F53" s="68">
        <f t="shared" si="27"/>
        <v>39511.770000000004</v>
      </c>
      <c r="G53" s="68">
        <f t="shared" si="27"/>
        <v>40115.729999999996</v>
      </c>
      <c r="H53" s="68">
        <f t="shared" si="27"/>
        <v>36384.569999999992</v>
      </c>
      <c r="I53" s="68">
        <f t="shared" si="27"/>
        <v>39246.720000000001</v>
      </c>
      <c r="J53" s="68">
        <f t="shared" si="27"/>
        <v>39830.520000000004</v>
      </c>
      <c r="K53" s="68">
        <f t="shared" si="27"/>
        <v>40356.9</v>
      </c>
      <c r="L53" s="68">
        <f t="shared" si="27"/>
        <v>41571.39</v>
      </c>
      <c r="M53" s="740"/>
      <c r="N53" s="740"/>
      <c r="O53" s="740"/>
      <c r="P53" s="740"/>
      <c r="Q53" s="737"/>
      <c r="R53" s="740"/>
      <c r="S53" s="160"/>
      <c r="T53" s="160"/>
      <c r="U53" s="286"/>
      <c r="V53" s="286"/>
      <c r="W53" s="286"/>
      <c r="X53" s="291"/>
      <c r="Y53" s="292"/>
      <c r="Z53" s="292"/>
    </row>
    <row r="54" spans="1:26">
      <c r="A54" s="203">
        <v>43024</v>
      </c>
      <c r="B54" s="738" t="s">
        <v>122</v>
      </c>
      <c r="C54" s="68" t="s">
        <v>86</v>
      </c>
      <c r="D54" s="54">
        <v>29280.880000000001</v>
      </c>
      <c r="E54" s="54">
        <v>29145.360000000001</v>
      </c>
      <c r="F54" s="54">
        <v>29207.87</v>
      </c>
      <c r="G54" s="54">
        <v>29155.59</v>
      </c>
      <c r="H54" s="54">
        <v>29373.31</v>
      </c>
      <c r="I54" s="54">
        <v>29267.86</v>
      </c>
      <c r="J54" s="54">
        <v>29131.58</v>
      </c>
      <c r="K54" s="54">
        <v>29149.13</v>
      </c>
      <c r="L54" s="54">
        <v>29381.74</v>
      </c>
      <c r="M54" s="738">
        <f>IF((L55=""),"",MAX(D56:L56))</f>
        <v>43460.580000000009</v>
      </c>
      <c r="N54" s="738">
        <f>IF(L55="","",MIN(D56:L56))</f>
        <v>33620.550000000003</v>
      </c>
      <c r="O54" s="738">
        <f>IF((L56=""),"",AVERAGE(D56:L56))</f>
        <v>39716.576666666668</v>
      </c>
      <c r="P54" s="738">
        <f>IF((L55=""),"",((M54-N54)/(M54+N54))*100)</f>
        <v>12.765809219454885</v>
      </c>
      <c r="Q54" s="735" t="str">
        <f t="shared" ref="Q54" si="28">IF(L55="","",IF(P54&lt;20,(IF(O54&gt;19000,IF(O54&lt;49000,"Pass","Fail"),"Fail"))))</f>
        <v>Pass</v>
      </c>
      <c r="R54" s="738">
        <v>1335</v>
      </c>
      <c r="S54" s="158" t="s">
        <v>162</v>
      </c>
      <c r="T54" s="158"/>
      <c r="U54" s="287">
        <v>19000</v>
      </c>
      <c r="V54" s="287">
        <v>49000</v>
      </c>
      <c r="W54" s="287">
        <v>33000</v>
      </c>
      <c r="X54" s="287">
        <v>44000</v>
      </c>
      <c r="Y54" s="289">
        <v>20</v>
      </c>
      <c r="Z54" s="289">
        <v>20</v>
      </c>
    </row>
    <row r="55" spans="1:26" ht="15.75">
      <c r="A55"/>
      <c r="B55" s="739"/>
      <c r="C55" s="68" t="s">
        <v>87</v>
      </c>
      <c r="D55" s="54">
        <v>18074.03</v>
      </c>
      <c r="E55" s="54">
        <v>16042.98</v>
      </c>
      <c r="F55" s="54">
        <v>15790.69</v>
      </c>
      <c r="G55" s="54">
        <v>15554.38</v>
      </c>
      <c r="H55" s="54">
        <v>16911.53</v>
      </c>
      <c r="I55" s="54">
        <v>15739.95</v>
      </c>
      <c r="J55" s="54">
        <v>15607.54</v>
      </c>
      <c r="K55" s="54">
        <v>15327.61</v>
      </c>
      <c r="L55" s="54">
        <v>14894.88</v>
      </c>
      <c r="M55" s="739"/>
      <c r="N55" s="739"/>
      <c r="O55" s="739"/>
      <c r="P55" s="739"/>
      <c r="Q55" s="736"/>
      <c r="R55" s="739"/>
      <c r="S55" s="159"/>
      <c r="T55" s="159"/>
      <c r="U55" s="284"/>
      <c r="V55" s="284"/>
      <c r="W55" s="284"/>
      <c r="X55" s="284"/>
      <c r="Y55" s="285"/>
      <c r="Z55" s="285"/>
    </row>
    <row r="56" spans="1:26" ht="31.7" customHeight="1">
      <c r="A56"/>
      <c r="B56" s="740"/>
      <c r="C56" s="68" t="s">
        <v>121</v>
      </c>
      <c r="D56" s="68">
        <f t="shared" ref="D56:L56" si="29">IF(((D54="")*AND(D55="")),"",(D54-D55)*3)</f>
        <v>33620.550000000003</v>
      </c>
      <c r="E56" s="68">
        <f t="shared" si="29"/>
        <v>39307.14</v>
      </c>
      <c r="F56" s="68">
        <f t="shared" si="29"/>
        <v>40251.539999999994</v>
      </c>
      <c r="G56" s="68">
        <f t="shared" si="29"/>
        <v>40803.630000000005</v>
      </c>
      <c r="H56" s="68">
        <f t="shared" si="29"/>
        <v>37385.340000000011</v>
      </c>
      <c r="I56" s="68">
        <f t="shared" si="29"/>
        <v>40583.729999999996</v>
      </c>
      <c r="J56" s="68">
        <f t="shared" si="29"/>
        <v>40572.120000000003</v>
      </c>
      <c r="K56" s="68">
        <f t="shared" si="29"/>
        <v>41464.559999999998</v>
      </c>
      <c r="L56" s="68">
        <f t="shared" si="29"/>
        <v>43460.580000000009</v>
      </c>
      <c r="M56" s="740"/>
      <c r="N56" s="740"/>
      <c r="O56" s="740"/>
      <c r="P56" s="740"/>
      <c r="Q56" s="737"/>
      <c r="R56" s="740"/>
      <c r="S56" s="160"/>
      <c r="T56" s="160"/>
      <c r="U56" s="286"/>
      <c r="V56" s="286"/>
      <c r="W56" s="286"/>
      <c r="X56" s="286"/>
      <c r="Y56" s="285"/>
      <c r="Z56" s="285"/>
    </row>
    <row r="57" spans="1:26">
      <c r="A57" s="203">
        <v>43028</v>
      </c>
      <c r="B57" s="738" t="s">
        <v>122</v>
      </c>
      <c r="C57" s="68" t="s">
        <v>86</v>
      </c>
      <c r="D57" s="54">
        <v>29290</v>
      </c>
      <c r="E57" s="54">
        <v>29125.46</v>
      </c>
      <c r="F57" s="54">
        <v>29193.22</v>
      </c>
      <c r="G57" s="54">
        <v>29160.639999999999</v>
      </c>
      <c r="H57" s="54">
        <v>29307.57</v>
      </c>
      <c r="I57" s="54">
        <v>29284.13</v>
      </c>
      <c r="J57" s="54">
        <v>29163.97</v>
      </c>
      <c r="K57" s="54">
        <v>29118.9</v>
      </c>
      <c r="L57" s="54">
        <v>29368.04</v>
      </c>
      <c r="M57" s="738">
        <f>IF((L58=""),"",MAX(D59:L59))</f>
        <v>42966.57</v>
      </c>
      <c r="N57" s="738">
        <f>IF(L58="","",MIN(D59:L59))</f>
        <v>33050.009999999995</v>
      </c>
      <c r="O57" s="738">
        <f>IF((L59=""),"",AVERAGE(D59:L59))</f>
        <v>39201.636666666673</v>
      </c>
      <c r="P57" s="738">
        <f>IF((L58=""),"",((M57-N57)/(M57+N57))*100)</f>
        <v>13.04525933684468</v>
      </c>
      <c r="Q57" s="735" t="str">
        <f t="shared" ref="Q57" si="30">IF(L58="","",IF(P57&lt;20,(IF(O57&gt;19000,IF(O57&lt;49000,"Pass","Fail"),"Fail"))))</f>
        <v>Pass</v>
      </c>
      <c r="R57" s="738">
        <v>1335</v>
      </c>
      <c r="S57" s="158" t="s">
        <v>163</v>
      </c>
      <c r="T57" s="158"/>
      <c r="U57" s="287">
        <v>19000</v>
      </c>
      <c r="V57" s="287">
        <v>49000</v>
      </c>
      <c r="W57" s="287">
        <v>33000</v>
      </c>
      <c r="X57" s="287">
        <v>44000</v>
      </c>
      <c r="Y57" s="289">
        <v>20</v>
      </c>
      <c r="Z57" s="289">
        <v>20</v>
      </c>
    </row>
    <row r="58" spans="1:26" ht="15.75">
      <c r="A58"/>
      <c r="B58" s="739"/>
      <c r="C58" s="68" t="s">
        <v>87</v>
      </c>
      <c r="D58" s="54">
        <v>18273.330000000002</v>
      </c>
      <c r="E58" s="54">
        <v>16283.65</v>
      </c>
      <c r="F58" s="54">
        <v>15870.93</v>
      </c>
      <c r="G58" s="54">
        <v>15656.52</v>
      </c>
      <c r="H58" s="54">
        <v>17035.830000000002</v>
      </c>
      <c r="I58" s="54">
        <v>15978.64</v>
      </c>
      <c r="J58" s="54">
        <v>15790.59</v>
      </c>
      <c r="K58" s="54">
        <v>15471.68</v>
      </c>
      <c r="L58" s="54">
        <v>15045.85</v>
      </c>
      <c r="M58" s="739"/>
      <c r="N58" s="739"/>
      <c r="O58" s="739"/>
      <c r="P58" s="739"/>
      <c r="Q58" s="736"/>
      <c r="R58" s="739"/>
      <c r="S58" s="159"/>
      <c r="T58" s="159"/>
      <c r="U58" s="284"/>
      <c r="V58" s="284"/>
      <c r="W58" s="284"/>
      <c r="X58" s="284"/>
      <c r="Y58" s="285"/>
      <c r="Z58" s="285"/>
    </row>
    <row r="59" spans="1:26" ht="28.9" customHeight="1">
      <c r="A59"/>
      <c r="B59" s="740"/>
      <c r="C59" s="68" t="s">
        <v>121</v>
      </c>
      <c r="D59" s="68">
        <f t="shared" ref="D59:L59" si="31">IF(((D57="")*AND(D58="")),"",(D57-D58)*3)</f>
        <v>33050.009999999995</v>
      </c>
      <c r="E59" s="68">
        <f t="shared" si="31"/>
        <v>38525.43</v>
      </c>
      <c r="F59" s="68">
        <f t="shared" si="31"/>
        <v>39966.870000000003</v>
      </c>
      <c r="G59" s="68">
        <f t="shared" si="31"/>
        <v>40512.36</v>
      </c>
      <c r="H59" s="68">
        <f t="shared" si="31"/>
        <v>36815.219999999994</v>
      </c>
      <c r="I59" s="68">
        <f t="shared" si="31"/>
        <v>39916.47</v>
      </c>
      <c r="J59" s="68">
        <f t="shared" si="31"/>
        <v>40120.14</v>
      </c>
      <c r="K59" s="68">
        <f t="shared" si="31"/>
        <v>40941.660000000003</v>
      </c>
      <c r="L59" s="68">
        <f t="shared" si="31"/>
        <v>42966.57</v>
      </c>
      <c r="M59" s="740"/>
      <c r="N59" s="740"/>
      <c r="O59" s="740"/>
      <c r="P59" s="740"/>
      <c r="Q59" s="737"/>
      <c r="R59" s="740"/>
      <c r="S59" s="160"/>
      <c r="T59" s="160"/>
      <c r="U59" s="286"/>
      <c r="V59" s="286"/>
      <c r="W59" s="286"/>
      <c r="X59" s="286"/>
      <c r="Y59" s="285"/>
      <c r="Z59" s="285"/>
    </row>
    <row r="60" spans="1:26" ht="13.35" customHeight="1">
      <c r="A60" s="201">
        <v>43032</v>
      </c>
      <c r="B60" s="738" t="s">
        <v>122</v>
      </c>
      <c r="C60" s="68" t="s">
        <v>86</v>
      </c>
      <c r="D60" s="54">
        <v>29393.3</v>
      </c>
      <c r="E60" s="54">
        <v>29176.32</v>
      </c>
      <c r="F60" s="54">
        <v>29193.73</v>
      </c>
      <c r="G60" s="54">
        <v>29178.17</v>
      </c>
      <c r="H60" s="54">
        <v>29394.6</v>
      </c>
      <c r="I60" s="54">
        <v>29354.63</v>
      </c>
      <c r="J60" s="54">
        <v>29189.74</v>
      </c>
      <c r="K60" s="54">
        <v>29207.24</v>
      </c>
      <c r="L60" s="54">
        <v>29390.63</v>
      </c>
      <c r="M60" s="738">
        <f>IF((L61=""),"",MAX(D62:L62))</f>
        <v>42838.41</v>
      </c>
      <c r="N60" s="738">
        <f>IF(L61="","",MIN(D62:L62))</f>
        <v>33195.479999999996</v>
      </c>
      <c r="O60" s="738">
        <f>IF((L62=""),"",AVERAGE(D62:L62))</f>
        <v>38409.72</v>
      </c>
      <c r="P60" s="738">
        <f>IF((L61=""),"",((M60-N60)/(M60+N60))*100)</f>
        <v>12.682410435662316</v>
      </c>
      <c r="Q60" s="735" t="str">
        <f t="shared" ref="Q60" si="32">IF(L61="","",IF(P60&lt;20,(IF(O60&gt;19000,IF(O60&lt;49000,"Pass","Fail"),"Fail"))))</f>
        <v>Pass</v>
      </c>
      <c r="R60" s="738" t="s">
        <v>164</v>
      </c>
      <c r="S60" s="158" t="s">
        <v>165</v>
      </c>
      <c r="T60" s="158"/>
      <c r="U60" s="287">
        <v>19000</v>
      </c>
      <c r="V60" s="287">
        <v>49000</v>
      </c>
      <c r="W60" s="287">
        <v>33000</v>
      </c>
      <c r="X60" s="288">
        <v>44000</v>
      </c>
      <c r="Y60" s="289">
        <v>20</v>
      </c>
      <c r="Z60" s="289">
        <v>20</v>
      </c>
    </row>
    <row r="61" spans="1:26" ht="15.75">
      <c r="A61"/>
      <c r="B61" s="739"/>
      <c r="C61" s="68" t="s">
        <v>87</v>
      </c>
      <c r="D61" s="54">
        <v>18211.16</v>
      </c>
      <c r="E61" s="54">
        <v>18111.16</v>
      </c>
      <c r="F61" s="54">
        <v>15979.4</v>
      </c>
      <c r="G61" s="54">
        <v>15859.8</v>
      </c>
      <c r="H61" s="54">
        <v>17257.97</v>
      </c>
      <c r="I61" s="54">
        <v>16335.77</v>
      </c>
      <c r="J61" s="54">
        <v>16033.81</v>
      </c>
      <c r="K61" s="54">
        <v>15348.97</v>
      </c>
      <c r="L61" s="54">
        <v>15111.16</v>
      </c>
      <c r="M61" s="739"/>
      <c r="N61" s="739"/>
      <c r="O61" s="739"/>
      <c r="P61" s="739"/>
      <c r="Q61" s="736"/>
      <c r="R61" s="739"/>
      <c r="S61" s="159"/>
      <c r="T61" s="159"/>
      <c r="U61" s="284"/>
      <c r="V61" s="284"/>
      <c r="W61" s="284"/>
      <c r="X61" s="290"/>
      <c r="Y61" s="285"/>
      <c r="Z61" s="285"/>
    </row>
    <row r="62" spans="1:26" ht="27.75" customHeight="1">
      <c r="A62"/>
      <c r="B62" s="740"/>
      <c r="C62" s="68" t="s">
        <v>121</v>
      </c>
      <c r="D62" s="68">
        <f t="shared" ref="D62:L62" si="33">IF(((D60="")*AND(D61="")),"",(D60-D61)*3)</f>
        <v>33546.42</v>
      </c>
      <c r="E62" s="68">
        <f t="shared" si="33"/>
        <v>33195.479999999996</v>
      </c>
      <c r="F62" s="68">
        <f t="shared" si="33"/>
        <v>39642.99</v>
      </c>
      <c r="G62" s="68">
        <f t="shared" si="33"/>
        <v>39955.11</v>
      </c>
      <c r="H62" s="68">
        <f t="shared" si="33"/>
        <v>36409.889999999992</v>
      </c>
      <c r="I62" s="68">
        <f t="shared" si="33"/>
        <v>39056.58</v>
      </c>
      <c r="J62" s="68">
        <f t="shared" si="33"/>
        <v>39467.790000000008</v>
      </c>
      <c r="K62" s="68">
        <f t="shared" si="33"/>
        <v>41574.810000000005</v>
      </c>
      <c r="L62" s="68">
        <f t="shared" si="33"/>
        <v>42838.41</v>
      </c>
      <c r="M62" s="740"/>
      <c r="N62" s="740"/>
      <c r="O62" s="740"/>
      <c r="P62" s="740"/>
      <c r="Q62" s="737"/>
      <c r="R62" s="740"/>
      <c r="S62" s="160"/>
      <c r="T62" s="160"/>
      <c r="U62" s="286"/>
      <c r="V62" s="286"/>
      <c r="W62" s="286"/>
      <c r="X62" s="291"/>
      <c r="Y62" s="292"/>
      <c r="Z62" s="292"/>
    </row>
    <row r="63" spans="1:26">
      <c r="A63" s="201">
        <v>43035</v>
      </c>
      <c r="B63" s="738" t="s">
        <v>122</v>
      </c>
      <c r="C63" s="68" t="s">
        <v>86</v>
      </c>
      <c r="D63" s="54">
        <v>29273.72</v>
      </c>
      <c r="E63" s="54">
        <v>29097.47</v>
      </c>
      <c r="F63" s="54">
        <v>29146.71</v>
      </c>
      <c r="G63" s="54">
        <v>29115.32</v>
      </c>
      <c r="H63" s="54">
        <v>29400.11</v>
      </c>
      <c r="I63" s="54">
        <v>29381.360000000001</v>
      </c>
      <c r="J63" s="54">
        <v>29107.66</v>
      </c>
      <c r="K63" s="54">
        <v>29101.82</v>
      </c>
      <c r="L63" s="54">
        <v>29379.8</v>
      </c>
      <c r="M63" s="738">
        <f>IF((L64=""),"",MAX(D65:L65))</f>
        <v>50514.69</v>
      </c>
      <c r="N63" s="738">
        <f>IF(L64="","",MIN(D65:L65))</f>
        <v>33290.100000000006</v>
      </c>
      <c r="O63" s="738">
        <f>IF((L65=""),"",AVERAGE(D65:L65))</f>
        <v>39893.936666666676</v>
      </c>
      <c r="P63" s="738">
        <f>IF((L64=""),"",((M63-N63)/(M63+N63))*100)</f>
        <v>20.553228520708654</v>
      </c>
      <c r="Q63" s="735" t="b">
        <f t="shared" ref="Q63" si="34">IF(L64="","",IF(P63&lt;20,(IF(O63&gt;19000,IF(O63&lt;49000,"Pass","Fail"),"Fail"))))</f>
        <v>0</v>
      </c>
      <c r="R63" s="738">
        <v>102</v>
      </c>
      <c r="S63" s="158"/>
      <c r="T63" s="158"/>
      <c r="U63" s="287">
        <v>19000</v>
      </c>
      <c r="V63" s="287">
        <v>49000</v>
      </c>
      <c r="W63" s="287">
        <v>33000</v>
      </c>
      <c r="X63" s="287">
        <v>44000</v>
      </c>
      <c r="Y63" s="289">
        <v>20</v>
      </c>
      <c r="Z63" s="289">
        <v>20</v>
      </c>
    </row>
    <row r="64" spans="1:26" ht="15.75">
      <c r="A64"/>
      <c r="B64" s="739"/>
      <c r="C64" s="68" t="s">
        <v>87</v>
      </c>
      <c r="D64" s="54">
        <v>18177.02</v>
      </c>
      <c r="E64" s="54">
        <v>16203.69</v>
      </c>
      <c r="F64" s="54">
        <v>16014.68</v>
      </c>
      <c r="G64" s="54">
        <v>15768.16</v>
      </c>
      <c r="H64" s="54">
        <v>17113.8</v>
      </c>
      <c r="I64" s="54">
        <v>16149.92</v>
      </c>
      <c r="J64" s="54">
        <v>15933.36</v>
      </c>
      <c r="K64" s="54">
        <v>15419.96</v>
      </c>
      <c r="L64" s="54">
        <v>12541.57</v>
      </c>
      <c r="M64" s="739"/>
      <c r="N64" s="739"/>
      <c r="O64" s="739"/>
      <c r="P64" s="739"/>
      <c r="Q64" s="736"/>
      <c r="R64" s="739"/>
      <c r="S64" s="159"/>
      <c r="T64" s="159"/>
      <c r="U64" s="284"/>
      <c r="V64" s="284"/>
      <c r="W64" s="284"/>
      <c r="X64" s="284"/>
      <c r="Y64" s="285"/>
      <c r="Z64" s="285"/>
    </row>
    <row r="65" spans="1:26" ht="29.45" customHeight="1">
      <c r="A65"/>
      <c r="B65" s="740"/>
      <c r="C65" s="68" t="s">
        <v>121</v>
      </c>
      <c r="D65" s="68">
        <f t="shared" ref="D65:L65" si="35">IF(((D63="")*AND(D64="")),"",(D63-D64)*3)</f>
        <v>33290.100000000006</v>
      </c>
      <c r="E65" s="68">
        <f t="shared" si="35"/>
        <v>38681.340000000004</v>
      </c>
      <c r="F65" s="68">
        <f t="shared" si="35"/>
        <v>39396.089999999997</v>
      </c>
      <c r="G65" s="68">
        <f t="shared" si="35"/>
        <v>40041.479999999996</v>
      </c>
      <c r="H65" s="68">
        <f t="shared" si="35"/>
        <v>36858.930000000008</v>
      </c>
      <c r="I65" s="68">
        <f t="shared" si="35"/>
        <v>39694.32</v>
      </c>
      <c r="J65" s="68">
        <f t="shared" si="35"/>
        <v>39522.899999999994</v>
      </c>
      <c r="K65" s="68">
        <f t="shared" si="35"/>
        <v>41045.58</v>
      </c>
      <c r="L65" s="68">
        <f t="shared" si="35"/>
        <v>50514.69</v>
      </c>
      <c r="M65" s="740"/>
      <c r="N65" s="740"/>
      <c r="O65" s="740"/>
      <c r="P65" s="740"/>
      <c r="Q65" s="737"/>
      <c r="R65" s="740"/>
      <c r="S65" s="160"/>
      <c r="T65" s="160"/>
      <c r="U65" s="286"/>
      <c r="V65" s="286"/>
      <c r="W65" s="286"/>
      <c r="X65" s="286"/>
      <c r="Y65" s="285"/>
      <c r="Z65" s="285"/>
    </row>
    <row r="66" spans="1:26">
      <c r="A66" s="201">
        <v>43038</v>
      </c>
      <c r="B66" s="738" t="s">
        <v>122</v>
      </c>
      <c r="C66" s="68" t="s">
        <v>86</v>
      </c>
      <c r="D66" s="54">
        <v>29375.69</v>
      </c>
      <c r="E66" s="54">
        <v>29286.51</v>
      </c>
      <c r="F66" s="54">
        <v>29279.13</v>
      </c>
      <c r="G66" s="54">
        <v>29262.02</v>
      </c>
      <c r="H66" s="54">
        <v>29451.53</v>
      </c>
      <c r="I66" s="54">
        <v>29368.34</v>
      </c>
      <c r="J66" s="54">
        <v>29275.15</v>
      </c>
      <c r="K66" s="54">
        <v>29273.99</v>
      </c>
      <c r="L66" s="54">
        <v>29489.87</v>
      </c>
      <c r="M66" s="738">
        <f>IF((L67=""),"",MAX(D68:L68))</f>
        <v>43785.09</v>
      </c>
      <c r="N66" s="738">
        <f>IF(L67="","",MIN(D68:L68))</f>
        <v>33162.149999999994</v>
      </c>
      <c r="O66" s="738">
        <f>IF((L68=""),"",AVERAGE(D68:L68))</f>
        <v>38818.646666666675</v>
      </c>
      <c r="P66" s="738">
        <f>IF((L67=""),"",((M66-N66)/(M66+N66))*100)</f>
        <v>13.805485420919586</v>
      </c>
      <c r="Q66" s="735" t="str">
        <f t="shared" ref="Q66" si="36">IF(L67="","",IF(P66&lt;20,(IF(O66&gt;19000,IF(O66&lt;49000,"Pass","Fail"),"Fail"))))</f>
        <v>Pass</v>
      </c>
      <c r="R66" s="738">
        <v>102</v>
      </c>
      <c r="S66" s="158" t="s">
        <v>124</v>
      </c>
      <c r="T66" s="158"/>
      <c r="U66" s="287">
        <v>19000</v>
      </c>
      <c r="V66" s="287">
        <v>49000</v>
      </c>
      <c r="W66" s="287">
        <v>33000</v>
      </c>
      <c r="X66" s="288">
        <v>44000</v>
      </c>
      <c r="Y66" s="289">
        <v>20</v>
      </c>
      <c r="Z66" s="289">
        <v>20</v>
      </c>
    </row>
    <row r="67" spans="1:26" ht="15.75">
      <c r="A67"/>
      <c r="B67" s="739"/>
      <c r="C67" s="68" t="s">
        <v>87</v>
      </c>
      <c r="D67" s="54">
        <v>18321.64</v>
      </c>
      <c r="E67" s="54">
        <v>16374.79</v>
      </c>
      <c r="F67" s="54">
        <v>16226.05</v>
      </c>
      <c r="G67" s="54">
        <v>16097.71</v>
      </c>
      <c r="H67" s="54">
        <v>17426.11</v>
      </c>
      <c r="I67" s="54">
        <v>16455.82</v>
      </c>
      <c r="J67" s="54">
        <v>16234.64</v>
      </c>
      <c r="K67" s="54">
        <v>15574.69</v>
      </c>
      <c r="L67" s="54">
        <v>14894.84</v>
      </c>
      <c r="M67" s="739"/>
      <c r="N67" s="739"/>
      <c r="O67" s="739"/>
      <c r="P67" s="739"/>
      <c r="Q67" s="736"/>
      <c r="R67" s="739"/>
      <c r="S67" s="159"/>
      <c r="T67" s="159"/>
      <c r="U67" s="284"/>
      <c r="V67" s="284"/>
      <c r="W67" s="284"/>
      <c r="X67" s="290"/>
      <c r="Y67" s="285"/>
      <c r="Z67" s="285"/>
    </row>
    <row r="68" spans="1:26" ht="27.75" customHeight="1">
      <c r="A68"/>
      <c r="B68" s="740"/>
      <c r="C68" s="68" t="s">
        <v>121</v>
      </c>
      <c r="D68" s="68">
        <f t="shared" ref="D68:L68" si="37">IF(((D66="")*AND(D67="")),"",(D66-D67)*3)</f>
        <v>33162.149999999994</v>
      </c>
      <c r="E68" s="68">
        <f t="shared" si="37"/>
        <v>38735.159999999989</v>
      </c>
      <c r="F68" s="68">
        <f t="shared" si="37"/>
        <v>39159.240000000005</v>
      </c>
      <c r="G68" s="68">
        <f t="shared" si="37"/>
        <v>39492.930000000008</v>
      </c>
      <c r="H68" s="68">
        <f t="shared" si="37"/>
        <v>36076.259999999995</v>
      </c>
      <c r="I68" s="68">
        <f t="shared" si="37"/>
        <v>38737.56</v>
      </c>
      <c r="J68" s="68">
        <f t="shared" si="37"/>
        <v>39121.530000000006</v>
      </c>
      <c r="K68" s="68">
        <f t="shared" si="37"/>
        <v>41097.9</v>
      </c>
      <c r="L68" s="68">
        <f t="shared" si="37"/>
        <v>43785.09</v>
      </c>
      <c r="M68" s="740"/>
      <c r="N68" s="740"/>
      <c r="O68" s="740"/>
      <c r="P68" s="740"/>
      <c r="Q68" s="737"/>
      <c r="R68" s="740"/>
      <c r="S68" s="160"/>
      <c r="T68" s="160"/>
      <c r="U68" s="286"/>
      <c r="V68" s="286"/>
      <c r="W68" s="286"/>
      <c r="X68" s="291"/>
      <c r="Y68" s="292"/>
      <c r="Z68" s="292"/>
    </row>
    <row r="69" spans="1:26">
      <c r="A69" s="201">
        <v>42777</v>
      </c>
      <c r="B69" s="738" t="s">
        <v>122</v>
      </c>
      <c r="C69" s="68" t="s">
        <v>86</v>
      </c>
      <c r="D69" s="54">
        <v>29370.13</v>
      </c>
      <c r="E69" s="54">
        <v>29225.38</v>
      </c>
      <c r="F69" s="54">
        <v>29211.41</v>
      </c>
      <c r="G69" s="54">
        <v>29209.83</v>
      </c>
      <c r="H69" s="54">
        <v>29403.19</v>
      </c>
      <c r="I69" s="54">
        <v>29325.43</v>
      </c>
      <c r="J69" s="54">
        <v>29178.77</v>
      </c>
      <c r="K69" s="54">
        <v>29198.21</v>
      </c>
      <c r="L69" s="54">
        <v>29457.7</v>
      </c>
      <c r="M69" s="738">
        <f>IF((L70=""),"",MAX(D71:L71))</f>
        <v>44209.590000000004</v>
      </c>
      <c r="N69" s="738">
        <f>IF(L70="","",MIN(D71:L71))</f>
        <v>33627.899999999994</v>
      </c>
      <c r="O69" s="738">
        <f>IF((L71=""),"",AVERAGE(D71:L71))</f>
        <v>39297.473333333335</v>
      </c>
      <c r="P69" s="738">
        <f>IF((L70=""),"",((M69-N69)/(M69+N69))*100)</f>
        <v>13.594593042504338</v>
      </c>
      <c r="Q69" s="735" t="str">
        <f t="shared" ref="Q69" si="38">IF(L70="","",IF(P69&lt;20,(IF(O69&gt;19000,IF(O69&lt;49000,"Pass","Fail"),"Fail"))))</f>
        <v>Pass</v>
      </c>
      <c r="R69" s="738">
        <v>1428</v>
      </c>
      <c r="S69" s="158" t="s">
        <v>166</v>
      </c>
      <c r="T69" s="158"/>
      <c r="U69" s="287">
        <v>19000</v>
      </c>
      <c r="V69" s="287">
        <v>49000</v>
      </c>
      <c r="W69" s="287">
        <v>33000</v>
      </c>
      <c r="X69" s="287">
        <v>44000</v>
      </c>
      <c r="Y69" s="289">
        <v>20</v>
      </c>
      <c r="Z69" s="289">
        <v>20</v>
      </c>
    </row>
    <row r="70" spans="1:26" ht="15.75">
      <c r="A70"/>
      <c r="B70" s="739"/>
      <c r="C70" s="68" t="s">
        <v>87</v>
      </c>
      <c r="D70" s="54">
        <v>18160.830000000002</v>
      </c>
      <c r="E70" s="54">
        <v>16230.46</v>
      </c>
      <c r="F70" s="54">
        <v>16046.6</v>
      </c>
      <c r="G70" s="54">
        <v>15903.53</v>
      </c>
      <c r="H70" s="54">
        <v>17204.36</v>
      </c>
      <c r="I70" s="54">
        <v>16017.98</v>
      </c>
      <c r="J70" s="54">
        <v>15934.46</v>
      </c>
      <c r="K70" s="54">
        <v>15468.24</v>
      </c>
      <c r="L70" s="54">
        <v>14721.17</v>
      </c>
      <c r="M70" s="739"/>
      <c r="N70" s="739"/>
      <c r="O70" s="739"/>
      <c r="P70" s="739"/>
      <c r="Q70" s="736"/>
      <c r="R70" s="739"/>
      <c r="S70" s="159"/>
      <c r="T70" s="159"/>
      <c r="U70" s="284"/>
      <c r="V70" s="284"/>
      <c r="W70" s="284"/>
      <c r="X70" s="284"/>
      <c r="Y70" s="285"/>
      <c r="Z70" s="285"/>
    </row>
    <row r="71" spans="1:26" ht="26.45" customHeight="1">
      <c r="A71"/>
      <c r="B71" s="740"/>
      <c r="C71" s="68" t="s">
        <v>121</v>
      </c>
      <c r="D71" s="68">
        <f t="shared" ref="D71:L71" si="39">IF(((D69="")*AND(D70="")),"",(D69-D70)*3)</f>
        <v>33627.899999999994</v>
      </c>
      <c r="E71" s="68">
        <f t="shared" si="39"/>
        <v>38984.760000000009</v>
      </c>
      <c r="F71" s="68">
        <f t="shared" si="39"/>
        <v>39494.43</v>
      </c>
      <c r="G71" s="68">
        <f t="shared" si="39"/>
        <v>39918.9</v>
      </c>
      <c r="H71" s="68">
        <f t="shared" si="39"/>
        <v>36596.489999999991</v>
      </c>
      <c r="I71" s="68">
        <f t="shared" si="39"/>
        <v>39922.350000000006</v>
      </c>
      <c r="J71" s="68">
        <f t="shared" si="39"/>
        <v>39732.930000000008</v>
      </c>
      <c r="K71" s="68">
        <f t="shared" si="39"/>
        <v>41189.909999999996</v>
      </c>
      <c r="L71" s="68">
        <f t="shared" si="39"/>
        <v>44209.590000000004</v>
      </c>
      <c r="M71" s="740"/>
      <c r="N71" s="740"/>
      <c r="O71" s="740"/>
      <c r="P71" s="740"/>
      <c r="Q71" s="737"/>
      <c r="R71" s="740"/>
      <c r="S71" s="160"/>
      <c r="T71" s="160"/>
      <c r="U71" s="286"/>
      <c r="V71" s="286"/>
      <c r="W71" s="286"/>
      <c r="X71" s="286"/>
      <c r="Y71" s="285"/>
      <c r="Z71" s="285"/>
    </row>
    <row r="72" spans="1:26">
      <c r="A72" s="201">
        <v>43045</v>
      </c>
      <c r="B72" s="738" t="s">
        <v>122</v>
      </c>
      <c r="C72" s="68" t="s">
        <v>86</v>
      </c>
      <c r="D72" s="54">
        <v>29389</v>
      </c>
      <c r="E72" s="54">
        <v>29265.32</v>
      </c>
      <c r="F72" s="54">
        <v>29351.81</v>
      </c>
      <c r="G72" s="54">
        <v>29224.86</v>
      </c>
      <c r="H72" s="54">
        <v>29488.06</v>
      </c>
      <c r="I72" s="54">
        <v>29381.48</v>
      </c>
      <c r="J72" s="54">
        <v>27030.13</v>
      </c>
      <c r="K72" s="54">
        <v>29249.88</v>
      </c>
      <c r="L72" s="54">
        <v>29476.22</v>
      </c>
      <c r="M72" s="738">
        <f>IF((L73=""),"",MAX(D74:L74))</f>
        <v>43264.950000000004</v>
      </c>
      <c r="N72" s="738">
        <f>IF(L73="","",MIN(D74:L74))</f>
        <v>34849.56</v>
      </c>
      <c r="O72" s="738">
        <f>IF((L74=""),"",AVERAGE(D74:L74))</f>
        <v>39327.853333333347</v>
      </c>
      <c r="P72" s="738">
        <f>IF((L73=""),"",((M72-N72)/(M72+N72))*100)</f>
        <v>10.77314573182371</v>
      </c>
      <c r="Q72" s="735" t="str">
        <f t="shared" ref="Q72" si="40">IF(L73="","",IF(P72&lt;20,(IF(O72&gt;19000,IF(O72&lt;49000,"Pass","Fail"),"Fail"))))</f>
        <v>Pass</v>
      </c>
      <c r="R72" s="738">
        <v>102</v>
      </c>
      <c r="S72" s="158" t="s">
        <v>167</v>
      </c>
      <c r="T72" s="158"/>
      <c r="U72" s="287">
        <v>19000</v>
      </c>
      <c r="V72" s="287">
        <v>49000</v>
      </c>
      <c r="W72" s="287">
        <v>33000</v>
      </c>
      <c r="X72" s="287">
        <v>44000</v>
      </c>
      <c r="Y72" s="289">
        <v>20</v>
      </c>
      <c r="Z72" s="289">
        <v>20</v>
      </c>
    </row>
    <row r="73" spans="1:26" ht="15.75">
      <c r="A73"/>
      <c r="B73" s="739"/>
      <c r="C73" s="68" t="s">
        <v>87</v>
      </c>
      <c r="D73" s="54">
        <v>17772.48</v>
      </c>
      <c r="E73" s="54">
        <v>16097.31</v>
      </c>
      <c r="F73" s="54">
        <v>16085.08</v>
      </c>
      <c r="G73" s="54">
        <v>15796.86</v>
      </c>
      <c r="H73" s="54">
        <v>17160.25</v>
      </c>
      <c r="I73" s="54">
        <v>15184.39</v>
      </c>
      <c r="J73" s="54">
        <v>15174.39</v>
      </c>
      <c r="K73" s="54">
        <v>15547.87</v>
      </c>
      <c r="L73" s="54">
        <v>15054.57</v>
      </c>
      <c r="M73" s="739"/>
      <c r="N73" s="739"/>
      <c r="O73" s="739"/>
      <c r="P73" s="739"/>
      <c r="Q73" s="736"/>
      <c r="R73" s="739"/>
      <c r="S73" s="159"/>
      <c r="T73" s="159"/>
      <c r="U73" s="284"/>
      <c r="V73" s="284"/>
      <c r="W73" s="284"/>
      <c r="X73" s="284"/>
      <c r="Y73" s="285"/>
      <c r="Z73" s="285"/>
    </row>
    <row r="74" spans="1:26" ht="27.75" customHeight="1">
      <c r="A74"/>
      <c r="B74" s="740"/>
      <c r="C74" s="68" t="s">
        <v>121</v>
      </c>
      <c r="D74" s="68">
        <f t="shared" ref="D74:L74" si="41">IF(((D72="")*AND(D73="")),"",(D72-D73)*3)</f>
        <v>34849.56</v>
      </c>
      <c r="E74" s="68">
        <f t="shared" si="41"/>
        <v>39504.03</v>
      </c>
      <c r="F74" s="68">
        <f t="shared" si="41"/>
        <v>39800.19</v>
      </c>
      <c r="G74" s="68">
        <f t="shared" si="41"/>
        <v>40284</v>
      </c>
      <c r="H74" s="68">
        <f t="shared" si="41"/>
        <v>36983.430000000008</v>
      </c>
      <c r="I74" s="68">
        <f t="shared" si="41"/>
        <v>42591.270000000004</v>
      </c>
      <c r="J74" s="68">
        <f t="shared" si="41"/>
        <v>35567.22</v>
      </c>
      <c r="K74" s="68">
        <f t="shared" si="41"/>
        <v>41106.03</v>
      </c>
      <c r="L74" s="68">
        <f t="shared" si="41"/>
        <v>43264.950000000004</v>
      </c>
      <c r="M74" s="740"/>
      <c r="N74" s="740"/>
      <c r="O74" s="740"/>
      <c r="P74" s="740"/>
      <c r="Q74" s="737"/>
      <c r="R74" s="740"/>
      <c r="S74" s="160"/>
      <c r="T74" s="160"/>
      <c r="U74" s="286"/>
      <c r="V74" s="286"/>
      <c r="W74" s="286"/>
      <c r="X74" s="286"/>
      <c r="Y74" s="285"/>
      <c r="Z74" s="285"/>
    </row>
    <row r="75" spans="1:26">
      <c r="A75" s="201">
        <v>43048</v>
      </c>
      <c r="B75" s="738" t="s">
        <v>122</v>
      </c>
      <c r="C75" s="68" t="s">
        <v>86</v>
      </c>
      <c r="D75" s="54">
        <v>29335.59</v>
      </c>
      <c r="E75" s="54">
        <v>29218.89</v>
      </c>
      <c r="F75" s="54">
        <v>29239.34</v>
      </c>
      <c r="G75" s="54">
        <v>29218.69</v>
      </c>
      <c r="H75" s="54">
        <v>29397.64</v>
      </c>
      <c r="I75" s="54">
        <v>29296.83</v>
      </c>
      <c r="J75" s="54">
        <v>29203.78</v>
      </c>
      <c r="K75" s="54">
        <v>29173.73</v>
      </c>
      <c r="L75" s="54">
        <v>29476.91</v>
      </c>
      <c r="M75" s="738">
        <f>IF((L76=""),"",MAX(D77:L77))</f>
        <v>43780.800000000003</v>
      </c>
      <c r="N75" s="738">
        <f>IF(L76="","",MIN(D77:L77))</f>
        <v>33446.910000000003</v>
      </c>
      <c r="O75" s="738">
        <f>IF((L77=""),"",AVERAGE(D77:L77))</f>
        <v>39177.586666666662</v>
      </c>
      <c r="P75" s="738">
        <f>IF((L76=""),"",((M75-N75)/(M75+N75))*100)</f>
        <v>13.381064905329964</v>
      </c>
      <c r="Q75" s="735" t="str">
        <f t="shared" ref="Q75" si="42">IF(L76="","",IF(P75&lt;20,(IF(O75&gt;19000,IF(O75&lt;49000,"Pass","Fail"),"Fail"))))</f>
        <v>Pass</v>
      </c>
      <c r="R75" s="738">
        <v>1159</v>
      </c>
      <c r="S75" s="158" t="s">
        <v>168</v>
      </c>
      <c r="T75" s="158"/>
      <c r="U75" s="287">
        <v>19000</v>
      </c>
      <c r="V75" s="287">
        <v>49000</v>
      </c>
      <c r="W75" s="287">
        <v>33000</v>
      </c>
      <c r="X75" s="288">
        <v>44000</v>
      </c>
      <c r="Y75" s="289">
        <v>20</v>
      </c>
      <c r="Z75" s="289">
        <v>20</v>
      </c>
    </row>
    <row r="76" spans="1:26" ht="15.75">
      <c r="A76"/>
      <c r="B76" s="739"/>
      <c r="C76" s="68" t="s">
        <v>87</v>
      </c>
      <c r="D76" s="54">
        <v>18186.62</v>
      </c>
      <c r="E76" s="54">
        <v>16308.71</v>
      </c>
      <c r="F76" s="54">
        <v>16096.63</v>
      </c>
      <c r="G76" s="54">
        <v>15880.48</v>
      </c>
      <c r="H76" s="54">
        <v>17138.93</v>
      </c>
      <c r="I76" s="54">
        <v>16057.04</v>
      </c>
      <c r="J76" s="54">
        <v>16010.49</v>
      </c>
      <c r="K76" s="54">
        <v>15466.43</v>
      </c>
      <c r="L76" s="54">
        <v>14883.31</v>
      </c>
      <c r="M76" s="739"/>
      <c r="N76" s="739"/>
      <c r="O76" s="739"/>
      <c r="P76" s="739"/>
      <c r="Q76" s="736"/>
      <c r="R76" s="739"/>
      <c r="S76" s="159"/>
      <c r="T76" s="159"/>
      <c r="U76" s="284"/>
      <c r="V76" s="284"/>
      <c r="W76" s="284"/>
      <c r="X76" s="290"/>
      <c r="Y76" s="285"/>
      <c r="Z76" s="285"/>
    </row>
    <row r="77" spans="1:26" ht="26.45" customHeight="1">
      <c r="A77"/>
      <c r="B77" s="740"/>
      <c r="C77" s="68" t="s">
        <v>121</v>
      </c>
      <c r="D77" s="68">
        <f t="shared" ref="D77:L77" si="43">IF(((D75="")*AND(D76="")),"",(D75-D76)*3)</f>
        <v>33446.910000000003</v>
      </c>
      <c r="E77" s="68">
        <f t="shared" si="43"/>
        <v>38730.54</v>
      </c>
      <c r="F77" s="68">
        <f t="shared" si="43"/>
        <v>39428.130000000005</v>
      </c>
      <c r="G77" s="68">
        <f t="shared" si="43"/>
        <v>40014.629999999997</v>
      </c>
      <c r="H77" s="68">
        <f t="shared" si="43"/>
        <v>36776.129999999997</v>
      </c>
      <c r="I77" s="68">
        <f t="shared" si="43"/>
        <v>39719.370000000003</v>
      </c>
      <c r="J77" s="68">
        <f t="shared" si="43"/>
        <v>39579.869999999995</v>
      </c>
      <c r="K77" s="68">
        <f t="shared" si="43"/>
        <v>41121.899999999994</v>
      </c>
      <c r="L77" s="68">
        <f t="shared" si="43"/>
        <v>43780.800000000003</v>
      </c>
      <c r="M77" s="740"/>
      <c r="N77" s="740"/>
      <c r="O77" s="740"/>
      <c r="P77" s="740"/>
      <c r="Q77" s="737"/>
      <c r="R77" s="740"/>
      <c r="S77" s="160"/>
      <c r="T77" s="160"/>
      <c r="U77" s="286"/>
      <c r="V77" s="286"/>
      <c r="W77" s="286"/>
      <c r="X77" s="291"/>
      <c r="Y77" s="292"/>
      <c r="Z77" s="292"/>
    </row>
    <row r="78" spans="1:26">
      <c r="A78" s="201">
        <v>43052</v>
      </c>
      <c r="B78" s="738" t="s">
        <v>122</v>
      </c>
      <c r="C78" s="68" t="s">
        <v>86</v>
      </c>
      <c r="D78" s="54">
        <v>29301.42</v>
      </c>
      <c r="E78" s="54">
        <v>29155.79</v>
      </c>
      <c r="F78" s="54">
        <v>29226.68</v>
      </c>
      <c r="G78" s="54">
        <v>29954.1</v>
      </c>
      <c r="H78" s="54">
        <v>29405.56</v>
      </c>
      <c r="I78" s="54">
        <v>29388.71</v>
      </c>
      <c r="J78" s="54">
        <v>29200.48</v>
      </c>
      <c r="K78" s="54">
        <v>29166.83</v>
      </c>
      <c r="L78" s="54">
        <v>29388.41</v>
      </c>
      <c r="M78" s="738">
        <f>IF((L79=""),"",MAX(D80:L80))</f>
        <v>44002.68</v>
      </c>
      <c r="N78" s="738">
        <f>IF(L79="","",MIN(D80:L80))</f>
        <v>36310.260000000009</v>
      </c>
      <c r="O78" s="738">
        <f>IF((L80=""),"",AVERAGE(D80:L80))</f>
        <v>40387.256666666668</v>
      </c>
      <c r="P78" s="738">
        <f>IF((L79=""),"",((M78-N78)/(M78+N78))*100)</f>
        <v>9.5780580314952868</v>
      </c>
      <c r="Q78" s="735" t="str">
        <f t="shared" ref="Q78" si="44">IF(L79="","",IF(P78&lt;20,(IF(O78&gt;19000,IF(O78&lt;49000,"Pass","Fail"),"Fail"))))</f>
        <v>Pass</v>
      </c>
      <c r="R78" s="738">
        <v>1335</v>
      </c>
      <c r="S78" s="158" t="s">
        <v>168</v>
      </c>
      <c r="T78" s="158"/>
      <c r="U78" s="287">
        <v>19000</v>
      </c>
      <c r="V78" s="287">
        <v>49000</v>
      </c>
      <c r="W78" s="287">
        <v>33000</v>
      </c>
      <c r="X78" s="287">
        <v>44000</v>
      </c>
      <c r="Y78" s="289">
        <v>20</v>
      </c>
      <c r="Z78" s="289">
        <v>20</v>
      </c>
    </row>
    <row r="79" spans="1:26" ht="15.75">
      <c r="A79"/>
      <c r="B79" s="739"/>
      <c r="C79" s="68" t="s">
        <v>87</v>
      </c>
      <c r="D79" s="54">
        <v>15728.35</v>
      </c>
      <c r="E79" s="54">
        <v>16110.91</v>
      </c>
      <c r="F79" s="54">
        <v>15958.58</v>
      </c>
      <c r="G79" s="54">
        <v>15853.43</v>
      </c>
      <c r="H79" s="54">
        <v>17302.14</v>
      </c>
      <c r="I79" s="54">
        <v>16119.81</v>
      </c>
      <c r="J79" s="54">
        <v>15869.07</v>
      </c>
      <c r="K79" s="54">
        <v>15363.07</v>
      </c>
      <c r="L79" s="54">
        <v>14720.85</v>
      </c>
      <c r="M79" s="739"/>
      <c r="N79" s="739"/>
      <c r="O79" s="739"/>
      <c r="P79" s="739"/>
      <c r="Q79" s="736"/>
      <c r="R79" s="739"/>
      <c r="S79" s="159"/>
      <c r="T79" s="159"/>
      <c r="U79" s="284"/>
      <c r="V79" s="284"/>
      <c r="W79" s="284"/>
      <c r="X79" s="284"/>
      <c r="Y79" s="285"/>
      <c r="Z79" s="285"/>
    </row>
    <row r="80" spans="1:26" ht="27.2" customHeight="1">
      <c r="A80"/>
      <c r="B80" s="740"/>
      <c r="C80" s="68" t="s">
        <v>121</v>
      </c>
      <c r="D80" s="68">
        <f t="shared" ref="D80:L80" si="45">IF(((D78="")*AND(D79="")),"",(D78-D79)*3)</f>
        <v>40719.209999999992</v>
      </c>
      <c r="E80" s="68">
        <f t="shared" si="45"/>
        <v>39134.639999999999</v>
      </c>
      <c r="F80" s="68">
        <f t="shared" si="45"/>
        <v>39804.300000000003</v>
      </c>
      <c r="G80" s="68">
        <f t="shared" si="45"/>
        <v>42302.009999999995</v>
      </c>
      <c r="H80" s="68">
        <f t="shared" si="45"/>
        <v>36310.260000000009</v>
      </c>
      <c r="I80" s="68">
        <f t="shared" si="45"/>
        <v>39806.699999999997</v>
      </c>
      <c r="J80" s="68">
        <f t="shared" si="45"/>
        <v>39994.229999999996</v>
      </c>
      <c r="K80" s="68">
        <f t="shared" si="45"/>
        <v>41411.280000000006</v>
      </c>
      <c r="L80" s="68">
        <f t="shared" si="45"/>
        <v>44002.68</v>
      </c>
      <c r="M80" s="740"/>
      <c r="N80" s="740"/>
      <c r="O80" s="740"/>
      <c r="P80" s="740"/>
      <c r="Q80" s="737"/>
      <c r="R80" s="740"/>
      <c r="S80" s="160"/>
      <c r="T80" s="160"/>
      <c r="U80" s="286"/>
      <c r="V80" s="286"/>
      <c r="W80" s="286"/>
      <c r="X80" s="286"/>
      <c r="Y80" s="285"/>
      <c r="Z80" s="285"/>
    </row>
    <row r="81" spans="1:26">
      <c r="A81" s="201">
        <v>43055</v>
      </c>
      <c r="B81" s="738" t="s">
        <v>122</v>
      </c>
      <c r="C81" s="68" t="s">
        <v>86</v>
      </c>
      <c r="D81" s="54">
        <v>29294.080000000002</v>
      </c>
      <c r="E81" s="54">
        <v>29135.84</v>
      </c>
      <c r="F81" s="54">
        <v>29170.04</v>
      </c>
      <c r="G81" s="54">
        <v>29135.35</v>
      </c>
      <c r="H81" s="54">
        <v>29337.05</v>
      </c>
      <c r="I81" s="54">
        <v>29323.45</v>
      </c>
      <c r="J81" s="54">
        <v>29064.44</v>
      </c>
      <c r="K81" s="54">
        <v>29172.04</v>
      </c>
      <c r="L81" s="54">
        <v>29360.14</v>
      </c>
      <c r="M81" s="738">
        <f>IF((L82=""),"",MAX(D83:L83))</f>
        <v>42376.38</v>
      </c>
      <c r="N81" s="738">
        <f>IF(L82="","",MIN(D83:L83))</f>
        <v>34414.530000000006</v>
      </c>
      <c r="O81" s="738">
        <f>IF((L83=""),"",AVERAGE(D83:L83))</f>
        <v>39130.99</v>
      </c>
      <c r="P81" s="738">
        <f>IF((L82=""),"",((M81-N81)/(M81+N81))*100)</f>
        <v>10.368219363463711</v>
      </c>
      <c r="Q81" s="735" t="str">
        <f t="shared" ref="Q81" si="46">IF(L82="","",IF(P81&lt;20,(IF(O81&gt;19000,IF(O81&lt;49000,"Pass","Fail"),"Fail"))))</f>
        <v>Pass</v>
      </c>
      <c r="R81" s="738">
        <v>121</v>
      </c>
      <c r="S81" s="158"/>
      <c r="T81" s="158"/>
      <c r="U81" s="287">
        <v>19000</v>
      </c>
      <c r="V81" s="287">
        <v>49000</v>
      </c>
      <c r="W81" s="287">
        <v>33000</v>
      </c>
      <c r="X81" s="288">
        <v>44000</v>
      </c>
      <c r="Y81" s="289">
        <v>20</v>
      </c>
      <c r="Z81" s="289">
        <v>20</v>
      </c>
    </row>
    <row r="82" spans="1:26" ht="15.75">
      <c r="A82"/>
      <c r="B82" s="739"/>
      <c r="C82" s="68" t="s">
        <v>87</v>
      </c>
      <c r="D82" s="54">
        <v>17822.57</v>
      </c>
      <c r="E82" s="54">
        <v>16057.49</v>
      </c>
      <c r="F82" s="54">
        <v>16016.43</v>
      </c>
      <c r="G82" s="54">
        <v>15776.71</v>
      </c>
      <c r="H82" s="54">
        <v>17208.45</v>
      </c>
      <c r="I82" s="54">
        <v>15957.69</v>
      </c>
      <c r="J82" s="54">
        <v>15960.75</v>
      </c>
      <c r="K82" s="54">
        <v>15564.69</v>
      </c>
      <c r="L82" s="54">
        <v>15234.68</v>
      </c>
      <c r="M82" s="739"/>
      <c r="N82" s="739"/>
      <c r="O82" s="739"/>
      <c r="P82" s="739"/>
      <c r="Q82" s="736"/>
      <c r="R82" s="739"/>
      <c r="S82" s="159"/>
      <c r="T82" s="159"/>
      <c r="U82" s="284"/>
      <c r="V82" s="284"/>
      <c r="W82" s="284"/>
      <c r="X82" s="290"/>
      <c r="Y82" s="285"/>
      <c r="Z82" s="285"/>
    </row>
    <row r="83" spans="1:26" ht="27.2" customHeight="1">
      <c r="A83"/>
      <c r="B83" s="740"/>
      <c r="C83" s="68" t="s">
        <v>121</v>
      </c>
      <c r="D83" s="68">
        <f t="shared" ref="D83:L83" si="47">IF(((D81="")*AND(D82="")),"",(D81-D82)*3)</f>
        <v>34414.530000000006</v>
      </c>
      <c r="E83" s="68">
        <f t="shared" si="47"/>
        <v>39235.050000000003</v>
      </c>
      <c r="F83" s="68">
        <f t="shared" si="47"/>
        <v>39460.83</v>
      </c>
      <c r="G83" s="68">
        <f t="shared" si="47"/>
        <v>40075.919999999998</v>
      </c>
      <c r="H83" s="68">
        <f t="shared" si="47"/>
        <v>36385.799999999996</v>
      </c>
      <c r="I83" s="68">
        <f t="shared" si="47"/>
        <v>40097.279999999999</v>
      </c>
      <c r="J83" s="68">
        <f t="shared" si="47"/>
        <v>39311.069999999992</v>
      </c>
      <c r="K83" s="68">
        <f t="shared" si="47"/>
        <v>40822.050000000003</v>
      </c>
      <c r="L83" s="68">
        <f t="shared" si="47"/>
        <v>42376.38</v>
      </c>
      <c r="M83" s="740"/>
      <c r="N83" s="740"/>
      <c r="O83" s="740"/>
      <c r="P83" s="740"/>
      <c r="Q83" s="737"/>
      <c r="R83" s="740"/>
      <c r="S83" s="160"/>
      <c r="T83" s="160"/>
      <c r="U83" s="286"/>
      <c r="V83" s="286"/>
      <c r="W83" s="286"/>
      <c r="X83" s="291"/>
      <c r="Y83" s="292"/>
      <c r="Z83" s="292"/>
    </row>
    <row r="84" spans="1:26">
      <c r="A84" s="201">
        <v>43060</v>
      </c>
      <c r="B84" s="738" t="s">
        <v>122</v>
      </c>
      <c r="C84" s="68" t="s">
        <v>86</v>
      </c>
      <c r="D84" s="54">
        <v>29452.27</v>
      </c>
      <c r="E84" s="54">
        <v>29271.09</v>
      </c>
      <c r="F84" s="54">
        <v>29302.97</v>
      </c>
      <c r="G84" s="54">
        <v>29268.28</v>
      </c>
      <c r="H84" s="54">
        <v>29491.37</v>
      </c>
      <c r="I84" s="54">
        <v>29423.23</v>
      </c>
      <c r="J84" s="54">
        <v>29266.51</v>
      </c>
      <c r="K84" s="54">
        <v>29275.73</v>
      </c>
      <c r="L84" s="54">
        <v>29513.91</v>
      </c>
      <c r="M84" s="738">
        <f>IF((L85=""),"",MAX(D86:L86))</f>
        <v>42878.55</v>
      </c>
      <c r="N84" s="738">
        <f>IF(L85="","",MIN(D86:L86))</f>
        <v>32485.470000000005</v>
      </c>
      <c r="O84" s="738">
        <f>IF((L86=""),"",AVERAGE(D86:L86))</f>
        <v>38642.636666666665</v>
      </c>
      <c r="P84" s="738">
        <f>IF((L85=""),"",((M84-N84)/(M84+N84))*100)</f>
        <v>13.790506398145954</v>
      </c>
      <c r="Q84" s="735" t="str">
        <f t="shared" ref="Q84" si="48">IF(L85="","",IF(P84&lt;20,(IF(O84&gt;19000,IF(O84&lt;49000,"Pass","Fail"),"Fail"))))</f>
        <v>Pass</v>
      </c>
      <c r="R84" s="738">
        <v>121</v>
      </c>
      <c r="S84" s="158"/>
      <c r="T84" s="158"/>
      <c r="U84" s="287">
        <v>19000</v>
      </c>
      <c r="V84" s="287">
        <v>49000</v>
      </c>
      <c r="W84" s="287">
        <v>33000</v>
      </c>
      <c r="X84" s="287">
        <v>44000</v>
      </c>
      <c r="Y84" s="289">
        <v>20</v>
      </c>
      <c r="Z84" s="289">
        <v>20</v>
      </c>
    </row>
    <row r="85" spans="1:26" ht="15.75">
      <c r="A85"/>
      <c r="B85" s="739"/>
      <c r="C85" s="68" t="s">
        <v>87</v>
      </c>
      <c r="D85" s="54">
        <v>18623.78</v>
      </c>
      <c r="E85" s="54">
        <v>16485.62</v>
      </c>
      <c r="F85" s="54">
        <v>16197.44</v>
      </c>
      <c r="G85" s="54">
        <v>15962.46</v>
      </c>
      <c r="H85" s="54">
        <v>17396.669999999998</v>
      </c>
      <c r="I85" s="54">
        <v>16620.72</v>
      </c>
      <c r="J85" s="54">
        <v>16252.58</v>
      </c>
      <c r="K85" s="54">
        <v>15577.12</v>
      </c>
      <c r="L85" s="54">
        <v>15221.06</v>
      </c>
      <c r="M85" s="739"/>
      <c r="N85" s="739"/>
      <c r="O85" s="739"/>
      <c r="P85" s="739"/>
      <c r="Q85" s="736"/>
      <c r="R85" s="739"/>
      <c r="S85" s="159"/>
      <c r="T85" s="159"/>
      <c r="U85" s="284"/>
      <c r="V85" s="284"/>
      <c r="W85" s="284"/>
      <c r="X85" s="284"/>
      <c r="Y85" s="285"/>
      <c r="Z85" s="285"/>
    </row>
    <row r="86" spans="1:26" ht="25.5" customHeight="1">
      <c r="A86"/>
      <c r="B86" s="740"/>
      <c r="C86" s="68" t="s">
        <v>121</v>
      </c>
      <c r="D86" s="68">
        <f t="shared" ref="D86:L86" si="49">IF(((D84="")*AND(D85="")),"",(D84-D85)*3)</f>
        <v>32485.470000000005</v>
      </c>
      <c r="E86" s="68">
        <f t="shared" si="49"/>
        <v>38356.410000000003</v>
      </c>
      <c r="F86" s="68">
        <f t="shared" si="49"/>
        <v>39316.590000000004</v>
      </c>
      <c r="G86" s="68">
        <f t="shared" si="49"/>
        <v>39917.46</v>
      </c>
      <c r="H86" s="68">
        <f t="shared" si="49"/>
        <v>36284.100000000006</v>
      </c>
      <c r="I86" s="68">
        <f t="shared" si="49"/>
        <v>38407.53</v>
      </c>
      <c r="J86" s="68">
        <f t="shared" si="49"/>
        <v>39041.789999999994</v>
      </c>
      <c r="K86" s="68">
        <f t="shared" si="49"/>
        <v>41095.829999999994</v>
      </c>
      <c r="L86" s="68">
        <f t="shared" si="49"/>
        <v>42878.55</v>
      </c>
      <c r="M86" s="740"/>
      <c r="N86" s="740"/>
      <c r="O86" s="740"/>
      <c r="P86" s="740"/>
      <c r="Q86" s="737"/>
      <c r="R86" s="740"/>
      <c r="S86" s="160"/>
      <c r="T86" s="160"/>
      <c r="U86" s="286"/>
      <c r="V86" s="286"/>
      <c r="W86" s="286"/>
      <c r="X86" s="286"/>
      <c r="Y86" s="285"/>
      <c r="Z86" s="285"/>
    </row>
    <row r="87" spans="1:26">
      <c r="A87" s="201">
        <v>43063</v>
      </c>
      <c r="B87" s="738" t="s">
        <v>122</v>
      </c>
      <c r="C87" s="68" t="s">
        <v>86</v>
      </c>
      <c r="D87" s="54">
        <v>29418.080000000002</v>
      </c>
      <c r="E87" s="54">
        <v>29227.16</v>
      </c>
      <c r="F87" s="54">
        <v>29238.2</v>
      </c>
      <c r="G87" s="54">
        <v>29218.65</v>
      </c>
      <c r="H87" s="54">
        <v>29588.799999999999</v>
      </c>
      <c r="I87" s="54">
        <v>29450.7</v>
      </c>
      <c r="J87" s="54">
        <v>29214</v>
      </c>
      <c r="K87" s="54">
        <v>29217.7</v>
      </c>
      <c r="L87" s="54">
        <v>29523.87</v>
      </c>
      <c r="M87" s="738">
        <f>IF((L88=""),"",MAX(D89:L89))</f>
        <v>43652.639999999999</v>
      </c>
      <c r="N87" s="738">
        <f>IF(L88="","",MIN(D89:L89))</f>
        <v>33418.080000000002</v>
      </c>
      <c r="O87" s="738">
        <f>IF((L89=""),"",AVERAGE(D89:L89))</f>
        <v>40085.54</v>
      </c>
      <c r="P87" s="738">
        <f>IF((L88=""),"",((M87-N87)/(M87+N87))*100)</f>
        <v>13.279439974091325</v>
      </c>
      <c r="Q87" s="735" t="str">
        <f t="shared" ref="Q87" si="50">IF(L88="","",IF(P87&lt;20,(IF(O87&gt;19000,IF(O87&lt;49000,"Pass","Fail"),"Fail"))))</f>
        <v>Pass</v>
      </c>
      <c r="R87" s="738" t="s">
        <v>125</v>
      </c>
      <c r="S87" s="158" t="s">
        <v>169</v>
      </c>
      <c r="T87" s="158"/>
      <c r="U87" s="287">
        <v>19000</v>
      </c>
      <c r="V87" s="287">
        <v>49000</v>
      </c>
      <c r="W87" s="287">
        <v>33000</v>
      </c>
      <c r="X87" s="287">
        <v>44000</v>
      </c>
      <c r="Y87" s="289">
        <v>20</v>
      </c>
      <c r="Z87" s="289">
        <v>20</v>
      </c>
    </row>
    <row r="88" spans="1:26" ht="15.75">
      <c r="A88"/>
      <c r="B88" s="739"/>
      <c r="C88" s="68" t="s">
        <v>87</v>
      </c>
      <c r="D88" s="54">
        <v>18278.72</v>
      </c>
      <c r="E88" s="54">
        <v>15961.44</v>
      </c>
      <c r="F88" s="54">
        <v>15521.53</v>
      </c>
      <c r="G88" s="54">
        <v>15353.82</v>
      </c>
      <c r="H88" s="54">
        <v>17192.009999999998</v>
      </c>
      <c r="I88" s="54">
        <v>15922.13</v>
      </c>
      <c r="J88" s="54">
        <v>15481.24</v>
      </c>
      <c r="K88" s="54">
        <v>15156.66</v>
      </c>
      <c r="L88" s="54">
        <v>14972.99</v>
      </c>
      <c r="M88" s="739"/>
      <c r="N88" s="739"/>
      <c r="O88" s="739"/>
      <c r="P88" s="739"/>
      <c r="Q88" s="736"/>
      <c r="R88" s="739"/>
      <c r="S88" s="159"/>
      <c r="T88" s="159"/>
      <c r="U88" s="284"/>
      <c r="V88" s="284"/>
      <c r="W88" s="284"/>
      <c r="X88" s="284"/>
      <c r="Y88" s="285"/>
      <c r="Z88" s="285"/>
    </row>
    <row r="89" spans="1:26" ht="27.75" customHeight="1">
      <c r="A89"/>
      <c r="B89" s="740"/>
      <c r="C89" s="68" t="s">
        <v>121</v>
      </c>
      <c r="D89" s="68">
        <f t="shared" ref="D89:L89" si="51">IF(((D87="")*AND(D88="")),"",(D87-D88)*3)</f>
        <v>33418.080000000002</v>
      </c>
      <c r="E89" s="68">
        <f t="shared" si="51"/>
        <v>39797.159999999996</v>
      </c>
      <c r="F89" s="68">
        <f t="shared" si="51"/>
        <v>41150.01</v>
      </c>
      <c r="G89" s="68">
        <f t="shared" si="51"/>
        <v>41594.490000000005</v>
      </c>
      <c r="H89" s="68">
        <f t="shared" si="51"/>
        <v>37190.370000000003</v>
      </c>
      <c r="I89" s="68">
        <f t="shared" si="51"/>
        <v>40585.710000000006</v>
      </c>
      <c r="J89" s="68">
        <f t="shared" si="51"/>
        <v>41198.28</v>
      </c>
      <c r="K89" s="68">
        <f t="shared" si="51"/>
        <v>42183.12</v>
      </c>
      <c r="L89" s="68">
        <f t="shared" si="51"/>
        <v>43652.639999999999</v>
      </c>
      <c r="M89" s="740"/>
      <c r="N89" s="740"/>
      <c r="O89" s="740"/>
      <c r="P89" s="740"/>
      <c r="Q89" s="737"/>
      <c r="R89" s="740"/>
      <c r="S89" s="160"/>
      <c r="T89" s="160"/>
      <c r="U89" s="286"/>
      <c r="V89" s="286"/>
      <c r="W89" s="286"/>
      <c r="X89" s="286"/>
      <c r="Y89" s="285"/>
      <c r="Z89" s="285"/>
    </row>
    <row r="90" spans="1:26">
      <c r="A90" s="201">
        <v>43069</v>
      </c>
      <c r="B90" s="738" t="s">
        <v>122</v>
      </c>
      <c r="C90" s="68" t="s">
        <v>86</v>
      </c>
      <c r="D90" s="54">
        <v>29440.55</v>
      </c>
      <c r="E90" s="54">
        <v>29287.4</v>
      </c>
      <c r="F90" s="54">
        <v>29337.3</v>
      </c>
      <c r="G90" s="54">
        <v>29287.32</v>
      </c>
      <c r="H90" s="54">
        <v>29494.95</v>
      </c>
      <c r="I90" s="54">
        <v>29435.48</v>
      </c>
      <c r="J90" s="54">
        <v>29265.37</v>
      </c>
      <c r="K90" s="54">
        <v>29298.39</v>
      </c>
      <c r="L90" s="54">
        <v>29517.89</v>
      </c>
      <c r="M90" s="738">
        <f>IF((L91=""),"",MAX(D92:L92))</f>
        <v>44046.149999999994</v>
      </c>
      <c r="N90" s="738">
        <f>IF(L91="","",MIN(D92:L92))</f>
        <v>33585.719999999994</v>
      </c>
      <c r="O90" s="738">
        <f>IF((L92=""),"",AVERAGE(D92:L92))</f>
        <v>39763.33666666667</v>
      </c>
      <c r="P90" s="738">
        <f>IF((L91=""),"",((M90-N90)/(M90+N90))*100)</f>
        <v>13.474401685802494</v>
      </c>
      <c r="Q90" s="735" t="str">
        <f t="shared" ref="Q90" si="52">IF(L91="","",IF(P90&lt;20,(IF(O90&gt;19000,IF(O90&lt;49000,"Pass","Fail"),"Fail"))))</f>
        <v>Pass</v>
      </c>
      <c r="R90" s="738">
        <v>1159</v>
      </c>
      <c r="S90" s="158" t="s">
        <v>126</v>
      </c>
      <c r="T90" s="158"/>
      <c r="U90" s="287">
        <v>19000</v>
      </c>
      <c r="V90" s="287">
        <v>49000</v>
      </c>
      <c r="W90" s="287">
        <v>33000</v>
      </c>
      <c r="X90" s="288">
        <v>44000</v>
      </c>
      <c r="Y90" s="289">
        <v>20</v>
      </c>
      <c r="Z90" s="289">
        <v>20</v>
      </c>
    </row>
    <row r="91" spans="1:26" ht="15.75">
      <c r="A91"/>
      <c r="B91" s="739"/>
      <c r="C91" s="68" t="s">
        <v>87</v>
      </c>
      <c r="D91" s="54">
        <v>18245.310000000001</v>
      </c>
      <c r="E91" s="54">
        <v>16092.78</v>
      </c>
      <c r="F91" s="54">
        <v>15808.07</v>
      </c>
      <c r="G91" s="54">
        <v>15746.37</v>
      </c>
      <c r="H91" s="54">
        <v>17326.27</v>
      </c>
      <c r="I91" s="54">
        <v>16019.23</v>
      </c>
      <c r="J91" s="54">
        <v>15704.23</v>
      </c>
      <c r="K91" s="54">
        <v>15296.54</v>
      </c>
      <c r="L91" s="54">
        <v>14835.84</v>
      </c>
      <c r="M91" s="739"/>
      <c r="N91" s="739"/>
      <c r="O91" s="739"/>
      <c r="P91" s="739"/>
      <c r="Q91" s="736"/>
      <c r="R91" s="739"/>
      <c r="S91" s="159"/>
      <c r="T91" s="159"/>
      <c r="U91" s="284"/>
      <c r="V91" s="284"/>
      <c r="W91" s="284"/>
      <c r="X91" s="290"/>
      <c r="Y91" s="285"/>
      <c r="Z91" s="285"/>
    </row>
    <row r="92" spans="1:26" ht="26.45" customHeight="1">
      <c r="A92"/>
      <c r="B92" s="740"/>
      <c r="C92" s="68" t="s">
        <v>121</v>
      </c>
      <c r="D92" s="68">
        <f t="shared" ref="D92:L92" si="53">IF(((D90="")*AND(D91="")),"",(D90-D91)*3)</f>
        <v>33585.719999999994</v>
      </c>
      <c r="E92" s="68">
        <f t="shared" si="53"/>
        <v>39583.86</v>
      </c>
      <c r="F92" s="68">
        <f t="shared" si="53"/>
        <v>40587.69</v>
      </c>
      <c r="G92" s="68">
        <f t="shared" si="53"/>
        <v>40622.85</v>
      </c>
      <c r="H92" s="68">
        <f t="shared" si="53"/>
        <v>36506.04</v>
      </c>
      <c r="I92" s="68">
        <f t="shared" si="53"/>
        <v>40248.75</v>
      </c>
      <c r="J92" s="68">
        <f t="shared" si="53"/>
        <v>40683.42</v>
      </c>
      <c r="K92" s="68">
        <f t="shared" si="53"/>
        <v>42005.549999999996</v>
      </c>
      <c r="L92" s="68">
        <f t="shared" si="53"/>
        <v>44046.149999999994</v>
      </c>
      <c r="M92" s="740"/>
      <c r="N92" s="740"/>
      <c r="O92" s="740"/>
      <c r="P92" s="740"/>
      <c r="Q92" s="737"/>
      <c r="R92" s="740"/>
      <c r="S92" s="160"/>
      <c r="T92" s="160"/>
      <c r="U92" s="286"/>
      <c r="V92" s="286"/>
      <c r="W92" s="286"/>
      <c r="X92" s="291"/>
      <c r="Y92" s="292"/>
      <c r="Z92" s="292"/>
    </row>
    <row r="93" spans="1:26">
      <c r="A93" s="201">
        <v>43073</v>
      </c>
      <c r="B93" s="738" t="s">
        <v>122</v>
      </c>
      <c r="C93" s="68" t="s">
        <v>86</v>
      </c>
      <c r="D93" s="54">
        <v>29359.200000000001</v>
      </c>
      <c r="E93" s="54">
        <v>29203.26</v>
      </c>
      <c r="F93" s="54">
        <v>29253.99</v>
      </c>
      <c r="G93" s="54">
        <v>29197.74</v>
      </c>
      <c r="H93" s="54">
        <v>29383.1</v>
      </c>
      <c r="I93" s="54">
        <v>29331.93</v>
      </c>
      <c r="J93" s="54">
        <v>29199.01</v>
      </c>
      <c r="K93" s="54">
        <v>29229.01</v>
      </c>
      <c r="L93" s="54">
        <v>29489.84</v>
      </c>
      <c r="M93" s="738">
        <f>IF((L94=""),"",MAX(D95:L95))</f>
        <v>44649.39</v>
      </c>
      <c r="N93" s="738">
        <f>IF(L94="","",MIN(D95:L95))</f>
        <v>32920.050000000003</v>
      </c>
      <c r="O93" s="738">
        <f>IF((L95=""),"",AVERAGE(D95:L95))</f>
        <v>40209.826666666668</v>
      </c>
      <c r="P93" s="738">
        <f>IF((L94=""),"",((M93-N93)/(M93+N93))*100)</f>
        <v>15.121083767009273</v>
      </c>
      <c r="Q93" s="735" t="str">
        <f t="shared" ref="Q93" si="54">IF(L94="","",IF(P93&lt;20,(IF(O93&gt;19000,IF(O93&lt;49000,"Pass","Fail"),"Fail"))))</f>
        <v>Pass</v>
      </c>
      <c r="R93" s="738">
        <v>1428</v>
      </c>
      <c r="S93" s="158"/>
      <c r="T93" s="158"/>
      <c r="U93" s="287">
        <v>19000</v>
      </c>
      <c r="V93" s="287">
        <v>49000</v>
      </c>
      <c r="W93" s="287">
        <v>33000</v>
      </c>
      <c r="X93" s="287">
        <v>44000</v>
      </c>
      <c r="Y93" s="289">
        <v>20</v>
      </c>
      <c r="Z93" s="289">
        <v>20</v>
      </c>
    </row>
    <row r="94" spans="1:26" ht="15.75">
      <c r="A94"/>
      <c r="B94" s="739"/>
      <c r="C94" s="68" t="s">
        <v>87</v>
      </c>
      <c r="D94" s="54">
        <v>18385.849999999999</v>
      </c>
      <c r="E94" s="54">
        <v>15945.3</v>
      </c>
      <c r="F94" s="54">
        <v>15497.46</v>
      </c>
      <c r="G94" s="54">
        <v>15288.1</v>
      </c>
      <c r="H94" s="54">
        <v>17159.47</v>
      </c>
      <c r="I94" s="54">
        <v>15703.19</v>
      </c>
      <c r="J94" s="54">
        <v>15351.4</v>
      </c>
      <c r="K94" s="54">
        <v>15080.12</v>
      </c>
      <c r="L94" s="54">
        <v>14606.71</v>
      </c>
      <c r="M94" s="739"/>
      <c r="N94" s="739"/>
      <c r="O94" s="739"/>
      <c r="P94" s="739"/>
      <c r="Q94" s="736"/>
      <c r="R94" s="739"/>
      <c r="S94" s="159"/>
      <c r="T94" s="159"/>
      <c r="U94" s="284"/>
      <c r="V94" s="284"/>
      <c r="W94" s="284"/>
      <c r="X94" s="284"/>
      <c r="Y94" s="285"/>
      <c r="Z94" s="285"/>
    </row>
    <row r="95" spans="1:26" ht="26.45" customHeight="1">
      <c r="A95"/>
      <c r="B95" s="740"/>
      <c r="C95" s="68" t="s">
        <v>121</v>
      </c>
      <c r="D95" s="68">
        <f t="shared" ref="D95:L95" si="55">IF(((D93="")*AND(D94="")),"",(D93-D94)*3)</f>
        <v>32920.050000000003</v>
      </c>
      <c r="E95" s="68">
        <f t="shared" si="55"/>
        <v>39773.879999999997</v>
      </c>
      <c r="F95" s="68">
        <f t="shared" si="55"/>
        <v>41269.590000000011</v>
      </c>
      <c r="G95" s="68">
        <f t="shared" si="55"/>
        <v>41728.920000000006</v>
      </c>
      <c r="H95" s="68">
        <f t="shared" si="55"/>
        <v>36670.889999999992</v>
      </c>
      <c r="I95" s="68">
        <f t="shared" si="55"/>
        <v>40886.22</v>
      </c>
      <c r="J95" s="68">
        <f t="shared" si="55"/>
        <v>41542.829999999994</v>
      </c>
      <c r="K95" s="68">
        <f t="shared" si="55"/>
        <v>42446.669999999991</v>
      </c>
      <c r="L95" s="68">
        <f t="shared" si="55"/>
        <v>44649.39</v>
      </c>
      <c r="M95" s="740"/>
      <c r="N95" s="740"/>
      <c r="O95" s="740"/>
      <c r="P95" s="740"/>
      <c r="Q95" s="737"/>
      <c r="R95" s="740"/>
      <c r="S95" s="160"/>
      <c r="T95" s="160"/>
      <c r="U95" s="286"/>
      <c r="V95" s="286"/>
      <c r="W95" s="286"/>
      <c r="X95" s="286"/>
      <c r="Y95" s="285"/>
      <c r="Z95" s="285"/>
    </row>
    <row r="96" spans="1:26">
      <c r="A96" s="201">
        <v>43077</v>
      </c>
      <c r="B96" s="738" t="s">
        <v>122</v>
      </c>
      <c r="C96" s="68" t="s">
        <v>86</v>
      </c>
      <c r="D96" s="54">
        <v>29375</v>
      </c>
      <c r="E96" s="54">
        <v>29207.7</v>
      </c>
      <c r="F96" s="54">
        <v>29231.26</v>
      </c>
      <c r="G96" s="54">
        <v>29216.44</v>
      </c>
      <c r="H96" s="54">
        <v>29448.400000000001</v>
      </c>
      <c r="I96" s="54">
        <v>29384.74</v>
      </c>
      <c r="J96" s="54">
        <v>29200.86</v>
      </c>
      <c r="K96" s="54">
        <v>29213.52</v>
      </c>
      <c r="L96" s="54">
        <v>29482.7</v>
      </c>
      <c r="M96" s="738">
        <f>IF((L97=""),"",MAX(D98:L98))</f>
        <v>43387.020000000004</v>
      </c>
      <c r="N96" s="738">
        <f>IF(L97="","",MIN(D98:L98))</f>
        <v>33858.839999999997</v>
      </c>
      <c r="O96" s="738">
        <f>IF((L98=""),"",AVERAGE(D98:L98))</f>
        <v>39851.08666666667</v>
      </c>
      <c r="P96" s="738">
        <f>IF((L97=""),"",((M96-N96)/(M96+N96))*100)</f>
        <v>12.334874645709178</v>
      </c>
      <c r="Q96" s="735" t="str">
        <f t="shared" ref="Q96" si="56">IF(L97="","",IF(P96&lt;20,(IF(O96&gt;19000,IF(O96&lt;49000,"Pass","Fail"),"Fail"))))</f>
        <v>Pass</v>
      </c>
      <c r="R96" s="738">
        <v>102</v>
      </c>
      <c r="S96" s="158"/>
      <c r="T96" s="158"/>
      <c r="U96" s="287">
        <v>19000</v>
      </c>
      <c r="V96" s="287">
        <v>49000</v>
      </c>
      <c r="W96" s="287">
        <v>33000</v>
      </c>
      <c r="X96" s="288">
        <v>44000</v>
      </c>
      <c r="Y96" s="289">
        <v>20</v>
      </c>
      <c r="Z96" s="289">
        <v>20</v>
      </c>
    </row>
    <row r="97" spans="1:26" ht="15.75">
      <c r="A97"/>
      <c r="B97" s="739"/>
      <c r="C97" s="68" t="s">
        <v>87</v>
      </c>
      <c r="D97" s="54">
        <v>18088.72</v>
      </c>
      <c r="E97" s="54">
        <v>15957.77</v>
      </c>
      <c r="F97" s="54">
        <v>15578.61</v>
      </c>
      <c r="G97" s="54">
        <v>15485.88</v>
      </c>
      <c r="H97" s="54">
        <v>17078.099999999999</v>
      </c>
      <c r="I97" s="54">
        <v>16132.83</v>
      </c>
      <c r="J97" s="54">
        <v>15561.54</v>
      </c>
      <c r="K97" s="54">
        <v>15303.55</v>
      </c>
      <c r="L97" s="54">
        <v>15020.36</v>
      </c>
      <c r="M97" s="739"/>
      <c r="N97" s="739"/>
      <c r="O97" s="739"/>
      <c r="P97" s="739"/>
      <c r="Q97" s="736"/>
      <c r="R97" s="739"/>
      <c r="S97" s="159"/>
      <c r="T97" s="159"/>
      <c r="U97" s="284"/>
      <c r="V97" s="284"/>
      <c r="W97" s="284"/>
      <c r="X97" s="290"/>
      <c r="Y97" s="285"/>
      <c r="Z97" s="285"/>
    </row>
    <row r="98" spans="1:26" ht="26.65" customHeight="1">
      <c r="A98"/>
      <c r="B98" s="740"/>
      <c r="C98" s="68" t="s">
        <v>121</v>
      </c>
      <c r="D98" s="68">
        <f t="shared" ref="D98:L98" si="57">IF(((D96="")*AND(D97="")),"",(D96-D97)*3)</f>
        <v>33858.839999999997</v>
      </c>
      <c r="E98" s="68">
        <f t="shared" si="57"/>
        <v>39749.79</v>
      </c>
      <c r="F98" s="68">
        <f t="shared" si="57"/>
        <v>40957.949999999997</v>
      </c>
      <c r="G98" s="68">
        <f t="shared" si="57"/>
        <v>41191.68</v>
      </c>
      <c r="H98" s="68">
        <f t="shared" si="57"/>
        <v>37110.900000000009</v>
      </c>
      <c r="I98" s="68">
        <f t="shared" si="57"/>
        <v>39755.730000000003</v>
      </c>
      <c r="J98" s="68">
        <f t="shared" si="57"/>
        <v>40917.96</v>
      </c>
      <c r="K98" s="68">
        <f t="shared" si="57"/>
        <v>41729.910000000003</v>
      </c>
      <c r="L98" s="68">
        <f t="shared" si="57"/>
        <v>43387.020000000004</v>
      </c>
      <c r="M98" s="740"/>
      <c r="N98" s="740"/>
      <c r="O98" s="740"/>
      <c r="P98" s="740"/>
      <c r="Q98" s="737"/>
      <c r="R98" s="740"/>
      <c r="S98" s="160"/>
      <c r="T98" s="160"/>
      <c r="U98" s="286"/>
      <c r="V98" s="286"/>
      <c r="W98" s="286"/>
      <c r="X98" s="291"/>
      <c r="Y98" s="292"/>
      <c r="Z98" s="292"/>
    </row>
    <row r="99" spans="1:26">
      <c r="A99" s="201">
        <v>43080</v>
      </c>
      <c r="B99" s="738" t="s">
        <v>122</v>
      </c>
      <c r="C99" s="68" t="s">
        <v>86</v>
      </c>
      <c r="D99" s="54">
        <v>29394.79</v>
      </c>
      <c r="E99" s="54">
        <v>29191.85</v>
      </c>
      <c r="F99" s="54">
        <v>29230.63</v>
      </c>
      <c r="G99" s="54">
        <v>29173.81</v>
      </c>
      <c r="H99" s="54">
        <v>29386.66</v>
      </c>
      <c r="I99" s="54">
        <v>29311.97</v>
      </c>
      <c r="J99" s="54">
        <v>29171.89</v>
      </c>
      <c r="K99" s="54">
        <v>29160.05</v>
      </c>
      <c r="L99" s="54">
        <v>29405.26</v>
      </c>
      <c r="M99" s="738">
        <f>IF((L100=""),"",MAX(D101:L101))</f>
        <v>43695.899999999994</v>
      </c>
      <c r="N99" s="738">
        <f>IF(L100="","",MIN(D101:L101))</f>
        <v>33368.639999999999</v>
      </c>
      <c r="O99" s="738">
        <f>IF((L101=""),"",AVERAGE(D101:L101))</f>
        <v>39411.64</v>
      </c>
      <c r="P99" s="738">
        <f>IF((L100=""),"",((M99-N99)/(M99+N99))*100)</f>
        <v>13.400793672420539</v>
      </c>
      <c r="Q99" s="735" t="str">
        <f t="shared" ref="Q99" si="58">IF(L100="","",IF(P99&lt;20,(IF(O99&gt;19000,IF(O99&lt;49000,"Pass","Fail"),"Fail"))))</f>
        <v>Pass</v>
      </c>
      <c r="R99" s="738">
        <v>1335</v>
      </c>
      <c r="S99" s="158" t="s">
        <v>170</v>
      </c>
      <c r="T99" s="158"/>
      <c r="U99" s="287">
        <v>19000</v>
      </c>
      <c r="V99" s="287">
        <v>49000</v>
      </c>
      <c r="W99" s="287">
        <v>33000</v>
      </c>
      <c r="X99" s="288">
        <v>44000</v>
      </c>
      <c r="Y99" s="289">
        <v>20</v>
      </c>
      <c r="Z99" s="289">
        <v>20</v>
      </c>
    </row>
    <row r="100" spans="1:26" ht="15.75">
      <c r="A100"/>
      <c r="B100" s="739"/>
      <c r="C100" s="68" t="s">
        <v>87</v>
      </c>
      <c r="D100" s="54">
        <v>18271.91</v>
      </c>
      <c r="E100" s="54">
        <v>16254.5</v>
      </c>
      <c r="F100" s="54">
        <v>15910.34</v>
      </c>
      <c r="G100" s="54">
        <v>15691.64</v>
      </c>
      <c r="H100" s="54">
        <v>17084.28</v>
      </c>
      <c r="I100" s="54">
        <v>15950.97</v>
      </c>
      <c r="J100" s="54">
        <v>15796.81</v>
      </c>
      <c r="K100" s="54">
        <v>15391.58</v>
      </c>
      <c r="L100" s="54">
        <v>14839.96</v>
      </c>
      <c r="M100" s="739"/>
      <c r="N100" s="739"/>
      <c r="O100" s="739"/>
      <c r="P100" s="739"/>
      <c r="Q100" s="736"/>
      <c r="R100" s="739"/>
      <c r="S100" s="159"/>
      <c r="T100" s="159"/>
      <c r="U100" s="284"/>
      <c r="V100" s="284"/>
      <c r="W100" s="284"/>
      <c r="X100" s="290"/>
      <c r="Y100" s="285"/>
      <c r="Z100" s="285"/>
    </row>
    <row r="101" spans="1:26" ht="26.65" customHeight="1">
      <c r="A101"/>
      <c r="B101" s="740"/>
      <c r="C101" s="68" t="s">
        <v>121</v>
      </c>
      <c r="D101" s="68">
        <f t="shared" ref="D101:L101" si="59">IF(((D99="")*AND(D100="")),"",(D99-D100)*3)</f>
        <v>33368.639999999999</v>
      </c>
      <c r="E101" s="68">
        <f t="shared" si="59"/>
        <v>38812.049999999996</v>
      </c>
      <c r="F101" s="68">
        <f t="shared" si="59"/>
        <v>39960.870000000003</v>
      </c>
      <c r="G101" s="68">
        <f t="shared" si="59"/>
        <v>40446.510000000009</v>
      </c>
      <c r="H101" s="68">
        <f t="shared" si="59"/>
        <v>36907.14</v>
      </c>
      <c r="I101" s="68">
        <f t="shared" si="59"/>
        <v>40083.000000000007</v>
      </c>
      <c r="J101" s="68">
        <f t="shared" si="59"/>
        <v>40125.24</v>
      </c>
      <c r="K101" s="68">
        <f t="shared" si="59"/>
        <v>41305.409999999996</v>
      </c>
      <c r="L101" s="68">
        <f t="shared" si="59"/>
        <v>43695.899999999994</v>
      </c>
      <c r="M101" s="740"/>
      <c r="N101" s="740"/>
      <c r="O101" s="740"/>
      <c r="P101" s="740"/>
      <c r="Q101" s="737"/>
      <c r="R101" s="740"/>
      <c r="S101" s="160"/>
      <c r="T101" s="160"/>
      <c r="U101" s="286"/>
      <c r="V101" s="286"/>
      <c r="W101" s="286"/>
      <c r="X101" s="291"/>
      <c r="Y101" s="292"/>
      <c r="Z101" s="292"/>
    </row>
    <row r="102" spans="1:26">
      <c r="A102" s="201">
        <v>43084</v>
      </c>
      <c r="B102" s="738" t="s">
        <v>122</v>
      </c>
      <c r="C102" s="68" t="s">
        <v>86</v>
      </c>
      <c r="D102" s="54">
        <v>29352.06</v>
      </c>
      <c r="E102" s="54">
        <v>29236.33</v>
      </c>
      <c r="F102" s="54">
        <v>29184.66</v>
      </c>
      <c r="G102" s="54">
        <v>29154.55</v>
      </c>
      <c r="H102" s="54">
        <v>29352.32</v>
      </c>
      <c r="I102" s="54">
        <v>29339.47</v>
      </c>
      <c r="J102" s="54">
        <v>29130.74</v>
      </c>
      <c r="K102" s="54">
        <v>29187.81</v>
      </c>
      <c r="L102" s="54">
        <v>29449.96</v>
      </c>
      <c r="M102" s="738">
        <f>IF((L103=""),"",MAX(D104:L104))</f>
        <v>41993.31</v>
      </c>
      <c r="N102" s="738">
        <f>IF(L103="","",MIN(D104:L104))</f>
        <v>32434.650000000009</v>
      </c>
      <c r="O102" s="738">
        <f>IF((L104=""),"",AVERAGE(D104:L104))</f>
        <v>38579.49</v>
      </c>
      <c r="P102" s="738">
        <f>IF((L103=""),"",((M102-N102)/(M102+N102))*100)</f>
        <v>12.842834870121376</v>
      </c>
      <c r="Q102" s="735" t="str">
        <f t="shared" ref="Q102" si="60">IF(L103="","",IF(P102&lt;20,(IF(O102&gt;19000,IF(O102&lt;49000,"Pass","Fail"),"Fail"))))</f>
        <v>Pass</v>
      </c>
      <c r="R102" s="738">
        <v>1335</v>
      </c>
      <c r="S102" s="158"/>
      <c r="T102" s="158"/>
      <c r="U102" s="287">
        <v>19000</v>
      </c>
      <c r="V102" s="287">
        <v>49000</v>
      </c>
      <c r="W102" s="287">
        <v>33000</v>
      </c>
      <c r="X102" s="288">
        <v>44000</v>
      </c>
      <c r="Y102" s="289">
        <v>20</v>
      </c>
      <c r="Z102" s="289">
        <v>20</v>
      </c>
    </row>
    <row r="103" spans="1:26" ht="15.75">
      <c r="A103"/>
      <c r="B103" s="739"/>
      <c r="C103" s="68" t="s">
        <v>87</v>
      </c>
      <c r="D103" s="54">
        <v>18540.509999999998</v>
      </c>
      <c r="E103" s="54">
        <v>16330.67</v>
      </c>
      <c r="F103" s="54">
        <v>15885.1</v>
      </c>
      <c r="G103" s="54">
        <v>15856.94</v>
      </c>
      <c r="H103" s="54">
        <v>17628.71</v>
      </c>
      <c r="I103" s="54">
        <v>16481.87</v>
      </c>
      <c r="J103" s="54">
        <v>15878.14</v>
      </c>
      <c r="K103" s="54">
        <v>15595.3</v>
      </c>
      <c r="L103" s="54">
        <v>15452.19</v>
      </c>
      <c r="M103" s="739"/>
      <c r="N103" s="739"/>
      <c r="O103" s="739"/>
      <c r="P103" s="739"/>
      <c r="Q103" s="736"/>
      <c r="R103" s="739"/>
      <c r="S103" s="159"/>
      <c r="T103" s="159"/>
      <c r="U103" s="284"/>
      <c r="V103" s="284"/>
      <c r="W103" s="284"/>
      <c r="X103" s="290"/>
      <c r="Y103" s="285"/>
      <c r="Z103" s="285"/>
    </row>
    <row r="104" spans="1:26" ht="26.65" customHeight="1">
      <c r="A104"/>
      <c r="B104" s="740"/>
      <c r="C104" s="68" t="s">
        <v>121</v>
      </c>
      <c r="D104" s="68">
        <f t="shared" ref="D104:L104" si="61">IF(((D102="")*AND(D103="")),"",(D102-D103)*3)</f>
        <v>32434.650000000009</v>
      </c>
      <c r="E104" s="68">
        <f t="shared" si="61"/>
        <v>38716.980000000003</v>
      </c>
      <c r="F104" s="68">
        <f t="shared" si="61"/>
        <v>39898.68</v>
      </c>
      <c r="G104" s="68">
        <f t="shared" si="61"/>
        <v>39892.829999999994</v>
      </c>
      <c r="H104" s="68">
        <f t="shared" si="61"/>
        <v>35170.83</v>
      </c>
      <c r="I104" s="68">
        <f t="shared" si="61"/>
        <v>38572.800000000003</v>
      </c>
      <c r="J104" s="68">
        <f t="shared" si="61"/>
        <v>39757.800000000003</v>
      </c>
      <c r="K104" s="68">
        <f t="shared" si="61"/>
        <v>40777.530000000006</v>
      </c>
      <c r="L104" s="68">
        <f t="shared" si="61"/>
        <v>41993.31</v>
      </c>
      <c r="M104" s="740"/>
      <c r="N104" s="740"/>
      <c r="O104" s="740"/>
      <c r="P104" s="740"/>
      <c r="Q104" s="737"/>
      <c r="R104" s="740"/>
      <c r="S104" s="160"/>
      <c r="T104" s="160"/>
      <c r="U104" s="286"/>
      <c r="V104" s="286"/>
      <c r="W104" s="286"/>
      <c r="X104" s="291"/>
      <c r="Y104" s="292"/>
      <c r="Z104" s="292"/>
    </row>
    <row r="105" spans="1:26">
      <c r="A105" s="201">
        <v>43088</v>
      </c>
      <c r="B105" s="738" t="s">
        <v>122</v>
      </c>
      <c r="C105" s="68" t="s">
        <v>86</v>
      </c>
      <c r="D105" s="54">
        <v>29327.42</v>
      </c>
      <c r="E105" s="54">
        <v>29128.85</v>
      </c>
      <c r="F105" s="54">
        <v>29113.75</v>
      </c>
      <c r="G105" s="54">
        <v>29130.89</v>
      </c>
      <c r="H105" s="54">
        <v>29383.19</v>
      </c>
      <c r="I105" s="54">
        <v>29267.63</v>
      </c>
      <c r="J105" s="54">
        <v>29117.95</v>
      </c>
      <c r="K105" s="54">
        <v>29134.799999999999</v>
      </c>
      <c r="L105" s="54">
        <v>29382.85</v>
      </c>
      <c r="M105" s="738">
        <f>IF((L106=""),"",MAX(D107:L107))</f>
        <v>42560.28</v>
      </c>
      <c r="N105" s="738">
        <f>IF(L106="","",MIN(D107:L107))</f>
        <v>33356.30999999999</v>
      </c>
      <c r="O105" s="738">
        <f>IF((L107=""),"",AVERAGE(D107:L107))</f>
        <v>39288.160000000003</v>
      </c>
      <c r="P105" s="738">
        <f>IF((L106=""),"",((M105-N105)/(M105+N105))*100)</f>
        <v>12.123792704598573</v>
      </c>
      <c r="Q105" s="735" t="str">
        <f t="shared" ref="Q105" si="62">IF(L106="","",IF(P105&lt;20,(IF(O105&gt;19000,IF(O105&lt;49000,"Pass","Fail"),"Fail"))))</f>
        <v>Pass</v>
      </c>
      <c r="R105" s="738">
        <v>1335</v>
      </c>
      <c r="S105" s="158"/>
      <c r="T105" s="158"/>
      <c r="U105" s="287">
        <v>19000</v>
      </c>
      <c r="V105" s="287">
        <v>49000</v>
      </c>
      <c r="W105" s="287">
        <v>33000</v>
      </c>
      <c r="X105" s="288">
        <v>44000</v>
      </c>
      <c r="Y105" s="289">
        <v>20</v>
      </c>
      <c r="Z105" s="289">
        <v>20</v>
      </c>
    </row>
    <row r="106" spans="1:26" ht="15.75">
      <c r="A106"/>
      <c r="B106" s="739"/>
      <c r="C106" s="68" t="s">
        <v>87</v>
      </c>
      <c r="D106" s="54">
        <v>18208.650000000001</v>
      </c>
      <c r="E106" s="54">
        <v>16124.38</v>
      </c>
      <c r="F106" s="54">
        <v>15704.96</v>
      </c>
      <c r="G106" s="54">
        <v>15527.27</v>
      </c>
      <c r="H106" s="54">
        <v>17046.87</v>
      </c>
      <c r="I106" s="54">
        <v>16192.84</v>
      </c>
      <c r="J106" s="54">
        <v>15765.02</v>
      </c>
      <c r="K106" s="54">
        <v>15356.77</v>
      </c>
      <c r="L106" s="54">
        <v>15196.09</v>
      </c>
      <c r="M106" s="739"/>
      <c r="N106" s="739"/>
      <c r="O106" s="739"/>
      <c r="P106" s="739"/>
      <c r="Q106" s="736"/>
      <c r="R106" s="739"/>
      <c r="S106" s="159"/>
      <c r="T106" s="159"/>
      <c r="U106" s="284"/>
      <c r="V106" s="284"/>
      <c r="W106" s="284"/>
      <c r="X106" s="290"/>
      <c r="Y106" s="285"/>
      <c r="Z106" s="285"/>
    </row>
    <row r="107" spans="1:26" ht="26.65" customHeight="1">
      <c r="A107"/>
      <c r="B107" s="740"/>
      <c r="C107" s="68" t="s">
        <v>121</v>
      </c>
      <c r="D107" s="68">
        <f t="shared" ref="D107:L107" si="63">IF(((D105="")*AND(D106="")),"",(D105-D106)*3)</f>
        <v>33356.30999999999</v>
      </c>
      <c r="E107" s="68">
        <f t="shared" si="63"/>
        <v>39013.409999999996</v>
      </c>
      <c r="F107" s="68">
        <f t="shared" si="63"/>
        <v>40226.370000000003</v>
      </c>
      <c r="G107" s="68">
        <f t="shared" si="63"/>
        <v>40810.86</v>
      </c>
      <c r="H107" s="68">
        <f t="shared" si="63"/>
        <v>37008.959999999999</v>
      </c>
      <c r="I107" s="68">
        <f t="shared" si="63"/>
        <v>39224.370000000003</v>
      </c>
      <c r="J107" s="68">
        <f t="shared" si="63"/>
        <v>40058.79</v>
      </c>
      <c r="K107" s="68">
        <f t="shared" si="63"/>
        <v>41334.089999999997</v>
      </c>
      <c r="L107" s="68">
        <f t="shared" si="63"/>
        <v>42560.28</v>
      </c>
      <c r="M107" s="740"/>
      <c r="N107" s="740"/>
      <c r="O107" s="740"/>
      <c r="P107" s="740"/>
      <c r="Q107" s="737"/>
      <c r="R107" s="740"/>
      <c r="S107" s="160"/>
      <c r="T107" s="160"/>
      <c r="U107" s="286"/>
      <c r="V107" s="286"/>
      <c r="W107" s="286"/>
      <c r="X107" s="291"/>
      <c r="Y107" s="292"/>
      <c r="Z107" s="292"/>
    </row>
    <row r="108" spans="1:26">
      <c r="A108" s="201">
        <v>43091</v>
      </c>
      <c r="B108" s="738" t="s">
        <v>122</v>
      </c>
      <c r="C108" s="68" t="s">
        <v>86</v>
      </c>
      <c r="D108" s="54">
        <v>29372.31</v>
      </c>
      <c r="E108" s="54">
        <v>29180.02</v>
      </c>
      <c r="F108" s="54">
        <v>29235.81</v>
      </c>
      <c r="G108" s="54">
        <v>29179.02</v>
      </c>
      <c r="H108" s="54">
        <v>29431.69</v>
      </c>
      <c r="I108" s="54">
        <v>29285.49</v>
      </c>
      <c r="J108" s="54">
        <v>29177.61</v>
      </c>
      <c r="K108" s="54">
        <v>29214.82</v>
      </c>
      <c r="L108" s="54">
        <v>29433.39</v>
      </c>
      <c r="M108" s="738">
        <f>IF((L109=""),"",MAX(D110:L110))</f>
        <v>41521.079999999994</v>
      </c>
      <c r="N108" s="738">
        <f>IF(L109="","",MIN(D110:L110))</f>
        <v>32808.270000000004</v>
      </c>
      <c r="O108" s="738">
        <f>IF((L110=""),"",AVERAGE(D110:L110))</f>
        <v>38271.373333333337</v>
      </c>
      <c r="P108" s="738">
        <f>IF((L109=""),"",((M108-N108)/(M108+N108))*100)</f>
        <v>11.721897204805355</v>
      </c>
      <c r="Q108" s="735" t="str">
        <f t="shared" ref="Q108" si="64">IF(L109="","",IF(P108&lt;20,(IF(O108&gt;19000,IF(O108&lt;49000,"Pass","Fail"),"Fail"))))</f>
        <v>Pass</v>
      </c>
      <c r="R108" s="738"/>
      <c r="S108" s="158"/>
      <c r="T108" s="158"/>
      <c r="U108" s="287">
        <v>19000</v>
      </c>
      <c r="V108" s="287">
        <v>49000</v>
      </c>
      <c r="W108" s="287">
        <v>33000</v>
      </c>
      <c r="X108" s="288">
        <v>44000</v>
      </c>
      <c r="Y108" s="289">
        <v>20</v>
      </c>
      <c r="Z108" s="289">
        <v>20</v>
      </c>
    </row>
    <row r="109" spans="1:26" ht="15.75">
      <c r="A109"/>
      <c r="B109" s="739"/>
      <c r="C109" s="68" t="s">
        <v>87</v>
      </c>
      <c r="D109" s="54">
        <v>18436.22</v>
      </c>
      <c r="E109" s="54">
        <v>16570.080000000002</v>
      </c>
      <c r="F109" s="54">
        <v>16259.72</v>
      </c>
      <c r="G109" s="54">
        <v>16006.7</v>
      </c>
      <c r="H109" s="54">
        <v>17283.060000000001</v>
      </c>
      <c r="I109" s="54">
        <v>16527.46</v>
      </c>
      <c r="J109" s="54">
        <v>16153.62</v>
      </c>
      <c r="K109" s="54">
        <v>15866.15</v>
      </c>
      <c r="L109" s="54">
        <v>15593.03</v>
      </c>
      <c r="M109" s="739"/>
      <c r="N109" s="739"/>
      <c r="O109" s="739"/>
      <c r="P109" s="739"/>
      <c r="Q109" s="736"/>
      <c r="R109" s="739"/>
      <c r="S109" s="159"/>
      <c r="T109" s="159"/>
      <c r="U109" s="284"/>
      <c r="V109" s="284"/>
      <c r="W109" s="284"/>
      <c r="X109" s="290"/>
      <c r="Y109" s="285"/>
      <c r="Z109" s="285"/>
    </row>
    <row r="110" spans="1:26" ht="26.65" customHeight="1">
      <c r="A110"/>
      <c r="B110" s="740"/>
      <c r="C110" s="68" t="s">
        <v>121</v>
      </c>
      <c r="D110" s="68">
        <f t="shared" ref="D110:L110" si="65">IF(((D108="")*AND(D109="")),"",(D108-D109)*3)</f>
        <v>32808.270000000004</v>
      </c>
      <c r="E110" s="68">
        <f t="shared" si="65"/>
        <v>37829.819999999992</v>
      </c>
      <c r="F110" s="68">
        <f t="shared" si="65"/>
        <v>38928.270000000004</v>
      </c>
      <c r="G110" s="68">
        <f t="shared" si="65"/>
        <v>39516.959999999999</v>
      </c>
      <c r="H110" s="68">
        <f t="shared" si="65"/>
        <v>36445.889999999992</v>
      </c>
      <c r="I110" s="68">
        <f t="shared" si="65"/>
        <v>38274.090000000011</v>
      </c>
      <c r="J110" s="68">
        <f t="shared" si="65"/>
        <v>39071.97</v>
      </c>
      <c r="K110" s="68">
        <f t="shared" si="65"/>
        <v>40046.01</v>
      </c>
      <c r="L110" s="68">
        <f t="shared" si="65"/>
        <v>41521.079999999994</v>
      </c>
      <c r="M110" s="740"/>
      <c r="N110" s="740"/>
      <c r="O110" s="740"/>
      <c r="P110" s="740"/>
      <c r="Q110" s="737"/>
      <c r="R110" s="740"/>
      <c r="S110" s="160"/>
      <c r="T110" s="160"/>
      <c r="U110" s="286"/>
      <c r="V110" s="286"/>
      <c r="W110" s="286"/>
      <c r="X110" s="291"/>
      <c r="Y110" s="292"/>
      <c r="Z110" s="292"/>
    </row>
    <row r="111" spans="1:26">
      <c r="A111" s="201">
        <v>43095</v>
      </c>
      <c r="B111" s="738" t="s">
        <v>122</v>
      </c>
      <c r="C111" s="68" t="s">
        <v>86</v>
      </c>
      <c r="D111" s="54">
        <v>29279.78</v>
      </c>
      <c r="E111" s="54">
        <v>29042.13</v>
      </c>
      <c r="F111" s="54">
        <v>29167.200000000001</v>
      </c>
      <c r="G111" s="54">
        <v>29148.76</v>
      </c>
      <c r="H111" s="54">
        <v>29331.99</v>
      </c>
      <c r="I111" s="54">
        <v>29253.37</v>
      </c>
      <c r="J111" s="54">
        <v>29095</v>
      </c>
      <c r="K111" s="54">
        <v>29072.01</v>
      </c>
      <c r="L111" s="54">
        <v>29327.17</v>
      </c>
      <c r="M111" s="738">
        <f>IF((L112=""),"",MAX(D113:L113))</f>
        <v>40908.78</v>
      </c>
      <c r="N111" s="738">
        <f>IF(L112="","",MIN(D113:L113))</f>
        <v>31741.29</v>
      </c>
      <c r="O111" s="738">
        <f>IF((L113=""),"",AVERAGE(D113:L113))</f>
        <v>37107.78666666666</v>
      </c>
      <c r="P111" s="738">
        <f>IF((L112=""),"",((M111-N111)/(M111+N111))*100)</f>
        <v>12.618693966846827</v>
      </c>
      <c r="Q111" s="735" t="str">
        <f t="shared" ref="Q111" si="66">IF(L112="","",IF(P111&lt;20,(IF(O111&gt;19000,IF(O111&lt;49000,"Pass","Fail"),"Fail"))))</f>
        <v>Pass</v>
      </c>
      <c r="R111" s="738"/>
      <c r="S111" s="158"/>
      <c r="T111" s="158"/>
      <c r="U111" s="287">
        <v>19000</v>
      </c>
      <c r="V111" s="287">
        <v>49000</v>
      </c>
      <c r="W111" s="287">
        <v>33000</v>
      </c>
      <c r="X111" s="288">
        <v>44000</v>
      </c>
      <c r="Y111" s="289">
        <v>20</v>
      </c>
      <c r="Z111" s="289">
        <v>20</v>
      </c>
    </row>
    <row r="112" spans="1:26" ht="15.75">
      <c r="A112"/>
      <c r="B112" s="739"/>
      <c r="C112" s="68" t="s">
        <v>87</v>
      </c>
      <c r="D112" s="54">
        <v>18699.349999999999</v>
      </c>
      <c r="E112" s="54">
        <v>16653.66</v>
      </c>
      <c r="F112" s="54">
        <v>16465.78</v>
      </c>
      <c r="G112" s="54">
        <v>16466.830000000002</v>
      </c>
      <c r="H112" s="54">
        <v>18085.84</v>
      </c>
      <c r="I112" s="54">
        <v>16884.32</v>
      </c>
      <c r="J112" s="54">
        <v>16466.759999999998</v>
      </c>
      <c r="K112" s="54">
        <v>15980.6</v>
      </c>
      <c r="L112" s="54">
        <v>15690.91</v>
      </c>
      <c r="M112" s="739"/>
      <c r="N112" s="739"/>
      <c r="O112" s="739"/>
      <c r="P112" s="739"/>
      <c r="Q112" s="736"/>
      <c r="R112" s="739"/>
      <c r="S112" s="159"/>
      <c r="T112" s="159"/>
      <c r="U112" s="284"/>
      <c r="V112" s="284"/>
      <c r="W112" s="284"/>
      <c r="X112" s="290"/>
      <c r="Y112" s="285"/>
      <c r="Z112" s="285"/>
    </row>
    <row r="113" spans="1:26" ht="26.65" customHeight="1">
      <c r="A113"/>
      <c r="B113" s="740"/>
      <c r="C113" s="68" t="s">
        <v>121</v>
      </c>
      <c r="D113" s="68">
        <f t="shared" ref="D113:L113" si="67">IF(((D111="")*AND(D112="")),"",(D111-D112)*3)</f>
        <v>31741.29</v>
      </c>
      <c r="E113" s="68">
        <f t="shared" si="67"/>
        <v>37165.410000000003</v>
      </c>
      <c r="F113" s="68">
        <f t="shared" si="67"/>
        <v>38104.260000000009</v>
      </c>
      <c r="G113" s="68">
        <f t="shared" si="67"/>
        <v>38045.789999999994</v>
      </c>
      <c r="H113" s="68">
        <f t="shared" si="67"/>
        <v>33738.450000000004</v>
      </c>
      <c r="I113" s="68">
        <f t="shared" si="67"/>
        <v>37107.149999999994</v>
      </c>
      <c r="J113" s="68">
        <f t="shared" si="67"/>
        <v>37884.720000000001</v>
      </c>
      <c r="K113" s="68">
        <f t="shared" si="67"/>
        <v>39274.229999999996</v>
      </c>
      <c r="L113" s="68">
        <f t="shared" si="67"/>
        <v>40908.78</v>
      </c>
      <c r="M113" s="740"/>
      <c r="N113" s="740"/>
      <c r="O113" s="740"/>
      <c r="P113" s="740"/>
      <c r="Q113" s="737"/>
      <c r="R113" s="740"/>
      <c r="S113" s="160"/>
      <c r="T113" s="160"/>
      <c r="U113" s="286"/>
      <c r="V113" s="286"/>
      <c r="W113" s="286"/>
      <c r="X113" s="291"/>
      <c r="Y113" s="292"/>
      <c r="Z113" s="292"/>
    </row>
    <row r="114" spans="1:26">
      <c r="A114" s="201">
        <v>43098</v>
      </c>
      <c r="B114" s="738" t="s">
        <v>122</v>
      </c>
      <c r="C114" s="68" t="s">
        <v>86</v>
      </c>
      <c r="D114" s="54">
        <v>29228.22</v>
      </c>
      <c r="E114" s="54">
        <v>29017.11</v>
      </c>
      <c r="F114" s="54">
        <v>29082.1</v>
      </c>
      <c r="G114" s="54">
        <v>29048.74</v>
      </c>
      <c r="H114" s="54">
        <v>29239.53</v>
      </c>
      <c r="I114" s="54">
        <v>29227.4</v>
      </c>
      <c r="J114" s="54">
        <v>29047.53</v>
      </c>
      <c r="K114" s="54">
        <v>29042.92</v>
      </c>
      <c r="L114" s="54">
        <v>29274.06</v>
      </c>
      <c r="M114" s="738">
        <f>IF((L115=""),"",MAX(D116:L116))</f>
        <v>43053.750000000007</v>
      </c>
      <c r="N114" s="738">
        <f>IF(L115="","",MIN(D116:L116))</f>
        <v>33151.229999999996</v>
      </c>
      <c r="O114" s="738">
        <f>IF((L116=""),"",AVERAGE(D116:L116))</f>
        <v>39021.05333333333</v>
      </c>
      <c r="P114" s="738">
        <f>IF((L115=""),"",((M114-N114)/(M114+N114))*100)</f>
        <v>12.994583818537855</v>
      </c>
      <c r="Q114" s="735" t="str">
        <f t="shared" ref="Q114" si="68">IF(L115="","",IF(P114&lt;20,(IF(O114&gt;19000,IF(O114&lt;49000,"Pass","Fail"),"Fail"))))</f>
        <v>Pass</v>
      </c>
      <c r="R114" s="738"/>
      <c r="S114" s="158"/>
      <c r="T114" s="158"/>
      <c r="U114" s="287">
        <v>19000</v>
      </c>
      <c r="V114" s="287">
        <v>49000</v>
      </c>
      <c r="W114" s="287">
        <v>33000</v>
      </c>
      <c r="X114" s="288">
        <v>44000</v>
      </c>
      <c r="Y114" s="289">
        <v>20</v>
      </c>
      <c r="Z114" s="289">
        <v>20</v>
      </c>
    </row>
    <row r="115" spans="1:26" ht="15.75">
      <c r="A115"/>
      <c r="B115" s="739"/>
      <c r="C115" s="68" t="s">
        <v>87</v>
      </c>
      <c r="D115" s="54">
        <v>18177.810000000001</v>
      </c>
      <c r="E115" s="54">
        <v>16319.5</v>
      </c>
      <c r="F115" s="54">
        <v>15688.22</v>
      </c>
      <c r="G115" s="54">
        <v>15660.21</v>
      </c>
      <c r="H115" s="54">
        <v>16780.02</v>
      </c>
      <c r="I115" s="54">
        <v>16172.54</v>
      </c>
      <c r="J115" s="54">
        <v>15901.08</v>
      </c>
      <c r="K115" s="54">
        <v>15522.26</v>
      </c>
      <c r="L115" s="54">
        <v>14922.81</v>
      </c>
      <c r="M115" s="739"/>
      <c r="N115" s="739"/>
      <c r="O115" s="739"/>
      <c r="P115" s="739"/>
      <c r="Q115" s="736"/>
      <c r="R115" s="739"/>
      <c r="S115" s="159"/>
      <c r="T115" s="159"/>
      <c r="U115" s="284"/>
      <c r="V115" s="284"/>
      <c r="W115" s="284"/>
      <c r="X115" s="290"/>
      <c r="Y115" s="285"/>
      <c r="Z115" s="285"/>
    </row>
    <row r="116" spans="1:26" ht="26.65" customHeight="1">
      <c r="A116"/>
      <c r="B116" s="740"/>
      <c r="C116" s="68" t="s">
        <v>121</v>
      </c>
      <c r="D116" s="68">
        <f t="shared" ref="D116:L116" si="69">IF(((D114="")*AND(D115="")),"",(D114-D115)*3)</f>
        <v>33151.229999999996</v>
      </c>
      <c r="E116" s="68">
        <f t="shared" si="69"/>
        <v>38092.83</v>
      </c>
      <c r="F116" s="68">
        <f t="shared" si="69"/>
        <v>40181.64</v>
      </c>
      <c r="G116" s="68">
        <f t="shared" si="69"/>
        <v>40165.590000000011</v>
      </c>
      <c r="H116" s="68">
        <f t="shared" si="69"/>
        <v>37378.53</v>
      </c>
      <c r="I116" s="68">
        <f t="shared" si="69"/>
        <v>39164.58</v>
      </c>
      <c r="J116" s="68">
        <f t="shared" si="69"/>
        <v>39439.35</v>
      </c>
      <c r="K116" s="68">
        <f t="shared" si="69"/>
        <v>40561.979999999996</v>
      </c>
      <c r="L116" s="68">
        <f t="shared" si="69"/>
        <v>43053.750000000007</v>
      </c>
      <c r="M116" s="740"/>
      <c r="N116" s="740"/>
      <c r="O116" s="740"/>
      <c r="P116" s="740"/>
      <c r="Q116" s="737"/>
      <c r="R116" s="740"/>
      <c r="S116" s="160"/>
      <c r="T116" s="160"/>
      <c r="U116" s="286"/>
      <c r="V116" s="286"/>
      <c r="W116" s="286"/>
      <c r="X116" s="291"/>
      <c r="Y116" s="292"/>
      <c r="Z116" s="292"/>
    </row>
    <row r="117" spans="1:26">
      <c r="A117" s="201">
        <v>42736</v>
      </c>
      <c r="B117" s="738" t="s">
        <v>122</v>
      </c>
      <c r="C117" s="68" t="s">
        <v>86</v>
      </c>
      <c r="D117" s="54">
        <v>29289.64</v>
      </c>
      <c r="E117" s="54">
        <v>29103.02</v>
      </c>
      <c r="F117" s="54">
        <v>29141.03</v>
      </c>
      <c r="G117" s="54">
        <v>29077.21</v>
      </c>
      <c r="H117" s="54">
        <v>29281.31</v>
      </c>
      <c r="I117" s="54">
        <v>29232.98</v>
      </c>
      <c r="J117" s="54">
        <v>29080.560000000001</v>
      </c>
      <c r="K117" s="54">
        <v>29092.21</v>
      </c>
      <c r="L117" s="54">
        <v>29360.15</v>
      </c>
      <c r="M117" s="738">
        <f>IF((L118=""),"",MAX(D119:L119))</f>
        <v>41693.070000000007</v>
      </c>
      <c r="N117" s="738">
        <f>IF(L118="","",MIN(D119:L119))</f>
        <v>31999.649999999998</v>
      </c>
      <c r="O117" s="738">
        <f>IF((L119=""),"",AVERAGE(D119:L119))</f>
        <v>37869.18</v>
      </c>
      <c r="P117" s="738">
        <f>IF((L118=""),"",((M117-N117)/(M117+N117))*100)</f>
        <v>13.153836634066444</v>
      </c>
      <c r="Q117" s="735" t="str">
        <f t="shared" ref="Q117" si="70">IF(L118="","",IF(P117&lt;20,(IF(O117&gt;19000,IF(O117&lt;49000,"Pass","Fail"),"Fail"))))</f>
        <v>Pass</v>
      </c>
      <c r="R117" s="738">
        <v>1428</v>
      </c>
      <c r="S117" s="158"/>
      <c r="T117" s="158"/>
      <c r="U117" s="287">
        <v>19000</v>
      </c>
      <c r="V117" s="287">
        <v>49000</v>
      </c>
      <c r="W117" s="287">
        <v>33000</v>
      </c>
      <c r="X117" s="288">
        <v>44000</v>
      </c>
      <c r="Y117" s="289">
        <v>20</v>
      </c>
      <c r="Z117" s="289">
        <v>20</v>
      </c>
    </row>
    <row r="118" spans="1:26" ht="15.75">
      <c r="A118"/>
      <c r="B118" s="739"/>
      <c r="C118" s="68" t="s">
        <v>87</v>
      </c>
      <c r="D118" s="54">
        <v>18623.09</v>
      </c>
      <c r="E118" s="54">
        <v>16615.650000000001</v>
      </c>
      <c r="F118" s="54">
        <v>16259.89</v>
      </c>
      <c r="G118" s="54">
        <v>16033.06</v>
      </c>
      <c r="H118" s="54">
        <v>17472</v>
      </c>
      <c r="I118" s="54">
        <v>16540.43</v>
      </c>
      <c r="J118" s="54">
        <v>16215.7</v>
      </c>
      <c r="K118" s="54">
        <v>15828.29</v>
      </c>
      <c r="L118" s="54">
        <v>15462.46</v>
      </c>
      <c r="M118" s="739"/>
      <c r="N118" s="739"/>
      <c r="O118" s="739"/>
      <c r="P118" s="739"/>
      <c r="Q118" s="736"/>
      <c r="R118" s="739"/>
      <c r="S118" s="159"/>
      <c r="T118" s="159"/>
      <c r="U118" s="284"/>
      <c r="V118" s="284"/>
      <c r="W118" s="284"/>
      <c r="X118" s="290"/>
      <c r="Y118" s="285"/>
      <c r="Z118" s="285"/>
    </row>
    <row r="119" spans="1:26" ht="26.65" customHeight="1">
      <c r="A119"/>
      <c r="B119" s="740"/>
      <c r="C119" s="68" t="s">
        <v>121</v>
      </c>
      <c r="D119" s="68">
        <f t="shared" ref="D119:L119" si="71">IF(((D117="")*AND(D118="")),"",(D117-D118)*3)</f>
        <v>31999.649999999998</v>
      </c>
      <c r="E119" s="68">
        <f t="shared" si="71"/>
        <v>37462.11</v>
      </c>
      <c r="F119" s="68">
        <f t="shared" si="71"/>
        <v>38643.42</v>
      </c>
      <c r="G119" s="68">
        <f t="shared" si="71"/>
        <v>39132.449999999997</v>
      </c>
      <c r="H119" s="68">
        <f t="shared" si="71"/>
        <v>35427.930000000008</v>
      </c>
      <c r="I119" s="68">
        <f t="shared" si="71"/>
        <v>38077.649999999994</v>
      </c>
      <c r="J119" s="68">
        <f t="shared" si="71"/>
        <v>38594.58</v>
      </c>
      <c r="K119" s="68">
        <f t="shared" si="71"/>
        <v>39791.759999999995</v>
      </c>
      <c r="L119" s="68">
        <f t="shared" si="71"/>
        <v>41693.070000000007</v>
      </c>
      <c r="M119" s="740"/>
      <c r="N119" s="740"/>
      <c r="O119" s="740"/>
      <c r="P119" s="740"/>
      <c r="Q119" s="737"/>
      <c r="R119" s="740"/>
      <c r="S119" s="160"/>
      <c r="T119" s="160"/>
      <c r="U119" s="286"/>
      <c r="V119" s="286"/>
      <c r="W119" s="286"/>
      <c r="X119" s="291"/>
      <c r="Y119" s="292"/>
      <c r="Z119" s="292"/>
    </row>
    <row r="120" spans="1:26">
      <c r="A120" s="201">
        <v>42739</v>
      </c>
      <c r="B120" s="738" t="s">
        <v>122</v>
      </c>
      <c r="C120" s="68" t="s">
        <v>86</v>
      </c>
      <c r="D120" s="54">
        <v>29411.16</v>
      </c>
      <c r="E120" s="54">
        <v>29274.49</v>
      </c>
      <c r="F120" s="54">
        <v>29334.15</v>
      </c>
      <c r="G120" s="54">
        <v>29292.1</v>
      </c>
      <c r="H120" s="54">
        <v>29496</v>
      </c>
      <c r="I120" s="54">
        <v>29439.16</v>
      </c>
      <c r="J120" s="54">
        <v>29292.13</v>
      </c>
      <c r="K120" s="54">
        <v>29275.97</v>
      </c>
      <c r="L120" s="54">
        <v>29470.240000000002</v>
      </c>
      <c r="M120" s="738">
        <f>IF((L121=""),"",MAX(D122:L122))</f>
        <v>41379.450000000004</v>
      </c>
      <c r="N120" s="738">
        <f>IF(L121="","",MIN(D122:L122))</f>
        <v>32885.820000000007</v>
      </c>
      <c r="O120" s="738">
        <f>IF((L122=""),"",AVERAGE(D122:L122))</f>
        <v>36620.753333333334</v>
      </c>
      <c r="P120" s="738">
        <f>IF((L121=""),"",((M120-N120)/(M120+N120))*100)</f>
        <v>11.436880253717511</v>
      </c>
      <c r="Q120" s="735" t="str">
        <f t="shared" ref="Q120" si="72">IF(L121="","",IF(P120&lt;20,(IF(O120&gt;19000,IF(O120&lt;49000,"Pass","Fail"),"Fail"))))</f>
        <v>Pass</v>
      </c>
      <c r="R120" s="738">
        <v>1335</v>
      </c>
      <c r="S120" s="158"/>
      <c r="T120" s="158"/>
      <c r="U120" s="287">
        <v>19000</v>
      </c>
      <c r="V120" s="287">
        <v>49000</v>
      </c>
      <c r="W120" s="287">
        <v>33000</v>
      </c>
      <c r="X120" s="288">
        <v>44000</v>
      </c>
      <c r="Y120" s="289">
        <v>20</v>
      </c>
      <c r="Z120" s="289">
        <v>20</v>
      </c>
    </row>
    <row r="121" spans="1:26" ht="15.75">
      <c r="A121"/>
      <c r="B121" s="739"/>
      <c r="C121" s="68" t="s">
        <v>87</v>
      </c>
      <c r="D121" s="54">
        <v>18320.169999999998</v>
      </c>
      <c r="E121" s="54">
        <v>18312.55</v>
      </c>
      <c r="F121" s="54">
        <v>16255.88</v>
      </c>
      <c r="G121" s="54">
        <v>15980.15</v>
      </c>
      <c r="H121" s="54">
        <v>17264.43</v>
      </c>
      <c r="I121" s="54">
        <v>18320.169999999998</v>
      </c>
      <c r="J121" s="54">
        <v>18312.55</v>
      </c>
      <c r="K121" s="54">
        <v>15980.15</v>
      </c>
      <c r="L121" s="54">
        <v>15677.09</v>
      </c>
      <c r="M121" s="739"/>
      <c r="N121" s="739"/>
      <c r="O121" s="739"/>
      <c r="P121" s="739"/>
      <c r="Q121" s="736"/>
      <c r="R121" s="739"/>
      <c r="S121" s="159"/>
      <c r="T121" s="159"/>
      <c r="U121" s="284"/>
      <c r="V121" s="284"/>
      <c r="W121" s="284"/>
      <c r="X121" s="290"/>
      <c r="Y121" s="285"/>
      <c r="Z121" s="285"/>
    </row>
    <row r="122" spans="1:26" ht="26.65" customHeight="1">
      <c r="A122"/>
      <c r="B122" s="740"/>
      <c r="C122" s="68" t="s">
        <v>121</v>
      </c>
      <c r="D122" s="68">
        <f t="shared" ref="D122:L122" si="73">IF(((D120="")*AND(D121="")),"",(D120-D121)*3)</f>
        <v>33272.97</v>
      </c>
      <c r="E122" s="68">
        <f t="shared" si="73"/>
        <v>32885.820000000007</v>
      </c>
      <c r="F122" s="68">
        <f t="shared" si="73"/>
        <v>39234.810000000005</v>
      </c>
      <c r="G122" s="68">
        <f t="shared" si="73"/>
        <v>39935.85</v>
      </c>
      <c r="H122" s="68">
        <f t="shared" si="73"/>
        <v>36694.71</v>
      </c>
      <c r="I122" s="68">
        <f t="shared" si="73"/>
        <v>33356.97</v>
      </c>
      <c r="J122" s="68">
        <f t="shared" si="73"/>
        <v>32938.740000000005</v>
      </c>
      <c r="K122" s="68">
        <f t="shared" si="73"/>
        <v>39887.460000000006</v>
      </c>
      <c r="L122" s="68">
        <f t="shared" si="73"/>
        <v>41379.450000000004</v>
      </c>
      <c r="M122" s="740"/>
      <c r="N122" s="740"/>
      <c r="O122" s="740"/>
      <c r="P122" s="740"/>
      <c r="Q122" s="737"/>
      <c r="R122" s="740"/>
      <c r="S122" s="160"/>
      <c r="T122" s="160"/>
      <c r="U122" s="286"/>
      <c r="V122" s="286"/>
      <c r="W122" s="286"/>
      <c r="X122" s="291"/>
      <c r="Y122" s="292"/>
      <c r="Z122" s="292"/>
    </row>
    <row r="123" spans="1:26">
      <c r="A123" s="201">
        <v>42743</v>
      </c>
      <c r="B123" s="738" t="s">
        <v>122</v>
      </c>
      <c r="C123" s="68" t="s">
        <v>86</v>
      </c>
      <c r="D123" s="54">
        <v>29290.959999999999</v>
      </c>
      <c r="E123" s="54">
        <v>29154.54</v>
      </c>
      <c r="F123" s="54">
        <v>29209.59</v>
      </c>
      <c r="G123" s="54">
        <v>29169.98</v>
      </c>
      <c r="H123" s="54">
        <v>29387.34</v>
      </c>
      <c r="I123" s="54">
        <v>29279.71</v>
      </c>
      <c r="J123" s="54">
        <v>29145.5</v>
      </c>
      <c r="K123" s="54">
        <v>29162.880000000001</v>
      </c>
      <c r="L123" s="54">
        <v>29400.04</v>
      </c>
      <c r="M123" s="738">
        <f>IF((L124=""),"",MAX(D125:L125))</f>
        <v>41731.26</v>
      </c>
      <c r="N123" s="738">
        <f>IF(L124="","",MIN(D125:L125))</f>
        <v>32992.229999999996</v>
      </c>
      <c r="O123" s="738">
        <f>IF((L125=""),"",AVERAGE(D125:L125))</f>
        <v>38268.886666666665</v>
      </c>
      <c r="P123" s="738">
        <f>IF((L124=""),"",((M123-N123)/(M123+N123))*100)</f>
        <v>11.695157707435785</v>
      </c>
      <c r="Q123" s="735" t="str">
        <f t="shared" ref="Q123" si="74">IF(L124="","",IF(P123&lt;20,(IF(O123&gt;19000,IF(O123&lt;49000,"Pass","Fail"),"Fail"))))</f>
        <v>Pass</v>
      </c>
      <c r="R123" s="738"/>
      <c r="S123" s="158"/>
      <c r="T123" s="158"/>
      <c r="U123" s="287">
        <v>19000</v>
      </c>
      <c r="V123" s="287">
        <v>49000</v>
      </c>
      <c r="W123" s="287">
        <v>33000</v>
      </c>
      <c r="X123" s="288">
        <v>44000</v>
      </c>
      <c r="Y123" s="289">
        <v>20</v>
      </c>
      <c r="Z123" s="289">
        <v>20</v>
      </c>
    </row>
    <row r="124" spans="1:26" ht="15.75">
      <c r="A124"/>
      <c r="B124" s="739"/>
      <c r="C124" s="68" t="s">
        <v>87</v>
      </c>
      <c r="D124" s="54">
        <v>18293.55</v>
      </c>
      <c r="E124" s="54">
        <v>16443.84</v>
      </c>
      <c r="F124" s="54">
        <v>16245.72</v>
      </c>
      <c r="G124" s="54">
        <v>16144.93</v>
      </c>
      <c r="H124" s="54">
        <v>17439.02</v>
      </c>
      <c r="I124" s="54">
        <v>16337.78</v>
      </c>
      <c r="J124" s="54">
        <v>16122.15</v>
      </c>
      <c r="K124" s="54">
        <v>15877.27</v>
      </c>
      <c r="L124" s="54">
        <v>15489.62</v>
      </c>
      <c r="M124" s="739"/>
      <c r="N124" s="739"/>
      <c r="O124" s="739"/>
      <c r="P124" s="739"/>
      <c r="Q124" s="736"/>
      <c r="R124" s="739"/>
      <c r="S124" s="159"/>
      <c r="T124" s="159"/>
      <c r="U124" s="284"/>
      <c r="V124" s="284"/>
      <c r="W124" s="284"/>
      <c r="X124" s="290"/>
      <c r="Y124" s="285"/>
      <c r="Z124" s="285"/>
    </row>
    <row r="125" spans="1:26" ht="26.65" customHeight="1">
      <c r="A125"/>
      <c r="B125" s="740"/>
      <c r="C125" s="68" t="s">
        <v>121</v>
      </c>
      <c r="D125" s="68">
        <f t="shared" ref="D125:L125" si="75">IF(((D123="")*AND(D124="")),"",(D123-D124)*3)</f>
        <v>32992.229999999996</v>
      </c>
      <c r="E125" s="68">
        <f t="shared" si="75"/>
        <v>38132.100000000006</v>
      </c>
      <c r="F125" s="68">
        <f t="shared" si="75"/>
        <v>38891.61</v>
      </c>
      <c r="G125" s="68">
        <f t="shared" si="75"/>
        <v>39075.149999999994</v>
      </c>
      <c r="H125" s="68">
        <f t="shared" si="75"/>
        <v>35844.959999999999</v>
      </c>
      <c r="I125" s="68">
        <f t="shared" si="75"/>
        <v>38825.789999999994</v>
      </c>
      <c r="J125" s="68">
        <f t="shared" si="75"/>
        <v>39070.050000000003</v>
      </c>
      <c r="K125" s="68">
        <f t="shared" si="75"/>
        <v>39856.83</v>
      </c>
      <c r="L125" s="68">
        <f t="shared" si="75"/>
        <v>41731.26</v>
      </c>
      <c r="M125" s="740"/>
      <c r="N125" s="740"/>
      <c r="O125" s="740"/>
      <c r="P125" s="740"/>
      <c r="Q125" s="737"/>
      <c r="R125" s="740"/>
      <c r="S125" s="160"/>
      <c r="T125" s="160"/>
      <c r="U125" s="286"/>
      <c r="V125" s="286"/>
      <c r="W125" s="286"/>
      <c r="X125" s="291"/>
      <c r="Y125" s="292"/>
      <c r="Z125" s="292"/>
    </row>
    <row r="126" spans="1:26">
      <c r="A126" s="201">
        <v>43111</v>
      </c>
      <c r="B126" s="738" t="s">
        <v>122</v>
      </c>
      <c r="C126" s="68" t="s">
        <v>86</v>
      </c>
      <c r="D126" s="54">
        <v>29303.19</v>
      </c>
      <c r="E126" s="54">
        <v>29107.89</v>
      </c>
      <c r="F126" s="54">
        <v>29103.69</v>
      </c>
      <c r="G126" s="54">
        <v>29118.79</v>
      </c>
      <c r="H126" s="54">
        <v>29389.16</v>
      </c>
      <c r="I126" s="54">
        <v>29258.29</v>
      </c>
      <c r="J126" s="54">
        <v>29096.44</v>
      </c>
      <c r="K126" s="54">
        <v>29110.06</v>
      </c>
      <c r="L126" s="54">
        <v>29349.45</v>
      </c>
      <c r="M126" s="738">
        <f>IF((L127=""),"",MAX(D128:L128))</f>
        <v>41832.15</v>
      </c>
      <c r="N126" s="738">
        <f>IF(L127="","",MIN(D128:L128))</f>
        <v>32480.46</v>
      </c>
      <c r="O126" s="738">
        <f>IF((L128=""),"",AVERAGE(D128:L128))</f>
        <v>38425.279999999999</v>
      </c>
      <c r="P126" s="738">
        <f>IF((L127=""),"",((M126-N126)/(M126+N126))*100)</f>
        <v>12.584257234404769</v>
      </c>
      <c r="Q126" s="735" t="str">
        <f t="shared" ref="Q126" si="76">IF(L127="","",IF(P126&lt;20,(IF(O126&gt;19000,IF(O126&lt;49000,"Pass","Fail"),"Fail"))))</f>
        <v>Pass</v>
      </c>
      <c r="R126" s="738">
        <v>1159</v>
      </c>
      <c r="S126" s="158" t="s">
        <v>171</v>
      </c>
      <c r="T126" s="158"/>
      <c r="U126" s="287">
        <v>19000</v>
      </c>
      <c r="V126" s="287">
        <v>49000</v>
      </c>
      <c r="W126" s="287">
        <v>33000</v>
      </c>
      <c r="X126" s="288">
        <v>44000</v>
      </c>
      <c r="Y126" s="289">
        <v>20</v>
      </c>
      <c r="Z126" s="289">
        <v>20</v>
      </c>
    </row>
    <row r="127" spans="1:26" ht="15.75">
      <c r="A127"/>
      <c r="B127" s="739"/>
      <c r="C127" s="68" t="s">
        <v>87</v>
      </c>
      <c r="D127" s="54">
        <v>18476.37</v>
      </c>
      <c r="E127" s="54">
        <v>16392.8</v>
      </c>
      <c r="F127" s="54">
        <v>16108.27</v>
      </c>
      <c r="G127" s="54">
        <v>15920.14</v>
      </c>
      <c r="H127" s="54">
        <v>17285.689999999999</v>
      </c>
      <c r="I127" s="54">
        <v>16224.47</v>
      </c>
      <c r="J127" s="54">
        <v>15979.11</v>
      </c>
      <c r="K127" s="54">
        <v>15768.87</v>
      </c>
      <c r="L127" s="54">
        <v>15405.4</v>
      </c>
      <c r="M127" s="739"/>
      <c r="N127" s="739"/>
      <c r="O127" s="739"/>
      <c r="P127" s="739"/>
      <c r="Q127" s="736"/>
      <c r="R127" s="739"/>
      <c r="S127" s="159"/>
      <c r="T127" s="159"/>
      <c r="U127" s="284"/>
      <c r="V127" s="284"/>
      <c r="W127" s="284"/>
      <c r="X127" s="290"/>
      <c r="Y127" s="285"/>
      <c r="Z127" s="285"/>
    </row>
    <row r="128" spans="1:26" ht="26.65" customHeight="1">
      <c r="A128"/>
      <c r="B128" s="740"/>
      <c r="C128" s="68" t="s">
        <v>121</v>
      </c>
      <c r="D128" s="68">
        <f t="shared" ref="D128:L128" si="77">IF(((D126="")*AND(D127="")),"",(D126-D127)*3)</f>
        <v>32480.46</v>
      </c>
      <c r="E128" s="68">
        <f t="shared" si="77"/>
        <v>38145.270000000004</v>
      </c>
      <c r="F128" s="68">
        <f t="shared" si="77"/>
        <v>38986.259999999995</v>
      </c>
      <c r="G128" s="68">
        <f t="shared" si="77"/>
        <v>39595.950000000004</v>
      </c>
      <c r="H128" s="68">
        <f t="shared" si="77"/>
        <v>36310.410000000003</v>
      </c>
      <c r="I128" s="68">
        <f t="shared" si="77"/>
        <v>39101.460000000006</v>
      </c>
      <c r="J128" s="68">
        <f t="shared" si="77"/>
        <v>39351.989999999991</v>
      </c>
      <c r="K128" s="68">
        <f t="shared" si="77"/>
        <v>40023.57</v>
      </c>
      <c r="L128" s="68">
        <f t="shared" si="77"/>
        <v>41832.15</v>
      </c>
      <c r="M128" s="740"/>
      <c r="N128" s="740"/>
      <c r="O128" s="740"/>
      <c r="P128" s="740"/>
      <c r="Q128" s="737"/>
      <c r="R128" s="740"/>
      <c r="S128" s="160"/>
      <c r="T128" s="160"/>
      <c r="U128" s="286"/>
      <c r="V128" s="286"/>
      <c r="W128" s="286"/>
      <c r="X128" s="291"/>
      <c r="Y128" s="292"/>
      <c r="Z128" s="292"/>
    </row>
    <row r="129" spans="1:26">
      <c r="A129" s="201">
        <v>43118</v>
      </c>
      <c r="B129" s="738" t="s">
        <v>122</v>
      </c>
      <c r="C129" s="68" t="s">
        <v>86</v>
      </c>
      <c r="D129" s="54">
        <v>29237.87</v>
      </c>
      <c r="E129" s="54">
        <v>29057.53</v>
      </c>
      <c r="F129" s="54">
        <v>29075.83</v>
      </c>
      <c r="G129" s="54">
        <v>29028.48</v>
      </c>
      <c r="H129" s="54">
        <v>29235.83</v>
      </c>
      <c r="I129" s="54">
        <v>29199.360000000001</v>
      </c>
      <c r="J129" s="54">
        <v>29003.439999999999</v>
      </c>
      <c r="K129" s="54">
        <v>29020.53</v>
      </c>
      <c r="L129" s="54">
        <v>29307.23</v>
      </c>
      <c r="M129" s="738">
        <f>IF((L130=""),"",MAX(D131:L131))</f>
        <v>42621.09</v>
      </c>
      <c r="N129" s="738">
        <f>IF(L130="","",MIN(D131:L131))</f>
        <v>33489.299999999996</v>
      </c>
      <c r="O129" s="738">
        <f>IF((L131=""),"",AVERAGE(D131:L131))</f>
        <v>39055.126666666671</v>
      </c>
      <c r="P129" s="738">
        <f>IF((L130=""),"",((M129-N129)/(M129+N129))*100)</f>
        <v>11.998085938069694</v>
      </c>
      <c r="Q129" s="735" t="str">
        <f t="shared" ref="Q129" si="78">IF(L130="","",IF(P129&lt;20,(IF(O129&gt;19000,IF(O129&lt;49000,"Pass","Fail"),"Fail"))))</f>
        <v>Pass</v>
      </c>
      <c r="R129" s="738">
        <v>121</v>
      </c>
      <c r="S129" s="158"/>
      <c r="T129" s="158"/>
      <c r="U129" s="287">
        <v>19000</v>
      </c>
      <c r="V129" s="287">
        <v>49000</v>
      </c>
      <c r="W129" s="287">
        <v>33000</v>
      </c>
      <c r="X129" s="288">
        <v>44000</v>
      </c>
      <c r="Y129" s="289">
        <v>20</v>
      </c>
      <c r="Z129" s="289">
        <v>20</v>
      </c>
    </row>
    <row r="130" spans="1:26" ht="15.75">
      <c r="A130"/>
      <c r="B130" s="739"/>
      <c r="C130" s="68" t="s">
        <v>87</v>
      </c>
      <c r="D130" s="54">
        <v>18074.77</v>
      </c>
      <c r="E130" s="54">
        <v>16120.11</v>
      </c>
      <c r="F130" s="54">
        <v>15954.36</v>
      </c>
      <c r="G130" s="54">
        <v>15631.76</v>
      </c>
      <c r="H130" s="54">
        <v>16899.23</v>
      </c>
      <c r="I130" s="54">
        <v>15988.37</v>
      </c>
      <c r="J130" s="54">
        <v>15745.55</v>
      </c>
      <c r="K130" s="54">
        <v>15486.37</v>
      </c>
      <c r="L130" s="54">
        <v>15100.2</v>
      </c>
      <c r="M130" s="739"/>
      <c r="N130" s="739"/>
      <c r="O130" s="739"/>
      <c r="P130" s="739"/>
      <c r="Q130" s="736"/>
      <c r="R130" s="739"/>
      <c r="S130" s="159"/>
      <c r="T130" s="159"/>
      <c r="U130" s="284"/>
      <c r="V130" s="284"/>
      <c r="W130" s="284"/>
      <c r="X130" s="290"/>
      <c r="Y130" s="285"/>
      <c r="Z130" s="285"/>
    </row>
    <row r="131" spans="1:26" ht="26.65" customHeight="1">
      <c r="A131"/>
      <c r="B131" s="740"/>
      <c r="C131" s="68" t="s">
        <v>121</v>
      </c>
      <c r="D131" s="68">
        <f t="shared" ref="D131:L131" si="79">IF(((D129="")*AND(D130="")),"",(D129-D130)*3)</f>
        <v>33489.299999999996</v>
      </c>
      <c r="E131" s="68">
        <f t="shared" si="79"/>
        <v>38812.259999999995</v>
      </c>
      <c r="F131" s="68">
        <f t="shared" si="79"/>
        <v>39364.410000000003</v>
      </c>
      <c r="G131" s="68">
        <f t="shared" si="79"/>
        <v>40190.159999999996</v>
      </c>
      <c r="H131" s="68">
        <f t="shared" si="79"/>
        <v>37009.800000000003</v>
      </c>
      <c r="I131" s="68">
        <f t="shared" si="79"/>
        <v>39632.97</v>
      </c>
      <c r="J131" s="68">
        <f t="shared" si="79"/>
        <v>39773.67</v>
      </c>
      <c r="K131" s="68">
        <f t="shared" si="79"/>
        <v>40602.479999999996</v>
      </c>
      <c r="L131" s="68">
        <f t="shared" si="79"/>
        <v>42621.09</v>
      </c>
      <c r="M131" s="740"/>
      <c r="N131" s="740"/>
      <c r="O131" s="740"/>
      <c r="P131" s="740"/>
      <c r="Q131" s="737"/>
      <c r="R131" s="740"/>
      <c r="S131" s="160"/>
      <c r="T131" s="160"/>
      <c r="U131" s="286"/>
      <c r="V131" s="286"/>
      <c r="W131" s="286"/>
      <c r="X131" s="291"/>
      <c r="Y131" s="292"/>
      <c r="Z131" s="292"/>
    </row>
    <row r="132" spans="1:26">
      <c r="A132" s="201">
        <v>43122</v>
      </c>
      <c r="B132" s="738" t="s">
        <v>122</v>
      </c>
      <c r="C132" s="68" t="s">
        <v>86</v>
      </c>
      <c r="D132" s="54">
        <v>29248.87</v>
      </c>
      <c r="E132" s="54">
        <v>29067.14</v>
      </c>
      <c r="F132" s="54">
        <v>29094.91</v>
      </c>
      <c r="G132" s="54">
        <v>29084.49</v>
      </c>
      <c r="H132" s="54">
        <v>29284.9</v>
      </c>
      <c r="I132" s="54">
        <v>29216.89</v>
      </c>
      <c r="J132" s="54">
        <v>29084.09</v>
      </c>
      <c r="K132" s="54">
        <v>29003.21</v>
      </c>
      <c r="L132" s="54">
        <v>29245.97</v>
      </c>
      <c r="M132" s="738">
        <f>IF((L133=""),"",MAX(D134:L134))</f>
        <v>43505.850000000006</v>
      </c>
      <c r="N132" s="738">
        <f>IF(L133="","",MIN(D134:L134))</f>
        <v>28034.31</v>
      </c>
      <c r="O132" s="738">
        <f>IF((L134=""),"",AVERAGE(D134:L134))</f>
        <v>35633.203333333331</v>
      </c>
      <c r="P132" s="738">
        <f>IF((L133=""),"",((M132-N132)/(M132+N132))*100)</f>
        <v>21.626370419076508</v>
      </c>
      <c r="Q132" s="735" t="b">
        <f t="shared" ref="Q132" si="80">IF(L133="","",IF(P132&lt;20,(IF(O132&gt;19000,IF(O132&lt;49000,"Pass","Fail"),"Fail"))))</f>
        <v>0</v>
      </c>
      <c r="R132" s="738">
        <v>1428</v>
      </c>
      <c r="S132" s="158"/>
      <c r="T132" s="158"/>
      <c r="U132" s="287">
        <v>19000</v>
      </c>
      <c r="V132" s="287">
        <v>49000</v>
      </c>
      <c r="W132" s="287">
        <v>33000</v>
      </c>
      <c r="X132" s="288">
        <v>44000</v>
      </c>
      <c r="Y132" s="289">
        <v>20</v>
      </c>
      <c r="Z132" s="289">
        <v>20</v>
      </c>
    </row>
    <row r="133" spans="1:26" ht="15.75">
      <c r="A133"/>
      <c r="B133" s="739"/>
      <c r="C133" s="68" t="s">
        <v>87</v>
      </c>
      <c r="D133" s="54">
        <v>19904.099999999999</v>
      </c>
      <c r="E133" s="54">
        <v>17726.21</v>
      </c>
      <c r="F133" s="54">
        <v>14592.96</v>
      </c>
      <c r="G133" s="54">
        <v>16656.14</v>
      </c>
      <c r="H133" s="54">
        <v>18174.240000000002</v>
      </c>
      <c r="I133" s="54">
        <v>17856.080000000002</v>
      </c>
      <c r="J133" s="54">
        <v>17082.939999999999</v>
      </c>
      <c r="K133" s="54">
        <v>16655.189999999999</v>
      </c>
      <c r="L133" s="54">
        <v>16783</v>
      </c>
      <c r="M133" s="739"/>
      <c r="N133" s="739"/>
      <c r="O133" s="739"/>
      <c r="P133" s="739"/>
      <c r="Q133" s="736"/>
      <c r="R133" s="739"/>
      <c r="S133" s="159"/>
      <c r="T133" s="159"/>
      <c r="U133" s="284"/>
      <c r="V133" s="284"/>
      <c r="W133" s="284"/>
      <c r="X133" s="290"/>
      <c r="Y133" s="285"/>
      <c r="Z133" s="285"/>
    </row>
    <row r="134" spans="1:26" ht="26.65" customHeight="1">
      <c r="A134"/>
      <c r="B134" s="740"/>
      <c r="C134" s="68" t="s">
        <v>121</v>
      </c>
      <c r="D134" s="68">
        <f t="shared" ref="D134:L134" si="81">IF(((D132="")*AND(D133="")),"",(D132-D133)*3)</f>
        <v>28034.31</v>
      </c>
      <c r="E134" s="68">
        <f t="shared" si="81"/>
        <v>34022.79</v>
      </c>
      <c r="F134" s="68">
        <f t="shared" si="81"/>
        <v>43505.850000000006</v>
      </c>
      <c r="G134" s="68">
        <f t="shared" si="81"/>
        <v>37285.050000000003</v>
      </c>
      <c r="H134" s="68">
        <f t="shared" si="81"/>
        <v>33331.979999999996</v>
      </c>
      <c r="I134" s="68">
        <f t="shared" si="81"/>
        <v>34082.429999999993</v>
      </c>
      <c r="J134" s="68">
        <f t="shared" si="81"/>
        <v>36003.450000000004</v>
      </c>
      <c r="K134" s="68">
        <f t="shared" si="81"/>
        <v>37044.06</v>
      </c>
      <c r="L134" s="68">
        <f t="shared" si="81"/>
        <v>37388.910000000003</v>
      </c>
      <c r="M134" s="740"/>
      <c r="N134" s="740"/>
      <c r="O134" s="740"/>
      <c r="P134" s="740"/>
      <c r="Q134" s="737"/>
      <c r="R134" s="740"/>
      <c r="S134" s="160"/>
      <c r="T134" s="160"/>
      <c r="U134" s="286"/>
      <c r="V134" s="286"/>
      <c r="W134" s="286"/>
      <c r="X134" s="291"/>
      <c r="Y134" s="292"/>
      <c r="Z134" s="292"/>
    </row>
    <row r="135" spans="1:26">
      <c r="A135" s="201">
        <v>43125</v>
      </c>
      <c r="B135" s="738" t="s">
        <v>122</v>
      </c>
      <c r="C135" s="68" t="s">
        <v>86</v>
      </c>
      <c r="D135" s="54">
        <v>29204.97</v>
      </c>
      <c r="E135" s="54">
        <v>29015.119999999999</v>
      </c>
      <c r="F135" s="54">
        <v>29031.82</v>
      </c>
      <c r="G135" s="54">
        <v>28991.49</v>
      </c>
      <c r="H135" s="54">
        <v>29226.73</v>
      </c>
      <c r="I135" s="54">
        <v>29178.65</v>
      </c>
      <c r="J135" s="54">
        <v>28997.89</v>
      </c>
      <c r="K135" s="54">
        <v>28996.55</v>
      </c>
      <c r="L135" s="54">
        <v>29224.37</v>
      </c>
      <c r="M135" s="738">
        <f>IF((L136=""),"",MAX(D137:L137))</f>
        <v>43051.319999999992</v>
      </c>
      <c r="N135" s="738">
        <f>IF(L136="","",MIN(D137:L137))</f>
        <v>33243.780000000006</v>
      </c>
      <c r="O135" s="738">
        <f>IF((L137=""),"",AVERAGE(D137:L137))</f>
        <v>39034.773333333338</v>
      </c>
      <c r="P135" s="738">
        <f>IF((L136=""),"",((M135-N135)/(M135+N135))*100)</f>
        <v>12.854744275844695</v>
      </c>
      <c r="Q135" s="735" t="str">
        <f t="shared" ref="Q135" si="82">IF(L136="","",IF(P135&lt;20,(IF(O135&gt;19000,IF(O135&lt;49000,"Pass","Fail"),"Fail"))))</f>
        <v>Pass</v>
      </c>
      <c r="R135" s="738">
        <v>1428</v>
      </c>
      <c r="S135" s="158"/>
      <c r="T135" s="158"/>
      <c r="U135" s="287">
        <v>19000</v>
      </c>
      <c r="V135" s="287">
        <v>49000</v>
      </c>
      <c r="W135" s="287">
        <v>33000</v>
      </c>
      <c r="X135" s="288">
        <v>44000</v>
      </c>
      <c r="Y135" s="289">
        <v>20</v>
      </c>
      <c r="Z135" s="289">
        <v>20</v>
      </c>
    </row>
    <row r="136" spans="1:26" ht="15.75">
      <c r="A136"/>
      <c r="B136" s="739"/>
      <c r="C136" s="68" t="s">
        <v>87</v>
      </c>
      <c r="D136" s="54">
        <v>18123.71</v>
      </c>
      <c r="E136" s="54">
        <v>16161.55</v>
      </c>
      <c r="F136" s="54">
        <v>15894.2</v>
      </c>
      <c r="G136" s="54">
        <v>15569.95</v>
      </c>
      <c r="H136" s="54">
        <v>16945.990000000002</v>
      </c>
      <c r="I136" s="54">
        <v>16022.52</v>
      </c>
      <c r="J136" s="54">
        <v>15764.26</v>
      </c>
      <c r="K136" s="54">
        <v>15407.16</v>
      </c>
      <c r="L136" s="54">
        <v>14873.93</v>
      </c>
      <c r="M136" s="739"/>
      <c r="N136" s="739"/>
      <c r="O136" s="739"/>
      <c r="P136" s="739"/>
      <c r="Q136" s="736"/>
      <c r="R136" s="739"/>
      <c r="S136" s="159"/>
      <c r="T136" s="159"/>
      <c r="U136" s="284"/>
      <c r="V136" s="284"/>
      <c r="W136" s="284"/>
      <c r="X136" s="290"/>
      <c r="Y136" s="285"/>
      <c r="Z136" s="285"/>
    </row>
    <row r="137" spans="1:26" ht="26.65" customHeight="1">
      <c r="A137"/>
      <c r="B137" s="740"/>
      <c r="C137" s="68" t="s">
        <v>121</v>
      </c>
      <c r="D137" s="68">
        <f t="shared" ref="D137:L137" si="83">IF(((D135="")*AND(D136="")),"",(D135-D136)*3)</f>
        <v>33243.780000000006</v>
      </c>
      <c r="E137" s="68">
        <f t="shared" si="83"/>
        <v>38560.71</v>
      </c>
      <c r="F137" s="68">
        <f t="shared" si="83"/>
        <v>39412.86</v>
      </c>
      <c r="G137" s="68">
        <f t="shared" si="83"/>
        <v>40264.620000000003</v>
      </c>
      <c r="H137" s="68">
        <f t="shared" si="83"/>
        <v>36842.219999999994</v>
      </c>
      <c r="I137" s="68">
        <f t="shared" si="83"/>
        <v>39468.39</v>
      </c>
      <c r="J137" s="68">
        <f t="shared" si="83"/>
        <v>39700.89</v>
      </c>
      <c r="K137" s="68">
        <f t="shared" si="83"/>
        <v>40768.17</v>
      </c>
      <c r="L137" s="68">
        <f t="shared" si="83"/>
        <v>43051.319999999992</v>
      </c>
      <c r="M137" s="740"/>
      <c r="N137" s="740"/>
      <c r="O137" s="740"/>
      <c r="P137" s="740"/>
      <c r="Q137" s="737"/>
      <c r="R137" s="740"/>
      <c r="S137" s="160"/>
      <c r="T137" s="160"/>
      <c r="U137" s="286"/>
      <c r="V137" s="286"/>
      <c r="W137" s="286"/>
      <c r="X137" s="291"/>
      <c r="Y137" s="292"/>
      <c r="Z137" s="292"/>
    </row>
    <row r="138" spans="1:26">
      <c r="A138" s="201">
        <v>43128</v>
      </c>
      <c r="B138" s="738" t="s">
        <v>122</v>
      </c>
      <c r="C138" s="68" t="s">
        <v>86</v>
      </c>
      <c r="D138" s="54">
        <v>29194.68</v>
      </c>
      <c r="E138" s="54">
        <v>29029.53</v>
      </c>
      <c r="F138" s="54">
        <v>29092.26</v>
      </c>
      <c r="G138" s="54">
        <v>29123.759999999998</v>
      </c>
      <c r="H138" s="54">
        <v>29285.83</v>
      </c>
      <c r="I138" s="54">
        <v>29267.759999999998</v>
      </c>
      <c r="J138" s="54">
        <v>29058.04</v>
      </c>
      <c r="K138" s="54">
        <v>29053.27</v>
      </c>
      <c r="L138" s="54">
        <v>29256.71</v>
      </c>
      <c r="M138" s="738">
        <f>IF((L139=""),"",MAX(D140:L140))</f>
        <v>36323.399999999994</v>
      </c>
      <c r="N138" s="738">
        <f>IF(L139="","",MIN(D140:L140))</f>
        <v>28628.490000000005</v>
      </c>
      <c r="O138" s="738">
        <f>IF((L140=""),"",AVERAGE(D140:L140))</f>
        <v>33003.966666666667</v>
      </c>
      <c r="P138" s="738">
        <f>IF((L139=""),"",((M138-N138)/(M138+N138))*100)</f>
        <v>11.847091747445669</v>
      </c>
      <c r="Q138" s="735" t="str">
        <f t="shared" ref="Q138" si="84">IF(L139="","",IF(P138&lt;20,(IF(O138&gt;19000,IF(O138&lt;49000,"Pass","Fail"),"Fail"))))</f>
        <v>Pass</v>
      </c>
      <c r="R138" s="738">
        <v>1519</v>
      </c>
      <c r="S138" s="158"/>
      <c r="T138" s="158"/>
      <c r="U138" s="287">
        <v>19000</v>
      </c>
      <c r="V138" s="287">
        <v>49000</v>
      </c>
      <c r="W138" s="287">
        <v>33000</v>
      </c>
      <c r="X138" s="288">
        <v>44000</v>
      </c>
      <c r="Y138" s="289">
        <v>20</v>
      </c>
      <c r="Z138" s="289">
        <v>20</v>
      </c>
    </row>
    <row r="139" spans="1:26" ht="15.75">
      <c r="A139"/>
      <c r="B139" s="739"/>
      <c r="C139" s="68" t="s">
        <v>87</v>
      </c>
      <c r="D139" s="54">
        <v>19651.849999999999</v>
      </c>
      <c r="E139" s="54">
        <v>18152.560000000001</v>
      </c>
      <c r="F139" s="54">
        <v>17976.87</v>
      </c>
      <c r="G139" s="54">
        <v>17823.53</v>
      </c>
      <c r="H139" s="54">
        <v>18870.37</v>
      </c>
      <c r="I139" s="54">
        <v>18116.13</v>
      </c>
      <c r="J139" s="54">
        <v>17941.150000000001</v>
      </c>
      <c r="K139" s="54">
        <v>17668.57</v>
      </c>
      <c r="L139" s="54">
        <v>17148.91</v>
      </c>
      <c r="M139" s="739"/>
      <c r="N139" s="739"/>
      <c r="O139" s="739"/>
      <c r="P139" s="739"/>
      <c r="Q139" s="736"/>
      <c r="R139" s="739"/>
      <c r="S139" s="159"/>
      <c r="T139" s="159"/>
      <c r="U139" s="284"/>
      <c r="V139" s="284"/>
      <c r="W139" s="284"/>
      <c r="X139" s="290"/>
      <c r="Y139" s="285"/>
      <c r="Z139" s="285"/>
    </row>
    <row r="140" spans="1:26" ht="26.65" customHeight="1">
      <c r="A140"/>
      <c r="B140" s="740"/>
      <c r="C140" s="68" t="s">
        <v>121</v>
      </c>
      <c r="D140" s="68">
        <f t="shared" ref="D140:L140" si="85">IF(((D138="")*AND(D139="")),"",(D138-D139)*3)</f>
        <v>28628.490000000005</v>
      </c>
      <c r="E140" s="68">
        <f t="shared" si="85"/>
        <v>32630.909999999993</v>
      </c>
      <c r="F140" s="68">
        <f t="shared" si="85"/>
        <v>33346.17</v>
      </c>
      <c r="G140" s="68">
        <f t="shared" si="85"/>
        <v>33900.69</v>
      </c>
      <c r="H140" s="68">
        <f t="shared" si="85"/>
        <v>31246.380000000008</v>
      </c>
      <c r="I140" s="68">
        <f t="shared" si="85"/>
        <v>33454.889999999992</v>
      </c>
      <c r="J140" s="68">
        <f t="shared" si="85"/>
        <v>33350.67</v>
      </c>
      <c r="K140" s="68">
        <f t="shared" si="85"/>
        <v>34154.100000000006</v>
      </c>
      <c r="L140" s="68">
        <f t="shared" si="85"/>
        <v>36323.399999999994</v>
      </c>
      <c r="M140" s="740"/>
      <c r="N140" s="740"/>
      <c r="O140" s="740"/>
      <c r="P140" s="740"/>
      <c r="Q140" s="737"/>
      <c r="R140" s="740"/>
      <c r="S140" s="160"/>
      <c r="T140" s="160"/>
      <c r="U140" s="286"/>
      <c r="V140" s="286"/>
      <c r="W140" s="286"/>
      <c r="X140" s="291"/>
      <c r="Y140" s="292"/>
      <c r="Z140" s="292"/>
    </row>
    <row r="141" spans="1:26">
      <c r="A141" s="201">
        <v>43131</v>
      </c>
      <c r="B141" s="738" t="s">
        <v>122</v>
      </c>
      <c r="C141" s="68" t="s">
        <v>86</v>
      </c>
      <c r="D141" s="54">
        <v>29387.58</v>
      </c>
      <c r="E141" s="54">
        <v>29246.66</v>
      </c>
      <c r="F141" s="54">
        <v>29307.65</v>
      </c>
      <c r="G141" s="54">
        <v>29242.73</v>
      </c>
      <c r="H141" s="54">
        <v>29541.25</v>
      </c>
      <c r="I141" s="54">
        <v>29397.71</v>
      </c>
      <c r="J141" s="54">
        <v>29249.66</v>
      </c>
      <c r="K141" s="54">
        <v>29241.64</v>
      </c>
      <c r="L141" s="54">
        <v>29464.53</v>
      </c>
      <c r="M141" s="738">
        <f>IF((L142=""),"",MAX(D143:L143))</f>
        <v>43135.95</v>
      </c>
      <c r="N141" s="738">
        <f>IF(L142="","",MIN(D143:L143))</f>
        <v>33306.990000000005</v>
      </c>
      <c r="O141" s="738">
        <f>IF((L143=""),"",AVERAGE(D143:L143))</f>
        <v>39146.939999999995</v>
      </c>
      <c r="P141" s="738">
        <f>IF((L142=""),"",((M141-N141)/(M141+N141))*100)</f>
        <v>12.857904209335736</v>
      </c>
      <c r="Q141" s="735" t="str">
        <f t="shared" ref="Q141" si="86">IF(L142="","",IF(P141&lt;20,(IF(O141&gt;19000,IF(O141&lt;49000,"Pass","Fail"),"Fail"))))</f>
        <v>Pass</v>
      </c>
      <c r="R141" s="738">
        <v>1335</v>
      </c>
      <c r="S141" s="158" t="s">
        <v>172</v>
      </c>
      <c r="T141" s="158"/>
      <c r="U141" s="287">
        <v>19000</v>
      </c>
      <c r="V141" s="287">
        <v>49000</v>
      </c>
      <c r="W141" s="287">
        <v>33000</v>
      </c>
      <c r="X141" s="288">
        <v>44000</v>
      </c>
      <c r="Y141" s="289">
        <v>20</v>
      </c>
      <c r="Z141" s="289">
        <v>20</v>
      </c>
    </row>
    <row r="142" spans="1:26" ht="15.75">
      <c r="A142"/>
      <c r="B142" s="739"/>
      <c r="C142" s="68" t="s">
        <v>87</v>
      </c>
      <c r="D142" s="54">
        <v>18285.25</v>
      </c>
      <c r="E142" s="54">
        <v>16338.86</v>
      </c>
      <c r="F142" s="54">
        <v>16057.26</v>
      </c>
      <c r="G142" s="54">
        <v>15814.18</v>
      </c>
      <c r="H142" s="54">
        <v>17284.580000000002</v>
      </c>
      <c r="I142" s="54">
        <v>16189.75</v>
      </c>
      <c r="J142" s="54">
        <v>15949.46</v>
      </c>
      <c r="K142" s="54">
        <v>15633.37</v>
      </c>
      <c r="L142" s="54">
        <v>15085.88</v>
      </c>
      <c r="M142" s="739"/>
      <c r="N142" s="739"/>
      <c r="O142" s="739"/>
      <c r="P142" s="739"/>
      <c r="Q142" s="736"/>
      <c r="R142" s="739"/>
      <c r="S142" s="159"/>
      <c r="T142" s="159"/>
      <c r="U142" s="284"/>
      <c r="V142" s="284"/>
      <c r="W142" s="284"/>
      <c r="X142" s="290"/>
      <c r="Y142" s="285"/>
      <c r="Z142" s="285"/>
    </row>
    <row r="143" spans="1:26" ht="26.65" customHeight="1">
      <c r="A143"/>
      <c r="B143" s="740"/>
      <c r="C143" s="68" t="s">
        <v>121</v>
      </c>
      <c r="D143" s="68">
        <f t="shared" ref="D143:L143" si="87">IF(((D141="")*AND(D142="")),"",(D141-D142)*3)</f>
        <v>33306.990000000005</v>
      </c>
      <c r="E143" s="68">
        <f t="shared" si="87"/>
        <v>38723.399999999994</v>
      </c>
      <c r="F143" s="68">
        <f t="shared" si="87"/>
        <v>39751.170000000006</v>
      </c>
      <c r="G143" s="68">
        <f t="shared" si="87"/>
        <v>40285.649999999994</v>
      </c>
      <c r="H143" s="68">
        <f t="shared" si="87"/>
        <v>36770.009999999995</v>
      </c>
      <c r="I143" s="68">
        <f t="shared" si="87"/>
        <v>39623.879999999997</v>
      </c>
      <c r="J143" s="68">
        <f t="shared" si="87"/>
        <v>39900.600000000006</v>
      </c>
      <c r="K143" s="68">
        <f t="shared" si="87"/>
        <v>40824.81</v>
      </c>
      <c r="L143" s="68">
        <f t="shared" si="87"/>
        <v>43135.95</v>
      </c>
      <c r="M143" s="740"/>
      <c r="N143" s="740"/>
      <c r="O143" s="740"/>
      <c r="P143" s="740"/>
      <c r="Q143" s="737"/>
      <c r="R143" s="740"/>
      <c r="S143" s="160"/>
      <c r="T143" s="160"/>
      <c r="U143" s="286"/>
      <c r="V143" s="286"/>
      <c r="W143" s="286"/>
      <c r="X143" s="291"/>
      <c r="Y143" s="292"/>
      <c r="Z143" s="292"/>
    </row>
    <row r="144" spans="1:26">
      <c r="A144" s="201">
        <v>43134</v>
      </c>
      <c r="B144" s="738" t="s">
        <v>122</v>
      </c>
      <c r="C144" s="68" t="s">
        <v>86</v>
      </c>
      <c r="D144" s="54">
        <v>29308.47</v>
      </c>
      <c r="E144" s="54">
        <v>29245.41</v>
      </c>
      <c r="F144" s="54">
        <v>29289.74</v>
      </c>
      <c r="G144" s="54">
        <v>29209.26</v>
      </c>
      <c r="H144" s="54">
        <v>29467.06</v>
      </c>
      <c r="I144" s="54">
        <v>29369.13</v>
      </c>
      <c r="J144" s="54">
        <v>29223.19</v>
      </c>
      <c r="K144" s="54">
        <v>29230.79</v>
      </c>
      <c r="L144" s="54">
        <v>29454.93</v>
      </c>
      <c r="M144" s="738">
        <f>IF((L145=""),"",MAX(D146:L146))</f>
        <v>42167.31</v>
      </c>
      <c r="N144" s="738">
        <f>IF(L145="","",MIN(D146:L146))</f>
        <v>32835.270000000004</v>
      </c>
      <c r="O144" s="738">
        <f>IF((L146=""),"",AVERAGE(D146:L146))</f>
        <v>38739.286666666667</v>
      </c>
      <c r="P144" s="738">
        <f>IF((L145=""),"",((M144-N144)/(M144+N144))*100)</f>
        <v>12.442291985155702</v>
      </c>
      <c r="Q144" s="735" t="str">
        <f t="shared" ref="Q144" si="88">IF(L145="","",IF(P144&lt;20,(IF(O144&gt;19000,IF(O144&lt;49000,"Pass","Fail"),"Fail"))))</f>
        <v>Pass</v>
      </c>
      <c r="R144" s="738">
        <v>1335</v>
      </c>
      <c r="S144" s="158"/>
      <c r="T144" s="158"/>
      <c r="U144" s="287">
        <v>19000</v>
      </c>
      <c r="V144" s="287">
        <v>49000</v>
      </c>
      <c r="W144" s="287">
        <v>33000</v>
      </c>
      <c r="X144" s="288">
        <v>44000</v>
      </c>
      <c r="Y144" s="289">
        <v>20</v>
      </c>
      <c r="Z144" s="289">
        <v>20</v>
      </c>
    </row>
    <row r="145" spans="1:26" ht="15.75">
      <c r="A145"/>
      <c r="B145" s="739"/>
      <c r="C145" s="68" t="s">
        <v>87</v>
      </c>
      <c r="D145" s="54">
        <v>18363.38</v>
      </c>
      <c r="E145" s="54">
        <v>16355.38</v>
      </c>
      <c r="F145" s="54">
        <v>16036.84</v>
      </c>
      <c r="G145" s="54">
        <v>15889.32</v>
      </c>
      <c r="H145" s="54">
        <v>17560.54</v>
      </c>
      <c r="I145" s="54">
        <v>16361.4</v>
      </c>
      <c r="J145" s="54">
        <v>15973.57</v>
      </c>
      <c r="K145" s="54">
        <v>15640.53</v>
      </c>
      <c r="L145" s="54">
        <v>15399.16</v>
      </c>
      <c r="M145" s="739"/>
      <c r="N145" s="739"/>
      <c r="O145" s="739"/>
      <c r="P145" s="739"/>
      <c r="Q145" s="736"/>
      <c r="R145" s="739"/>
      <c r="S145" s="159"/>
      <c r="T145" s="159"/>
      <c r="U145" s="284"/>
      <c r="V145" s="284"/>
      <c r="W145" s="284"/>
      <c r="X145" s="290"/>
      <c r="Y145" s="285"/>
      <c r="Z145" s="285"/>
    </row>
    <row r="146" spans="1:26" ht="26.65" customHeight="1">
      <c r="A146"/>
      <c r="B146" s="740"/>
      <c r="C146" s="68" t="s">
        <v>121</v>
      </c>
      <c r="D146" s="68">
        <f t="shared" ref="D146:L146" si="89">IF(((D144="")*AND(D145="")),"",(D144-D145)*3)</f>
        <v>32835.270000000004</v>
      </c>
      <c r="E146" s="68">
        <f t="shared" si="89"/>
        <v>38670.090000000004</v>
      </c>
      <c r="F146" s="68">
        <f t="shared" si="89"/>
        <v>39758.700000000004</v>
      </c>
      <c r="G146" s="68">
        <f t="shared" si="89"/>
        <v>39959.819999999992</v>
      </c>
      <c r="H146" s="68">
        <f t="shared" si="89"/>
        <v>35719.56</v>
      </c>
      <c r="I146" s="68">
        <f t="shared" si="89"/>
        <v>39023.19</v>
      </c>
      <c r="J146" s="68">
        <f t="shared" si="89"/>
        <v>39748.86</v>
      </c>
      <c r="K146" s="68">
        <f t="shared" si="89"/>
        <v>40770.78</v>
      </c>
      <c r="L146" s="68">
        <f t="shared" si="89"/>
        <v>42167.31</v>
      </c>
      <c r="M146" s="740"/>
      <c r="N146" s="740"/>
      <c r="O146" s="740"/>
      <c r="P146" s="740"/>
      <c r="Q146" s="737"/>
      <c r="R146" s="740"/>
      <c r="S146" s="160"/>
      <c r="T146" s="160"/>
      <c r="U146" s="286"/>
      <c r="V146" s="286"/>
      <c r="W146" s="286"/>
      <c r="X146" s="291"/>
      <c r="Y146" s="292"/>
      <c r="Z146" s="292"/>
    </row>
    <row r="147" spans="1:26">
      <c r="A147" s="201">
        <v>43137</v>
      </c>
      <c r="B147" s="738" t="s">
        <v>122</v>
      </c>
      <c r="C147" s="68" t="s">
        <v>86</v>
      </c>
      <c r="D147" s="54">
        <v>29328.35</v>
      </c>
      <c r="E147" s="54">
        <v>29165.66</v>
      </c>
      <c r="F147" s="54">
        <v>29196.69</v>
      </c>
      <c r="G147" s="54">
        <v>29257.68</v>
      </c>
      <c r="H147" s="54">
        <v>29410.29</v>
      </c>
      <c r="I147" s="54">
        <v>29381.31</v>
      </c>
      <c r="J147" s="54">
        <v>29160.55</v>
      </c>
      <c r="K147" s="54">
        <v>29160.16</v>
      </c>
      <c r="L147" s="54">
        <v>29408.3</v>
      </c>
      <c r="M147" s="738">
        <f>IF((L148=""),"",MAX(D149:L149))</f>
        <v>42359.49</v>
      </c>
      <c r="N147" s="738">
        <f>IF(L148="","",MIN(D149:L149))</f>
        <v>32621.30999999999</v>
      </c>
      <c r="O147" s="738">
        <f>IF((L149=""),"",AVERAGE(D149:L149))</f>
        <v>38893.376666666663</v>
      </c>
      <c r="P147" s="738">
        <f>IF((L148=""),"",((M147-N147)/(M147+N147))*100)</f>
        <v>12.987564816593061</v>
      </c>
      <c r="Q147" s="735" t="str">
        <f t="shared" ref="Q147" si="90">IF(L148="","",IF(P147&lt;20,(IF(O147&gt;19000,IF(O147&lt;49000,"Pass","Fail"),"Fail"))))</f>
        <v>Pass</v>
      </c>
      <c r="R147" s="738">
        <v>102</v>
      </c>
      <c r="S147" s="158"/>
      <c r="T147" s="158"/>
      <c r="U147" s="287">
        <v>19000</v>
      </c>
      <c r="V147" s="287">
        <v>49000</v>
      </c>
      <c r="W147" s="287">
        <v>33000</v>
      </c>
      <c r="X147" s="288">
        <v>44000</v>
      </c>
      <c r="Y147" s="289">
        <v>20</v>
      </c>
      <c r="Z147" s="289">
        <v>20</v>
      </c>
    </row>
    <row r="148" spans="1:26" ht="15.75">
      <c r="A148"/>
      <c r="B148" s="739"/>
      <c r="C148" s="68" t="s">
        <v>87</v>
      </c>
      <c r="D148" s="54">
        <v>18454.580000000002</v>
      </c>
      <c r="E148" s="54">
        <v>16251.28</v>
      </c>
      <c r="F148" s="54">
        <v>15939.22</v>
      </c>
      <c r="G148" s="54">
        <v>15707.17</v>
      </c>
      <c r="H148" s="54">
        <v>17255.79</v>
      </c>
      <c r="I148" s="54">
        <v>16413.96</v>
      </c>
      <c r="J148" s="54">
        <v>15946.12</v>
      </c>
      <c r="K148" s="54">
        <v>15532.27</v>
      </c>
      <c r="L148" s="54">
        <v>15288.47</v>
      </c>
      <c r="M148" s="739"/>
      <c r="N148" s="739"/>
      <c r="O148" s="739"/>
      <c r="P148" s="739"/>
      <c r="Q148" s="736"/>
      <c r="R148" s="739"/>
      <c r="S148" s="159"/>
      <c r="T148" s="159"/>
      <c r="U148" s="284"/>
      <c r="V148" s="284"/>
      <c r="W148" s="284"/>
      <c r="X148" s="290"/>
      <c r="Y148" s="285"/>
      <c r="Z148" s="285"/>
    </row>
    <row r="149" spans="1:26" ht="26.65" customHeight="1">
      <c r="A149"/>
      <c r="B149" s="740"/>
      <c r="C149" s="68" t="s">
        <v>121</v>
      </c>
      <c r="D149" s="68">
        <f t="shared" ref="D149:L149" si="91">IF(((D147="")*AND(D148="")),"",(D147-D148)*3)</f>
        <v>32621.30999999999</v>
      </c>
      <c r="E149" s="68">
        <f t="shared" si="91"/>
        <v>38743.14</v>
      </c>
      <c r="F149" s="68">
        <f t="shared" si="91"/>
        <v>39772.409999999996</v>
      </c>
      <c r="G149" s="68">
        <f t="shared" si="91"/>
        <v>40651.53</v>
      </c>
      <c r="H149" s="68">
        <f t="shared" si="91"/>
        <v>36463.5</v>
      </c>
      <c r="I149" s="68">
        <f t="shared" si="91"/>
        <v>38902.050000000003</v>
      </c>
      <c r="J149" s="68">
        <f t="shared" si="91"/>
        <v>39643.289999999994</v>
      </c>
      <c r="K149" s="68">
        <f t="shared" si="91"/>
        <v>40883.67</v>
      </c>
      <c r="L149" s="68">
        <f t="shared" si="91"/>
        <v>42359.49</v>
      </c>
      <c r="M149" s="740"/>
      <c r="N149" s="740"/>
      <c r="O149" s="740"/>
      <c r="P149" s="740"/>
      <c r="Q149" s="737"/>
      <c r="R149" s="740"/>
      <c r="S149" s="160"/>
      <c r="T149" s="160"/>
      <c r="U149" s="286"/>
      <c r="V149" s="286"/>
      <c r="W149" s="286"/>
      <c r="X149" s="291"/>
      <c r="Y149" s="292"/>
      <c r="Z149" s="292"/>
    </row>
    <row r="150" spans="1:26">
      <c r="A150" s="201">
        <v>43140</v>
      </c>
      <c r="B150" s="738" t="s">
        <v>122</v>
      </c>
      <c r="C150" s="68" t="s">
        <v>86</v>
      </c>
      <c r="D150" s="54">
        <v>29291.16</v>
      </c>
      <c r="E150" s="54">
        <v>29142.37</v>
      </c>
      <c r="F150" s="54">
        <v>29194.68</v>
      </c>
      <c r="G150" s="54">
        <v>29115.37</v>
      </c>
      <c r="H150" s="54">
        <v>29353.37</v>
      </c>
      <c r="I150" s="54">
        <v>29290.95</v>
      </c>
      <c r="J150" s="54">
        <v>29121.07</v>
      </c>
      <c r="K150" s="54">
        <v>29132.01</v>
      </c>
      <c r="L150" s="54">
        <v>29372.78</v>
      </c>
      <c r="M150" s="738">
        <f>IF((L151=""),"",MAX(D152:L152))</f>
        <v>42970.38</v>
      </c>
      <c r="N150" s="738">
        <f>IF(L151="","",MIN(D152:L152))</f>
        <v>33298.44</v>
      </c>
      <c r="O150" s="738">
        <f>IF((L152=""),"",AVERAGE(D152:L152))</f>
        <v>39217.96</v>
      </c>
      <c r="P150" s="738">
        <f>IF((L151=""),"",((M150-N150)/(M150+N150))*100)</f>
        <v>12.681381460995455</v>
      </c>
      <c r="Q150" s="735" t="str">
        <f t="shared" ref="Q150" si="92">IF(L151="","",IF(P150&lt;20,(IF(O150&gt;19000,IF(O150&lt;49000,"Pass","Fail"),"Fail"))))</f>
        <v>Pass</v>
      </c>
      <c r="R150" s="738"/>
      <c r="S150" s="158"/>
      <c r="T150" s="158"/>
      <c r="U150" s="287">
        <v>19000</v>
      </c>
      <c r="V150" s="287">
        <v>49000</v>
      </c>
      <c r="W150" s="287">
        <v>33000</v>
      </c>
      <c r="X150" s="288">
        <v>44000</v>
      </c>
      <c r="Y150" s="289">
        <v>20</v>
      </c>
      <c r="Z150" s="289">
        <v>20</v>
      </c>
    </row>
    <row r="151" spans="1:26" ht="15.75">
      <c r="A151"/>
      <c r="B151" s="739"/>
      <c r="C151" s="68" t="s">
        <v>87</v>
      </c>
      <c r="D151" s="54">
        <v>18191.68</v>
      </c>
      <c r="E151" s="54">
        <v>16121.53</v>
      </c>
      <c r="F151" s="54">
        <v>15843.56</v>
      </c>
      <c r="G151" s="54">
        <v>15671.27</v>
      </c>
      <c r="H151" s="54">
        <v>17195.05</v>
      </c>
      <c r="I151" s="54">
        <v>16152.44</v>
      </c>
      <c r="J151" s="54">
        <v>15751.84</v>
      </c>
      <c r="K151" s="54">
        <v>15383.19</v>
      </c>
      <c r="L151" s="54">
        <v>15049.32</v>
      </c>
      <c r="M151" s="739"/>
      <c r="N151" s="739"/>
      <c r="O151" s="739"/>
      <c r="P151" s="739"/>
      <c r="Q151" s="736"/>
      <c r="R151" s="739"/>
      <c r="S151" s="159"/>
      <c r="T151" s="159"/>
      <c r="U151" s="284"/>
      <c r="V151" s="284"/>
      <c r="W151" s="284"/>
      <c r="X151" s="290"/>
      <c r="Y151" s="285"/>
      <c r="Z151" s="285"/>
    </row>
    <row r="152" spans="1:26" ht="26.65" customHeight="1">
      <c r="A152"/>
      <c r="B152" s="740"/>
      <c r="C152" s="68" t="s">
        <v>121</v>
      </c>
      <c r="D152" s="68">
        <f t="shared" ref="D152:L152" si="93">IF(((D150="")*AND(D151="")),"",(D150-D151)*3)</f>
        <v>33298.44</v>
      </c>
      <c r="E152" s="68">
        <f t="shared" si="93"/>
        <v>39062.519999999997</v>
      </c>
      <c r="F152" s="68">
        <f t="shared" si="93"/>
        <v>40053.360000000001</v>
      </c>
      <c r="G152" s="68">
        <f t="shared" si="93"/>
        <v>40332.299999999996</v>
      </c>
      <c r="H152" s="68">
        <f t="shared" si="93"/>
        <v>36474.959999999999</v>
      </c>
      <c r="I152" s="68">
        <f t="shared" si="93"/>
        <v>39415.53</v>
      </c>
      <c r="J152" s="68">
        <f t="shared" si="93"/>
        <v>40107.69</v>
      </c>
      <c r="K152" s="68">
        <f t="shared" si="93"/>
        <v>41246.459999999992</v>
      </c>
      <c r="L152" s="68">
        <f t="shared" si="93"/>
        <v>42970.38</v>
      </c>
      <c r="M152" s="740"/>
      <c r="N152" s="740"/>
      <c r="O152" s="740"/>
      <c r="P152" s="740"/>
      <c r="Q152" s="737"/>
      <c r="R152" s="740"/>
      <c r="S152" s="160"/>
      <c r="T152" s="160"/>
      <c r="U152" s="286"/>
      <c r="V152" s="286"/>
      <c r="W152" s="286"/>
      <c r="X152" s="291"/>
      <c r="Y152" s="292"/>
      <c r="Z152" s="292"/>
    </row>
    <row r="153" spans="1:26">
      <c r="A153" s="201">
        <v>43143</v>
      </c>
      <c r="B153" s="738" t="s">
        <v>122</v>
      </c>
      <c r="C153" s="68" t="s">
        <v>86</v>
      </c>
      <c r="D153" s="54">
        <v>29416.240000000002</v>
      </c>
      <c r="E153" s="54">
        <v>29236.560000000001</v>
      </c>
      <c r="F153" s="54">
        <v>29242.25</v>
      </c>
      <c r="G153" s="54">
        <v>29242.31</v>
      </c>
      <c r="H153" s="54">
        <v>29473.21</v>
      </c>
      <c r="I153" s="54">
        <v>29396.65</v>
      </c>
      <c r="J153" s="54">
        <v>29226.59</v>
      </c>
      <c r="K153" s="54">
        <v>29234.16</v>
      </c>
      <c r="L153" s="54">
        <v>29463.279999999999</v>
      </c>
      <c r="M153" s="738">
        <f>IF((L154=""),"",MAX(D155:L155))</f>
        <v>43321.53</v>
      </c>
      <c r="N153" s="738">
        <f>IF(L154="","",MIN(D155:L155))</f>
        <v>33795.150000000009</v>
      </c>
      <c r="O153" s="738">
        <f>IF((L155=""),"",AVERAGE(D155:L155))</f>
        <v>39963.05333333333</v>
      </c>
      <c r="P153" s="738">
        <f>IF((L154=""),"",((M153-N153)/(M153+N153))*100)</f>
        <v>12.353202964650436</v>
      </c>
      <c r="Q153" s="735" t="str">
        <f t="shared" ref="Q153" si="94">IF(L154="","",IF(P153&lt;20,(IF(O153&gt;19000,IF(O153&lt;49000,"Pass","Fail"),"Fail"))))</f>
        <v>Pass</v>
      </c>
      <c r="R153" s="738">
        <v>121</v>
      </c>
      <c r="S153" s="158"/>
      <c r="T153" s="158"/>
      <c r="U153" s="287">
        <v>19000</v>
      </c>
      <c r="V153" s="287">
        <v>49000</v>
      </c>
      <c r="W153" s="287">
        <v>33000</v>
      </c>
      <c r="X153" s="288">
        <v>44000</v>
      </c>
      <c r="Y153" s="289">
        <v>20</v>
      </c>
      <c r="Z153" s="289">
        <v>20</v>
      </c>
    </row>
    <row r="154" spans="1:26" ht="15.75">
      <c r="A154"/>
      <c r="B154" s="739"/>
      <c r="C154" s="68" t="s">
        <v>87</v>
      </c>
      <c r="D154" s="54">
        <v>18151.189999999999</v>
      </c>
      <c r="E154" s="54">
        <v>15965.1</v>
      </c>
      <c r="F154" s="54">
        <v>15556.4</v>
      </c>
      <c r="G154" s="54">
        <v>15336.4</v>
      </c>
      <c r="H154" s="54">
        <v>17008.400000000001</v>
      </c>
      <c r="I154" s="54">
        <v>16163.05</v>
      </c>
      <c r="J154" s="54">
        <v>15636.62</v>
      </c>
      <c r="K154" s="54">
        <v>15202.16</v>
      </c>
      <c r="L154" s="54">
        <v>15022.77</v>
      </c>
      <c r="M154" s="739"/>
      <c r="N154" s="739"/>
      <c r="O154" s="739"/>
      <c r="P154" s="739"/>
      <c r="Q154" s="736"/>
      <c r="R154" s="739"/>
      <c r="S154" s="159"/>
      <c r="T154" s="159"/>
      <c r="U154" s="284"/>
      <c r="V154" s="284"/>
      <c r="W154" s="284"/>
      <c r="X154" s="290"/>
      <c r="Y154" s="285"/>
      <c r="Z154" s="285"/>
    </row>
    <row r="155" spans="1:26" ht="26.65" customHeight="1">
      <c r="A155"/>
      <c r="B155" s="740"/>
      <c r="C155" s="68" t="s">
        <v>121</v>
      </c>
      <c r="D155" s="68">
        <f t="shared" ref="D155:L155" si="95">IF(((D153="")*AND(D154="")),"",(D153-D154)*3)</f>
        <v>33795.150000000009</v>
      </c>
      <c r="E155" s="68">
        <f t="shared" si="95"/>
        <v>39814.380000000005</v>
      </c>
      <c r="F155" s="68">
        <f t="shared" si="95"/>
        <v>41057.550000000003</v>
      </c>
      <c r="G155" s="68">
        <f t="shared" si="95"/>
        <v>41717.730000000003</v>
      </c>
      <c r="H155" s="68">
        <f t="shared" si="95"/>
        <v>37394.429999999993</v>
      </c>
      <c r="I155" s="68">
        <f t="shared" si="95"/>
        <v>39700.800000000003</v>
      </c>
      <c r="J155" s="68">
        <f t="shared" si="95"/>
        <v>40769.909999999996</v>
      </c>
      <c r="K155" s="68">
        <f t="shared" si="95"/>
        <v>42096</v>
      </c>
      <c r="L155" s="68">
        <f t="shared" si="95"/>
        <v>43321.53</v>
      </c>
      <c r="M155" s="740"/>
      <c r="N155" s="740"/>
      <c r="O155" s="740"/>
      <c r="P155" s="740"/>
      <c r="Q155" s="737"/>
      <c r="R155" s="740"/>
      <c r="S155" s="160"/>
      <c r="T155" s="160"/>
      <c r="U155" s="286"/>
      <c r="V155" s="286"/>
      <c r="W155" s="286"/>
      <c r="X155" s="291"/>
      <c r="Y155" s="292"/>
      <c r="Z155" s="292"/>
    </row>
    <row r="156" spans="1:26">
      <c r="A156" s="201">
        <v>43146</v>
      </c>
      <c r="B156" s="738" t="s">
        <v>122</v>
      </c>
      <c r="C156" s="68" t="s">
        <v>86</v>
      </c>
      <c r="D156" s="54">
        <v>29303.4</v>
      </c>
      <c r="E156" s="54">
        <v>29140.51</v>
      </c>
      <c r="F156" s="54">
        <v>29164.13</v>
      </c>
      <c r="G156" s="54">
        <v>29188.07</v>
      </c>
      <c r="H156" s="54">
        <v>29403.58</v>
      </c>
      <c r="I156" s="54">
        <v>29328.44</v>
      </c>
      <c r="J156" s="54">
        <v>29161.67</v>
      </c>
      <c r="K156" s="54">
        <v>29148.02</v>
      </c>
      <c r="L156" s="54">
        <v>29391.09</v>
      </c>
      <c r="M156" s="738">
        <f>IF((L157=""),"",MAX(D158:L158))</f>
        <v>43573.05</v>
      </c>
      <c r="N156" s="738">
        <f>IF(L157="","",MIN(D158:L158))</f>
        <v>33767.79</v>
      </c>
      <c r="O156" s="738">
        <f>IF((L158=""),"",AVERAGE(D158:L158))</f>
        <v>39755.279999999999</v>
      </c>
      <c r="P156" s="738">
        <f>IF((L157=""),"",((M156-N156)/(M156+N156))*100)</f>
        <v>12.677984878364395</v>
      </c>
      <c r="Q156" s="735" t="str">
        <f t="shared" ref="Q156" si="96">IF(L157="","",IF(P156&lt;20,(IF(O156&gt;19000,IF(O156&lt;49000,"Pass","Fail"),"Fail"))))</f>
        <v>Pass</v>
      </c>
      <c r="R156" s="738">
        <v>102</v>
      </c>
      <c r="S156" s="158"/>
      <c r="T156" s="158"/>
      <c r="U156" s="287">
        <v>19000</v>
      </c>
      <c r="V156" s="287">
        <v>49000</v>
      </c>
      <c r="W156" s="287">
        <v>33000</v>
      </c>
      <c r="X156" s="288">
        <v>44000</v>
      </c>
      <c r="Y156" s="289">
        <v>20</v>
      </c>
      <c r="Z156" s="289">
        <v>20</v>
      </c>
    </row>
    <row r="157" spans="1:26" ht="15.75">
      <c r="A157"/>
      <c r="B157" s="739"/>
      <c r="C157" s="68" t="s">
        <v>87</v>
      </c>
      <c r="D157" s="54">
        <v>18047.47</v>
      </c>
      <c r="E157" s="54">
        <v>16055.39</v>
      </c>
      <c r="F157" s="54">
        <v>15747.89</v>
      </c>
      <c r="G157" s="54">
        <v>15490.05</v>
      </c>
      <c r="H157" s="54">
        <v>17014.47</v>
      </c>
      <c r="I157" s="54">
        <v>15849.28</v>
      </c>
      <c r="J157" s="54">
        <v>15630.77</v>
      </c>
      <c r="K157" s="54">
        <v>15261.01</v>
      </c>
      <c r="L157" s="54">
        <v>14866.74</v>
      </c>
      <c r="M157" s="739"/>
      <c r="N157" s="739"/>
      <c r="O157" s="739"/>
      <c r="P157" s="739"/>
      <c r="Q157" s="736"/>
      <c r="R157" s="739"/>
      <c r="S157" s="159"/>
      <c r="T157" s="159"/>
      <c r="U157" s="284"/>
      <c r="V157" s="284"/>
      <c r="W157" s="284"/>
      <c r="X157" s="290"/>
      <c r="Y157" s="285"/>
      <c r="Z157" s="285"/>
    </row>
    <row r="158" spans="1:26" ht="26.65" customHeight="1">
      <c r="A158"/>
      <c r="B158" s="740"/>
      <c r="C158" s="68" t="s">
        <v>121</v>
      </c>
      <c r="D158" s="68">
        <f t="shared" ref="D158:L158" si="97">IF(((D156="")*AND(D157="")),"",(D156-D157)*3)</f>
        <v>33767.79</v>
      </c>
      <c r="E158" s="68">
        <f t="shared" si="97"/>
        <v>39255.360000000001</v>
      </c>
      <c r="F158" s="68">
        <f t="shared" si="97"/>
        <v>40248.720000000001</v>
      </c>
      <c r="G158" s="68">
        <f t="shared" si="97"/>
        <v>41094.06</v>
      </c>
      <c r="H158" s="68">
        <f t="shared" si="97"/>
        <v>37167.33</v>
      </c>
      <c r="I158" s="68">
        <f t="shared" si="97"/>
        <v>40437.479999999996</v>
      </c>
      <c r="J158" s="68">
        <f t="shared" si="97"/>
        <v>40592.699999999997</v>
      </c>
      <c r="K158" s="68">
        <f t="shared" si="97"/>
        <v>41661.03</v>
      </c>
      <c r="L158" s="68">
        <f t="shared" si="97"/>
        <v>43573.05</v>
      </c>
      <c r="M158" s="740"/>
      <c r="N158" s="740"/>
      <c r="O158" s="740"/>
      <c r="P158" s="740"/>
      <c r="Q158" s="737"/>
      <c r="R158" s="740"/>
      <c r="S158" s="160"/>
      <c r="T158" s="160"/>
      <c r="U158" s="286"/>
      <c r="V158" s="286"/>
      <c r="W158" s="286"/>
      <c r="X158" s="291"/>
      <c r="Y158" s="292"/>
      <c r="Z158" s="292"/>
    </row>
    <row r="159" spans="1:26">
      <c r="A159" s="201">
        <v>43150</v>
      </c>
      <c r="B159" s="738" t="s">
        <v>122</v>
      </c>
      <c r="C159" s="68" t="s">
        <v>86</v>
      </c>
      <c r="D159" s="54">
        <v>29333.39</v>
      </c>
      <c r="E159" s="54">
        <v>26892.799999999999</v>
      </c>
      <c r="F159" s="54">
        <v>26911.08</v>
      </c>
      <c r="G159" s="54">
        <v>29112.58</v>
      </c>
      <c r="H159" s="54">
        <v>29338.42</v>
      </c>
      <c r="I159" s="54">
        <v>29280.49</v>
      </c>
      <c r="J159" s="54">
        <v>29067.25</v>
      </c>
      <c r="K159" s="54">
        <v>29134.58</v>
      </c>
      <c r="L159" s="54">
        <v>29322.5</v>
      </c>
      <c r="M159" s="738">
        <f>IF((L160=""),"",MAX(D161:L161))</f>
        <v>42907.11</v>
      </c>
      <c r="N159" s="738">
        <f>IF(L160="","",MIN(D161:L161))</f>
        <v>32791.47</v>
      </c>
      <c r="O159" s="738">
        <f>IF((L161=""),"",AVERAGE(D161:L161))</f>
        <v>38189.25</v>
      </c>
      <c r="P159" s="738">
        <f>IF((L160=""),"",((M159-N159)/(M159+N159))*100)</f>
        <v>13.363051195940532</v>
      </c>
      <c r="Q159" s="735" t="str">
        <f t="shared" ref="Q159" si="98">IF(L160="","",IF(P159&lt;20,(IF(O159&gt;19000,IF(O159&lt;49000,"Pass","Fail"),"Fail"))))</f>
        <v>Pass</v>
      </c>
      <c r="R159" s="738"/>
      <c r="S159" s="158"/>
      <c r="T159" s="158"/>
      <c r="U159" s="287">
        <v>19000</v>
      </c>
      <c r="V159" s="287">
        <v>49000</v>
      </c>
      <c r="W159" s="287">
        <v>33000</v>
      </c>
      <c r="X159" s="288">
        <v>44000</v>
      </c>
      <c r="Y159" s="289">
        <v>20</v>
      </c>
      <c r="Z159" s="289">
        <v>20</v>
      </c>
    </row>
    <row r="160" spans="1:26" ht="15.75">
      <c r="A160"/>
      <c r="B160" s="739"/>
      <c r="C160" s="68" t="s">
        <v>87</v>
      </c>
      <c r="D160" s="54">
        <v>18363.37</v>
      </c>
      <c r="E160" s="54">
        <v>15834.77</v>
      </c>
      <c r="F160" s="54">
        <v>15980.59</v>
      </c>
      <c r="G160" s="54">
        <v>15107.03</v>
      </c>
      <c r="H160" s="54">
        <v>16979.96</v>
      </c>
      <c r="I160" s="54">
        <v>16088.96</v>
      </c>
      <c r="J160" s="54">
        <v>15481.04</v>
      </c>
      <c r="K160" s="54">
        <v>14969.49</v>
      </c>
      <c r="L160" s="54">
        <v>15020.13</v>
      </c>
      <c r="M160" s="739"/>
      <c r="N160" s="739"/>
      <c r="O160" s="739"/>
      <c r="P160" s="739"/>
      <c r="Q160" s="736"/>
      <c r="R160" s="739"/>
      <c r="S160" s="159"/>
      <c r="T160" s="159"/>
      <c r="U160" s="284"/>
      <c r="V160" s="284"/>
      <c r="W160" s="284"/>
      <c r="X160" s="290"/>
      <c r="Y160" s="285"/>
      <c r="Z160" s="285"/>
    </row>
    <row r="161" spans="1:26" ht="26.65" customHeight="1">
      <c r="A161"/>
      <c r="B161" s="740"/>
      <c r="C161" s="68" t="s">
        <v>121</v>
      </c>
      <c r="D161" s="68">
        <f t="shared" ref="D161:L161" si="99">IF(((D159="")*AND(D160="")),"",(D159-D160)*3)</f>
        <v>32910.06</v>
      </c>
      <c r="E161" s="68">
        <f t="shared" si="99"/>
        <v>33174.089999999997</v>
      </c>
      <c r="F161" s="68">
        <f t="shared" si="99"/>
        <v>32791.47</v>
      </c>
      <c r="G161" s="68">
        <f t="shared" si="99"/>
        <v>42016.65</v>
      </c>
      <c r="H161" s="68">
        <f t="shared" si="99"/>
        <v>37075.379999999997</v>
      </c>
      <c r="I161" s="68">
        <f t="shared" si="99"/>
        <v>39574.590000000011</v>
      </c>
      <c r="J161" s="68">
        <f t="shared" si="99"/>
        <v>40758.629999999997</v>
      </c>
      <c r="K161" s="68">
        <f t="shared" si="99"/>
        <v>42495.270000000004</v>
      </c>
      <c r="L161" s="68">
        <f t="shared" si="99"/>
        <v>42907.11</v>
      </c>
      <c r="M161" s="740"/>
      <c r="N161" s="740"/>
      <c r="O161" s="740"/>
      <c r="P161" s="740"/>
      <c r="Q161" s="737"/>
      <c r="R161" s="740"/>
      <c r="S161" s="160"/>
      <c r="T161" s="160"/>
      <c r="U161" s="286"/>
      <c r="V161" s="286"/>
      <c r="W161" s="286"/>
      <c r="X161" s="291"/>
      <c r="Y161" s="292"/>
      <c r="Z161" s="292"/>
    </row>
    <row r="162" spans="1:26">
      <c r="A162" s="201">
        <v>43157</v>
      </c>
      <c r="B162" s="738" t="s">
        <v>122</v>
      </c>
      <c r="C162" s="68" t="s">
        <v>86</v>
      </c>
      <c r="D162" s="54">
        <v>29272.47</v>
      </c>
      <c r="E162" s="54">
        <v>29083.57</v>
      </c>
      <c r="F162" s="54">
        <v>29081.4</v>
      </c>
      <c r="G162" s="54">
        <v>29073.47</v>
      </c>
      <c r="H162" s="54">
        <v>29269.46</v>
      </c>
      <c r="I162" s="54">
        <v>29200.14</v>
      </c>
      <c r="J162" s="54">
        <v>29061.16</v>
      </c>
      <c r="K162" s="54">
        <v>29079.06</v>
      </c>
      <c r="L162" s="54">
        <v>29312.95</v>
      </c>
      <c r="M162" s="738">
        <f>IF((L163=""),"",MAX(D164:L164))</f>
        <v>42728.01</v>
      </c>
      <c r="N162" s="738">
        <f>IF(L163="","",MIN(D164:L164))</f>
        <v>34739.31</v>
      </c>
      <c r="O162" s="738">
        <f>IF((L164=""),"",AVERAGE(D164:L164))</f>
        <v>39568.953333333338</v>
      </c>
      <c r="P162" s="738">
        <f>IF((L163=""),"",((M162-N162)/(M162+N162))*100)</f>
        <v>10.312348484496434</v>
      </c>
      <c r="Q162" s="735" t="str">
        <f t="shared" ref="Q162" si="100">IF(L163="","",IF(P162&lt;20,(IF(O162&gt;19000,IF(O162&lt;49000,"Pass","Fail"),"Fail"))))</f>
        <v>Pass</v>
      </c>
      <c r="R162" s="738">
        <v>1159</v>
      </c>
      <c r="S162" s="158" t="s">
        <v>173</v>
      </c>
      <c r="T162" s="158"/>
      <c r="U162" s="287">
        <v>19000</v>
      </c>
      <c r="V162" s="287">
        <v>49000</v>
      </c>
      <c r="W162" s="287">
        <v>33000</v>
      </c>
      <c r="X162" s="288">
        <v>44000</v>
      </c>
      <c r="Y162" s="289">
        <v>20</v>
      </c>
      <c r="Z162" s="289">
        <v>20</v>
      </c>
    </row>
    <row r="163" spans="1:26" ht="15.75">
      <c r="A163"/>
      <c r="B163" s="739"/>
      <c r="C163" s="68" t="s">
        <v>87</v>
      </c>
      <c r="D163" s="54">
        <v>17692.7</v>
      </c>
      <c r="E163" s="54">
        <v>16079.95</v>
      </c>
      <c r="F163" s="54">
        <v>15945.67</v>
      </c>
      <c r="G163" s="54">
        <v>15563.44</v>
      </c>
      <c r="H163" s="54">
        <v>16962.82</v>
      </c>
      <c r="I163" s="54">
        <v>15359.32</v>
      </c>
      <c r="J163" s="54">
        <v>15563.5</v>
      </c>
      <c r="K163" s="54">
        <v>15489.14</v>
      </c>
      <c r="L163" s="54">
        <v>15070.28</v>
      </c>
      <c r="M163" s="739"/>
      <c r="N163" s="739"/>
      <c r="O163" s="739"/>
      <c r="P163" s="739"/>
      <c r="Q163" s="736"/>
      <c r="R163" s="739"/>
      <c r="S163" s="159"/>
      <c r="T163" s="159"/>
      <c r="U163" s="284"/>
      <c r="V163" s="284"/>
      <c r="W163" s="284"/>
      <c r="X163" s="290"/>
      <c r="Y163" s="285"/>
      <c r="Z163" s="285"/>
    </row>
    <row r="164" spans="1:26" ht="26.65" customHeight="1">
      <c r="A164"/>
      <c r="B164" s="740"/>
      <c r="C164" s="68" t="s">
        <v>121</v>
      </c>
      <c r="D164" s="68">
        <f t="shared" ref="D164:L164" si="101">IF(((D162="")*AND(D163="")),"",(D162-D163)*3)</f>
        <v>34739.31</v>
      </c>
      <c r="E164" s="68">
        <f t="shared" si="101"/>
        <v>39010.86</v>
      </c>
      <c r="F164" s="68">
        <f t="shared" si="101"/>
        <v>39407.19</v>
      </c>
      <c r="G164" s="68">
        <f t="shared" si="101"/>
        <v>40530.090000000004</v>
      </c>
      <c r="H164" s="68">
        <f t="shared" si="101"/>
        <v>36919.919999999998</v>
      </c>
      <c r="I164" s="68">
        <f t="shared" si="101"/>
        <v>41522.46</v>
      </c>
      <c r="J164" s="68">
        <f t="shared" si="101"/>
        <v>40492.979999999996</v>
      </c>
      <c r="K164" s="68">
        <f t="shared" si="101"/>
        <v>40769.760000000009</v>
      </c>
      <c r="L164" s="68">
        <f t="shared" si="101"/>
        <v>42728.01</v>
      </c>
      <c r="M164" s="740"/>
      <c r="N164" s="740"/>
      <c r="O164" s="740"/>
      <c r="P164" s="740"/>
      <c r="Q164" s="737"/>
      <c r="R164" s="740"/>
      <c r="S164" s="160"/>
      <c r="T164" s="160"/>
      <c r="U164" s="286"/>
      <c r="V164" s="286"/>
      <c r="W164" s="286"/>
      <c r="X164" s="291"/>
      <c r="Y164" s="292"/>
      <c r="Z164" s="292"/>
    </row>
    <row r="165" spans="1:26">
      <c r="A165" s="201">
        <v>43167</v>
      </c>
      <c r="B165" s="738" t="s">
        <v>122</v>
      </c>
      <c r="C165" s="68" t="s">
        <v>86</v>
      </c>
      <c r="D165" s="54">
        <v>29176.71</v>
      </c>
      <c r="E165" s="54">
        <v>29008.93</v>
      </c>
      <c r="F165" s="54">
        <v>28999.37</v>
      </c>
      <c r="G165" s="54">
        <v>28963.56</v>
      </c>
      <c r="H165" s="54">
        <v>29204.02</v>
      </c>
      <c r="I165" s="54">
        <v>29129.32</v>
      </c>
      <c r="J165" s="54">
        <v>28992.62</v>
      </c>
      <c r="K165" s="54">
        <v>26817.74</v>
      </c>
      <c r="L165" s="54">
        <v>29284.53</v>
      </c>
      <c r="M165" s="738">
        <f>IF((L166=""),"",MAX(D167:L167))</f>
        <v>37815.449999999997</v>
      </c>
      <c r="N165" s="738">
        <f>IF(L166="","",MIN(D167:L167))</f>
        <v>30949.08</v>
      </c>
      <c r="O165" s="738">
        <f>IF((L167=""),"",AVERAGE(D167:L167))</f>
        <v>35314.336666666677</v>
      </c>
      <c r="P165" s="738">
        <f>IF((L166=""),"",((M165-N165)/(M165+N165))*100)</f>
        <v>9.9853369171577189</v>
      </c>
      <c r="Q165" s="735" t="str">
        <f t="shared" ref="Q165" si="102">IF(L166="","",IF(P165&lt;20,(IF(O165&gt;19000,IF(O165&lt;49000,"Pass","Fail"),"Fail"))))</f>
        <v>Pass</v>
      </c>
      <c r="R165" s="738">
        <v>1335</v>
      </c>
      <c r="S165" s="158" t="s">
        <v>174</v>
      </c>
      <c r="T165" s="158"/>
      <c r="U165" s="287">
        <v>19000</v>
      </c>
      <c r="V165" s="287">
        <v>49000</v>
      </c>
      <c r="W165" s="287">
        <v>33000</v>
      </c>
      <c r="X165" s="288">
        <v>44000</v>
      </c>
      <c r="Y165" s="289">
        <v>20</v>
      </c>
      <c r="Z165" s="289">
        <v>20</v>
      </c>
    </row>
    <row r="166" spans="1:26" ht="15.75">
      <c r="A166"/>
      <c r="B166" s="739"/>
      <c r="C166" s="68" t="s">
        <v>87</v>
      </c>
      <c r="D166" s="54">
        <v>18860.349999999999</v>
      </c>
      <c r="E166" s="54">
        <v>16679.38</v>
      </c>
      <c r="F166" s="54">
        <v>16848.61</v>
      </c>
      <c r="G166" s="54">
        <v>17076.259999999998</v>
      </c>
      <c r="H166" s="54">
        <v>18860.349999999999</v>
      </c>
      <c r="I166" s="54">
        <v>17308.39</v>
      </c>
      <c r="J166" s="54">
        <v>16927.78</v>
      </c>
      <c r="K166" s="54">
        <v>14393.29</v>
      </c>
      <c r="L166" s="54">
        <v>16679.38</v>
      </c>
      <c r="M166" s="739"/>
      <c r="N166" s="739"/>
      <c r="O166" s="739"/>
      <c r="P166" s="739"/>
      <c r="Q166" s="736"/>
      <c r="R166" s="739"/>
      <c r="S166" s="159"/>
      <c r="T166" s="159"/>
      <c r="U166" s="284"/>
      <c r="V166" s="284"/>
      <c r="W166" s="284"/>
      <c r="X166" s="290"/>
      <c r="Y166" s="285"/>
      <c r="Z166" s="285"/>
    </row>
    <row r="167" spans="1:26" ht="26.65" customHeight="1">
      <c r="A167"/>
      <c r="B167" s="740"/>
      <c r="C167" s="68" t="s">
        <v>121</v>
      </c>
      <c r="D167" s="68">
        <f t="shared" ref="D167:L167" si="103">IF(((D165="")*AND(D166="")),"",(D165-D166)*3)</f>
        <v>30949.08</v>
      </c>
      <c r="E167" s="68">
        <f t="shared" si="103"/>
        <v>36988.649999999994</v>
      </c>
      <c r="F167" s="68">
        <f t="shared" si="103"/>
        <v>36452.28</v>
      </c>
      <c r="G167" s="68">
        <f t="shared" si="103"/>
        <v>35661.900000000009</v>
      </c>
      <c r="H167" s="68">
        <f t="shared" si="103"/>
        <v>31031.010000000006</v>
      </c>
      <c r="I167" s="68">
        <f t="shared" si="103"/>
        <v>35462.79</v>
      </c>
      <c r="J167" s="68">
        <f t="shared" si="103"/>
        <v>36194.520000000004</v>
      </c>
      <c r="K167" s="68">
        <f t="shared" si="103"/>
        <v>37273.350000000006</v>
      </c>
      <c r="L167" s="68">
        <f t="shared" si="103"/>
        <v>37815.449999999997</v>
      </c>
      <c r="M167" s="740"/>
      <c r="N167" s="740"/>
      <c r="O167" s="740"/>
      <c r="P167" s="740"/>
      <c r="Q167" s="737"/>
      <c r="R167" s="740"/>
      <c r="S167" s="160"/>
      <c r="T167" s="160"/>
      <c r="U167" s="286"/>
      <c r="V167" s="286"/>
      <c r="W167" s="286"/>
      <c r="X167" s="291"/>
      <c r="Y167" s="292"/>
      <c r="Z167" s="292"/>
    </row>
    <row r="168" spans="1:26">
      <c r="A168" s="201">
        <v>43170</v>
      </c>
      <c r="B168" s="738" t="s">
        <v>122</v>
      </c>
      <c r="C168" s="68" t="s">
        <v>86</v>
      </c>
      <c r="D168" s="54">
        <v>29088.959999999999</v>
      </c>
      <c r="E168" s="54">
        <v>28921.41</v>
      </c>
      <c r="F168" s="54">
        <v>28934.34</v>
      </c>
      <c r="G168" s="54">
        <v>28887.96</v>
      </c>
      <c r="H168" s="54">
        <v>29126.17</v>
      </c>
      <c r="I168" s="54">
        <v>29071.919999999998</v>
      </c>
      <c r="J168" s="54">
        <v>28870.63</v>
      </c>
      <c r="K168" s="54">
        <v>28926.7</v>
      </c>
      <c r="L168" s="54">
        <v>29147.759999999998</v>
      </c>
      <c r="M168" s="738">
        <f>IF((L169=""),"",MAX(D170:L170))</f>
        <v>44455.35</v>
      </c>
      <c r="N168" s="738">
        <f>IF(L169="","",MIN(D170:L170))</f>
        <v>28360.17</v>
      </c>
      <c r="O168" s="738">
        <f>IF((L170=""),"",AVERAGE(D170:L170))</f>
        <v>35656.356666666659</v>
      </c>
      <c r="P168" s="738">
        <f>IF((L169=""),"",((M168-N168)/(M168+N168))*100)</f>
        <v>22.10405144397788</v>
      </c>
      <c r="Q168" s="735" t="b">
        <f t="shared" ref="Q168" si="104">IF(L169="","",IF(P168&lt;20,(IF(O168&gt;19000,IF(O168&lt;49000,"Pass","Fail"),"Fail"))))</f>
        <v>0</v>
      </c>
      <c r="R168" s="738">
        <v>1335</v>
      </c>
      <c r="S168" s="158"/>
      <c r="T168" s="158"/>
      <c r="U168" s="287">
        <v>19000</v>
      </c>
      <c r="V168" s="287">
        <v>49000</v>
      </c>
      <c r="W168" s="287">
        <v>33000</v>
      </c>
      <c r="X168" s="288">
        <v>44000</v>
      </c>
      <c r="Y168" s="289">
        <v>20</v>
      </c>
      <c r="Z168" s="289">
        <v>20</v>
      </c>
    </row>
    <row r="169" spans="1:26" ht="15.75">
      <c r="A169"/>
      <c r="B169" s="739"/>
      <c r="C169" s="68" t="s">
        <v>87</v>
      </c>
      <c r="D169" s="54">
        <v>19635.57</v>
      </c>
      <c r="E169" s="54">
        <v>17556.03</v>
      </c>
      <c r="F169" s="54">
        <v>14724.64</v>
      </c>
      <c r="G169" s="54">
        <v>17152.310000000001</v>
      </c>
      <c r="H169" s="54">
        <v>18693.84</v>
      </c>
      <c r="I169" s="54">
        <v>17979.650000000001</v>
      </c>
      <c r="J169" s="54">
        <v>17287.86</v>
      </c>
      <c r="K169" s="54">
        <v>16647.57</v>
      </c>
      <c r="L169" s="54">
        <v>14329.31</v>
      </c>
      <c r="M169" s="739"/>
      <c r="N169" s="739"/>
      <c r="O169" s="739"/>
      <c r="P169" s="739"/>
      <c r="Q169" s="736"/>
      <c r="R169" s="739"/>
      <c r="S169" s="159"/>
      <c r="T169" s="159"/>
      <c r="U169" s="284"/>
      <c r="V169" s="284"/>
      <c r="W169" s="284"/>
      <c r="X169" s="290"/>
      <c r="Y169" s="285"/>
      <c r="Z169" s="285"/>
    </row>
    <row r="170" spans="1:26" ht="26.65" customHeight="1">
      <c r="A170"/>
      <c r="B170" s="740"/>
      <c r="C170" s="68" t="s">
        <v>121</v>
      </c>
      <c r="D170" s="68">
        <f t="shared" ref="D170:L170" si="105">IF(((D168="")*AND(D169="")),"",(D168-D169)*3)</f>
        <v>28360.17</v>
      </c>
      <c r="E170" s="68">
        <f t="shared" si="105"/>
        <v>34096.14</v>
      </c>
      <c r="F170" s="68">
        <f t="shared" si="105"/>
        <v>42629.100000000006</v>
      </c>
      <c r="G170" s="68">
        <f t="shared" si="105"/>
        <v>35206.949999999997</v>
      </c>
      <c r="H170" s="68">
        <f t="shared" si="105"/>
        <v>31296.989999999994</v>
      </c>
      <c r="I170" s="68">
        <f t="shared" si="105"/>
        <v>33276.80999999999</v>
      </c>
      <c r="J170" s="68">
        <f t="shared" si="105"/>
        <v>34748.31</v>
      </c>
      <c r="K170" s="68">
        <f t="shared" si="105"/>
        <v>36837.39</v>
      </c>
      <c r="L170" s="68">
        <f t="shared" si="105"/>
        <v>44455.35</v>
      </c>
      <c r="M170" s="740"/>
      <c r="N170" s="740"/>
      <c r="O170" s="740"/>
      <c r="P170" s="740"/>
      <c r="Q170" s="737"/>
      <c r="R170" s="740"/>
      <c r="S170" s="160"/>
      <c r="T170" s="160"/>
      <c r="U170" s="286"/>
      <c r="V170" s="286"/>
      <c r="W170" s="286"/>
      <c r="X170" s="291"/>
      <c r="Y170" s="292"/>
      <c r="Z170" s="292"/>
    </row>
    <row r="171" spans="1:26">
      <c r="A171" s="201">
        <v>43188</v>
      </c>
      <c r="B171" s="738" t="s">
        <v>122</v>
      </c>
      <c r="C171" s="68" t="s">
        <v>86</v>
      </c>
      <c r="D171" s="54">
        <v>29034.36</v>
      </c>
      <c r="E171" s="54">
        <v>28844.39</v>
      </c>
      <c r="F171" s="54">
        <v>28882.92</v>
      </c>
      <c r="G171" s="54">
        <v>28842.21</v>
      </c>
      <c r="H171" s="54">
        <v>29011.7</v>
      </c>
      <c r="I171" s="54">
        <v>28982.53</v>
      </c>
      <c r="J171" s="54">
        <v>28829.38</v>
      </c>
      <c r="K171" s="54">
        <v>28839.16</v>
      </c>
      <c r="L171" s="54">
        <v>29082.28</v>
      </c>
      <c r="M171" s="738">
        <f>IF((L172=""),"",MAX(D173:L173))</f>
        <v>37618.619999999995</v>
      </c>
      <c r="N171" s="738">
        <f>IF(L172="","",MIN(D173:L173))</f>
        <v>29361</v>
      </c>
      <c r="O171" s="738">
        <f>IF((L173=""),"",AVERAGE(D173:L173))</f>
        <v>34359.016666666663</v>
      </c>
      <c r="P171" s="738">
        <f>IF((L172=""),"",((M171-N171)/(M171+N171))*100)</f>
        <v>12.328556059290865</v>
      </c>
      <c r="Q171" s="735" t="str">
        <f t="shared" ref="Q171" si="106">IF(L172="","",IF(P171&lt;20,(IF(O171&gt;19000,IF(O171&lt;49000,"Pass","Fail"),"Fail"))))</f>
        <v>Pass</v>
      </c>
      <c r="R171" s="738">
        <v>1335</v>
      </c>
      <c r="S171" s="158"/>
      <c r="T171" s="158"/>
      <c r="U171" s="287">
        <v>19000</v>
      </c>
      <c r="V171" s="287">
        <v>49000</v>
      </c>
      <c r="W171" s="287">
        <v>33000</v>
      </c>
      <c r="X171" s="288">
        <v>44000</v>
      </c>
      <c r="Y171" s="289">
        <v>20</v>
      </c>
      <c r="Z171" s="289">
        <v>20</v>
      </c>
    </row>
    <row r="172" spans="1:26" ht="15.75">
      <c r="A172"/>
      <c r="B172" s="739"/>
      <c r="C172" s="68" t="s">
        <v>87</v>
      </c>
      <c r="D172" s="54">
        <v>19247.36</v>
      </c>
      <c r="E172" s="54">
        <v>17440.57</v>
      </c>
      <c r="F172" s="54">
        <v>16967.810000000001</v>
      </c>
      <c r="G172" s="54">
        <v>17123.22</v>
      </c>
      <c r="H172" s="54">
        <v>18380.830000000002</v>
      </c>
      <c r="I172" s="54">
        <v>17763.03</v>
      </c>
      <c r="J172" s="54">
        <v>17184.919999999998</v>
      </c>
      <c r="K172" s="54">
        <v>16621.400000000001</v>
      </c>
      <c r="L172" s="54">
        <v>16542.740000000002</v>
      </c>
      <c r="M172" s="739"/>
      <c r="N172" s="739"/>
      <c r="O172" s="739"/>
      <c r="P172" s="739"/>
      <c r="Q172" s="736"/>
      <c r="R172" s="739"/>
      <c r="S172" s="159"/>
      <c r="T172" s="159"/>
      <c r="U172" s="284"/>
      <c r="V172" s="284"/>
      <c r="W172" s="284"/>
      <c r="X172" s="290"/>
      <c r="Y172" s="285"/>
      <c r="Z172" s="285"/>
    </row>
    <row r="173" spans="1:26" ht="26.65" customHeight="1">
      <c r="A173"/>
      <c r="B173" s="740"/>
      <c r="C173" s="68" t="s">
        <v>121</v>
      </c>
      <c r="D173" s="68">
        <f t="shared" ref="D173:L173" si="107">IF(((D171="")*AND(D172="")),"",(D171-D172)*3)</f>
        <v>29361</v>
      </c>
      <c r="E173" s="68">
        <f t="shared" si="107"/>
        <v>34211.46</v>
      </c>
      <c r="F173" s="68">
        <f t="shared" si="107"/>
        <v>35745.329999999987</v>
      </c>
      <c r="G173" s="68">
        <f t="shared" si="107"/>
        <v>35156.969999999994</v>
      </c>
      <c r="H173" s="68">
        <f t="shared" si="107"/>
        <v>31892.609999999997</v>
      </c>
      <c r="I173" s="68">
        <f t="shared" si="107"/>
        <v>33658.5</v>
      </c>
      <c r="J173" s="68">
        <f t="shared" si="107"/>
        <v>34933.380000000005</v>
      </c>
      <c r="K173" s="68">
        <f t="shared" si="107"/>
        <v>36653.279999999999</v>
      </c>
      <c r="L173" s="68">
        <f t="shared" si="107"/>
        <v>37618.619999999995</v>
      </c>
      <c r="M173" s="740"/>
      <c r="N173" s="740"/>
      <c r="O173" s="740"/>
      <c r="P173" s="740"/>
      <c r="Q173" s="737"/>
      <c r="R173" s="740"/>
      <c r="S173" s="160"/>
      <c r="T173" s="160"/>
      <c r="U173" s="286"/>
      <c r="V173" s="286"/>
      <c r="W173" s="286"/>
      <c r="X173" s="291"/>
      <c r="Y173" s="292"/>
      <c r="Z173" s="292"/>
    </row>
    <row r="174" spans="1:26">
      <c r="A174" s="201">
        <v>43193</v>
      </c>
      <c r="B174" s="738" t="s">
        <v>122</v>
      </c>
      <c r="C174" s="68" t="s">
        <v>86</v>
      </c>
      <c r="D174" s="54">
        <v>29021.43</v>
      </c>
      <c r="E174" s="54">
        <v>29063.16</v>
      </c>
      <c r="F174" s="54">
        <v>29095.25</v>
      </c>
      <c r="G174" s="54">
        <v>29034.31</v>
      </c>
      <c r="H174" s="54">
        <v>29250.74</v>
      </c>
      <c r="I174" s="54">
        <v>29237.84</v>
      </c>
      <c r="J174" s="54">
        <v>26852.59</v>
      </c>
      <c r="K174" s="54">
        <v>29069.93</v>
      </c>
      <c r="L174" s="54">
        <v>29309.72</v>
      </c>
      <c r="M174" s="738">
        <f>IF((L175=""),"",MAX(D176:L176))</f>
        <v>43370.01</v>
      </c>
      <c r="N174" s="738">
        <f>IF(L175="","",MIN(D176:L176))</f>
        <v>32278.92</v>
      </c>
      <c r="O174" s="738">
        <f>IF((L176=""),"",AVERAGE(D176:L176))</f>
        <v>38598.660000000003</v>
      </c>
      <c r="P174" s="738">
        <f>IF((L175=""),"",((M174-N174)/(M174+N174))*100)</f>
        <v>14.661264871823047</v>
      </c>
      <c r="Q174" s="735" t="str">
        <f t="shared" ref="Q174" si="108">IF(L175="","",IF(P174&lt;20,(IF(O174&gt;19000,IF(O174&lt;49000,"Pass","Fail"),"Fail"))))</f>
        <v>Pass</v>
      </c>
      <c r="R174" s="738">
        <v>1335</v>
      </c>
      <c r="S174" s="158"/>
      <c r="T174" s="158"/>
      <c r="U174" s="287">
        <v>19000</v>
      </c>
      <c r="V174" s="287">
        <v>49000</v>
      </c>
      <c r="W174" s="287">
        <v>33000</v>
      </c>
      <c r="X174" s="288">
        <v>44000</v>
      </c>
      <c r="Y174" s="289">
        <v>20</v>
      </c>
      <c r="Z174" s="289">
        <v>20</v>
      </c>
    </row>
    <row r="175" spans="1:26" ht="15.75">
      <c r="A175"/>
      <c r="B175" s="739"/>
      <c r="C175" s="68" t="s">
        <v>87</v>
      </c>
      <c r="D175" s="54">
        <v>14564.76</v>
      </c>
      <c r="E175" s="54">
        <v>16316.23</v>
      </c>
      <c r="F175" s="54">
        <v>16036.18</v>
      </c>
      <c r="G175" s="54">
        <v>15988.47</v>
      </c>
      <c r="H175" s="54">
        <v>17484.96</v>
      </c>
      <c r="I175" s="54">
        <v>16436.04</v>
      </c>
      <c r="J175" s="54">
        <v>16092.95</v>
      </c>
      <c r="K175" s="54">
        <v>15691.19</v>
      </c>
      <c r="L175" s="54">
        <v>15528.21</v>
      </c>
      <c r="M175" s="739"/>
      <c r="N175" s="739"/>
      <c r="O175" s="739"/>
      <c r="P175" s="739"/>
      <c r="Q175" s="736"/>
      <c r="R175" s="739"/>
      <c r="S175" s="159"/>
      <c r="T175" s="159"/>
      <c r="U175" s="284"/>
      <c r="V175" s="284"/>
      <c r="W175" s="284"/>
      <c r="X175" s="290"/>
      <c r="Y175" s="285"/>
      <c r="Z175" s="285"/>
    </row>
    <row r="176" spans="1:26" ht="26.65" customHeight="1">
      <c r="A176"/>
      <c r="B176" s="740"/>
      <c r="C176" s="68" t="s">
        <v>121</v>
      </c>
      <c r="D176" s="68">
        <f t="shared" ref="D176:L176" si="109">IF(((D174="")*AND(D175="")),"",(D174-D175)*3)</f>
        <v>43370.01</v>
      </c>
      <c r="E176" s="68">
        <f t="shared" si="109"/>
        <v>38240.79</v>
      </c>
      <c r="F176" s="68">
        <f t="shared" si="109"/>
        <v>39177.21</v>
      </c>
      <c r="G176" s="68">
        <f t="shared" si="109"/>
        <v>39137.520000000004</v>
      </c>
      <c r="H176" s="68">
        <f t="shared" si="109"/>
        <v>35297.340000000011</v>
      </c>
      <c r="I176" s="68">
        <f t="shared" si="109"/>
        <v>38405.399999999994</v>
      </c>
      <c r="J176" s="68">
        <f t="shared" si="109"/>
        <v>32278.92</v>
      </c>
      <c r="K176" s="68">
        <f t="shared" si="109"/>
        <v>40136.22</v>
      </c>
      <c r="L176" s="68">
        <f t="shared" si="109"/>
        <v>41344.530000000006</v>
      </c>
      <c r="M176" s="740"/>
      <c r="N176" s="740"/>
      <c r="O176" s="740"/>
      <c r="P176" s="740"/>
      <c r="Q176" s="737"/>
      <c r="R176" s="740"/>
      <c r="S176" s="160"/>
      <c r="T176" s="160"/>
      <c r="U176" s="286"/>
      <c r="V176" s="286"/>
      <c r="W176" s="286"/>
      <c r="X176" s="291"/>
      <c r="Y176" s="292"/>
      <c r="Z176" s="292"/>
    </row>
    <row r="177" spans="1:26">
      <c r="A177" s="201">
        <v>43195</v>
      </c>
      <c r="B177" s="738" t="s">
        <v>122</v>
      </c>
      <c r="C177" s="68" t="s">
        <v>86</v>
      </c>
      <c r="D177" s="54">
        <v>29407.46</v>
      </c>
      <c r="E177" s="54">
        <v>29194.86</v>
      </c>
      <c r="F177" s="54">
        <v>29262.720000000001</v>
      </c>
      <c r="G177" s="54">
        <v>29252.76</v>
      </c>
      <c r="H177" s="54">
        <v>29481.27</v>
      </c>
      <c r="I177" s="54">
        <v>29397.21</v>
      </c>
      <c r="J177" s="54">
        <v>29238.26</v>
      </c>
      <c r="K177" s="54">
        <v>29255.62</v>
      </c>
      <c r="L177" s="54">
        <v>29464.86</v>
      </c>
      <c r="M177" s="738">
        <f>IF((L178=""),"",MAX(D179:L179))</f>
        <v>45479.340000000004</v>
      </c>
      <c r="N177" s="738">
        <f>IF(L178="","",MIN(D179:L179))</f>
        <v>33224.969999999994</v>
      </c>
      <c r="O177" s="738">
        <f>IF((L179=""),"",AVERAGE(D179:L179))</f>
        <v>39422.356666666659</v>
      </c>
      <c r="P177" s="738">
        <f>IF((L178=""),"",((M177-N177)/(M177+N177))*100)</f>
        <v>15.570138407922018</v>
      </c>
      <c r="Q177" s="735" t="str">
        <f t="shared" ref="Q177" si="110">IF(L178="","",IF(P177&lt;20,(IF(O177&gt;19000,IF(O177&lt;49000,"Pass","Fail"),"Fail"))))</f>
        <v>Pass</v>
      </c>
      <c r="R177" s="738">
        <v>102</v>
      </c>
      <c r="S177" s="158"/>
      <c r="T177" s="158"/>
      <c r="U177" s="287">
        <v>19000</v>
      </c>
      <c r="V177" s="287">
        <v>49000</v>
      </c>
      <c r="W177" s="287">
        <v>33000</v>
      </c>
      <c r="X177" s="288">
        <v>44000</v>
      </c>
      <c r="Y177" s="289">
        <v>20</v>
      </c>
      <c r="Z177" s="289">
        <v>20</v>
      </c>
    </row>
    <row r="178" spans="1:26" ht="15.75">
      <c r="A178"/>
      <c r="B178" s="739"/>
      <c r="C178" s="68" t="s">
        <v>87</v>
      </c>
      <c r="D178" s="54">
        <v>18332.47</v>
      </c>
      <c r="E178" s="54">
        <v>14035.08</v>
      </c>
      <c r="F178" s="54">
        <v>15879.05</v>
      </c>
      <c r="G178" s="54">
        <v>15868.09</v>
      </c>
      <c r="H178" s="54">
        <v>17598.830000000002</v>
      </c>
      <c r="I178" s="54">
        <v>16463.009999999998</v>
      </c>
      <c r="J178" s="54">
        <v>16563.009999999998</v>
      </c>
      <c r="K178" s="54">
        <v>15517.63</v>
      </c>
      <c r="L178" s="54">
        <v>15430.78</v>
      </c>
      <c r="M178" s="739"/>
      <c r="N178" s="739"/>
      <c r="O178" s="739"/>
      <c r="P178" s="739"/>
      <c r="Q178" s="736"/>
      <c r="R178" s="739"/>
      <c r="S178" s="159"/>
      <c r="T178" s="159"/>
      <c r="U178" s="284"/>
      <c r="V178" s="284"/>
      <c r="W178" s="284"/>
      <c r="X178" s="290"/>
      <c r="Y178" s="285"/>
      <c r="Z178" s="285"/>
    </row>
    <row r="179" spans="1:26" ht="26.65" customHeight="1">
      <c r="A179"/>
      <c r="B179" s="740"/>
      <c r="C179" s="68" t="s">
        <v>121</v>
      </c>
      <c r="D179" s="68">
        <f t="shared" ref="D179:L179" si="111">IF(((D177="")*AND(D178="")),"",(D177-D178)*3)</f>
        <v>33224.969999999994</v>
      </c>
      <c r="E179" s="68">
        <f t="shared" si="111"/>
        <v>45479.340000000004</v>
      </c>
      <c r="F179" s="68">
        <f t="shared" si="111"/>
        <v>40151.010000000009</v>
      </c>
      <c r="G179" s="68">
        <f t="shared" si="111"/>
        <v>40154.009999999995</v>
      </c>
      <c r="H179" s="68">
        <f t="shared" si="111"/>
        <v>35647.319999999992</v>
      </c>
      <c r="I179" s="68">
        <f t="shared" si="111"/>
        <v>38802.600000000006</v>
      </c>
      <c r="J179" s="68">
        <f t="shared" si="111"/>
        <v>38025.75</v>
      </c>
      <c r="K179" s="68">
        <f t="shared" si="111"/>
        <v>41213.97</v>
      </c>
      <c r="L179" s="68">
        <f t="shared" si="111"/>
        <v>42102.239999999998</v>
      </c>
      <c r="M179" s="740"/>
      <c r="N179" s="740"/>
      <c r="O179" s="740"/>
      <c r="P179" s="740"/>
      <c r="Q179" s="737"/>
      <c r="R179" s="740"/>
      <c r="S179" s="160"/>
      <c r="T179" s="160"/>
      <c r="U179" s="286"/>
      <c r="V179" s="286"/>
      <c r="W179" s="286"/>
      <c r="X179" s="291"/>
      <c r="Y179" s="292"/>
      <c r="Z179" s="292"/>
    </row>
    <row r="180" spans="1:26">
      <c r="A180" s="201">
        <v>43201</v>
      </c>
      <c r="B180" s="738" t="s">
        <v>122</v>
      </c>
      <c r="C180" s="68" t="s">
        <v>86</v>
      </c>
      <c r="D180" s="54">
        <v>29340.79</v>
      </c>
      <c r="E180" s="54">
        <v>29173.89</v>
      </c>
      <c r="F180" s="54">
        <v>29225.59</v>
      </c>
      <c r="G180" s="54">
        <v>29187.64</v>
      </c>
      <c r="H180" s="54">
        <v>29447.53</v>
      </c>
      <c r="I180" s="54">
        <v>29326.78</v>
      </c>
      <c r="J180" s="54">
        <v>29160.66</v>
      </c>
      <c r="K180" s="54">
        <v>29176.080000000002</v>
      </c>
      <c r="L180" s="54">
        <v>29425.26</v>
      </c>
      <c r="M180" s="738">
        <f>IF((L181=""),"",MAX(D182:L182))</f>
        <v>41824.169999999991</v>
      </c>
      <c r="N180" s="738">
        <f>IF(L181="","",MIN(D182:L182))</f>
        <v>32484.840000000007</v>
      </c>
      <c r="O180" s="738">
        <f>IF((L182=""),"",AVERAGE(D182:L182))</f>
        <v>39287.896666666667</v>
      </c>
      <c r="P180" s="738">
        <f>IF((L181=""),"",((M180-N180)/(M180+N180))*100)</f>
        <v>12.568233650266617</v>
      </c>
      <c r="Q180" s="735" t="str">
        <f t="shared" ref="Q180" si="112">IF(L181="","",IF(P180&lt;20,(IF(O180&gt;19000,IF(O180&lt;49000,"Pass","Fail"),"Fail"))))</f>
        <v>Pass</v>
      </c>
      <c r="R180" s="738">
        <v>74</v>
      </c>
      <c r="S180" s="158" t="s">
        <v>127</v>
      </c>
      <c r="T180" s="158"/>
      <c r="U180" s="287">
        <v>19000</v>
      </c>
      <c r="V180" s="287">
        <v>49000</v>
      </c>
      <c r="W180" s="287">
        <v>33000</v>
      </c>
      <c r="X180" s="288">
        <v>44000</v>
      </c>
      <c r="Y180" s="289">
        <v>20</v>
      </c>
      <c r="Z180" s="289">
        <v>20</v>
      </c>
    </row>
    <row r="181" spans="1:26" ht="15.75">
      <c r="A181"/>
      <c r="B181" s="739"/>
      <c r="C181" s="68" t="s">
        <v>87</v>
      </c>
      <c r="D181" s="54">
        <v>18512.509999999998</v>
      </c>
      <c r="E181" s="54">
        <v>15953.76</v>
      </c>
      <c r="F181" s="54">
        <v>15476.58</v>
      </c>
      <c r="G181" s="54">
        <v>15592.32</v>
      </c>
      <c r="H181" s="54">
        <v>17632.98</v>
      </c>
      <c r="I181" s="54">
        <v>16186.6</v>
      </c>
      <c r="J181" s="54">
        <v>15476.67</v>
      </c>
      <c r="K181" s="54">
        <v>15285.24</v>
      </c>
      <c r="L181" s="54">
        <v>15483.87</v>
      </c>
      <c r="M181" s="739"/>
      <c r="N181" s="739"/>
      <c r="O181" s="739"/>
      <c r="P181" s="739"/>
      <c r="Q181" s="736"/>
      <c r="R181" s="739"/>
      <c r="S181" s="159"/>
      <c r="T181" s="159"/>
      <c r="U181" s="284"/>
      <c r="V181" s="284"/>
      <c r="W181" s="284"/>
      <c r="X181" s="290"/>
      <c r="Y181" s="285"/>
      <c r="Z181" s="285"/>
    </row>
    <row r="182" spans="1:26" ht="26.65" customHeight="1">
      <c r="A182"/>
      <c r="B182" s="740"/>
      <c r="C182" s="68" t="s">
        <v>121</v>
      </c>
      <c r="D182" s="68">
        <f t="shared" ref="D182:L182" si="113">IF(((D180="")*AND(D181="")),"",(D180-D181)*3)</f>
        <v>32484.840000000007</v>
      </c>
      <c r="E182" s="68">
        <f t="shared" si="113"/>
        <v>39660.39</v>
      </c>
      <c r="F182" s="68">
        <f t="shared" si="113"/>
        <v>41247.03</v>
      </c>
      <c r="G182" s="68">
        <f t="shared" si="113"/>
        <v>40785.96</v>
      </c>
      <c r="H182" s="68">
        <f t="shared" si="113"/>
        <v>35443.649999999994</v>
      </c>
      <c r="I182" s="68">
        <f t="shared" si="113"/>
        <v>39420.539999999994</v>
      </c>
      <c r="J182" s="68">
        <f t="shared" si="113"/>
        <v>41051.97</v>
      </c>
      <c r="K182" s="68">
        <f t="shared" si="113"/>
        <v>41672.520000000004</v>
      </c>
      <c r="L182" s="68">
        <f t="shared" si="113"/>
        <v>41824.169999999991</v>
      </c>
      <c r="M182" s="740"/>
      <c r="N182" s="740"/>
      <c r="O182" s="740"/>
      <c r="P182" s="740"/>
      <c r="Q182" s="737"/>
      <c r="R182" s="740"/>
      <c r="S182" s="160"/>
      <c r="T182" s="160"/>
      <c r="U182" s="286"/>
      <c r="V182" s="286"/>
      <c r="W182" s="286"/>
      <c r="X182" s="291"/>
      <c r="Y182" s="292"/>
      <c r="Z182" s="292"/>
    </row>
    <row r="183" spans="1:26">
      <c r="A183" s="201">
        <v>43210</v>
      </c>
      <c r="B183" s="738" t="s">
        <v>122</v>
      </c>
      <c r="C183" s="68" t="s">
        <v>86</v>
      </c>
      <c r="D183" s="54">
        <v>29245.5</v>
      </c>
      <c r="E183" s="54">
        <v>29047.86</v>
      </c>
      <c r="F183" s="54">
        <v>29053.02</v>
      </c>
      <c r="G183" s="54">
        <v>29046.66</v>
      </c>
      <c r="H183" s="54">
        <v>29265.22</v>
      </c>
      <c r="I183" s="54">
        <v>29204.35</v>
      </c>
      <c r="J183" s="54">
        <v>29043.95</v>
      </c>
      <c r="K183" s="54">
        <v>29051.87</v>
      </c>
      <c r="L183" s="54">
        <v>29266.87</v>
      </c>
      <c r="M183" s="738">
        <f>IF((L184=""),"",MAX(D185:L185))</f>
        <v>41229.69</v>
      </c>
      <c r="N183" s="738">
        <f>IF(L184="","",MIN(D185:L185))</f>
        <v>32409.48</v>
      </c>
      <c r="O183" s="738">
        <f>IF((L185=""),"",AVERAGE(D185:L185))</f>
        <v>38298.229999999996</v>
      </c>
      <c r="P183" s="738">
        <f>IF((L184=""),"",((M183-N183)/(M183+N183))*100)</f>
        <v>11.977606483071446</v>
      </c>
      <c r="Q183" s="735" t="str">
        <f t="shared" ref="Q183" si="114">IF(L184="","",IF(P183&lt;20,(IF(O183&gt;19000,IF(O183&lt;49000,"Pass","Fail"),"Fail"))))</f>
        <v>Pass</v>
      </c>
      <c r="R183" s="738">
        <v>102</v>
      </c>
      <c r="S183" s="158"/>
      <c r="T183" s="158"/>
      <c r="U183" s="287">
        <v>19000</v>
      </c>
      <c r="V183" s="287">
        <v>49000</v>
      </c>
      <c r="W183" s="287">
        <v>33000</v>
      </c>
      <c r="X183" s="288">
        <v>44000</v>
      </c>
      <c r="Y183" s="289">
        <v>20</v>
      </c>
      <c r="Z183" s="289">
        <v>20</v>
      </c>
    </row>
    <row r="184" spans="1:26" ht="15.75">
      <c r="A184"/>
      <c r="B184" s="739"/>
      <c r="C184" s="68" t="s">
        <v>87</v>
      </c>
      <c r="D184" s="54">
        <v>18442.34</v>
      </c>
      <c r="E184" s="54">
        <v>16289.71</v>
      </c>
      <c r="F184" s="54">
        <v>15952.21</v>
      </c>
      <c r="G184" s="54">
        <v>15837.84</v>
      </c>
      <c r="H184" s="54">
        <v>17447.62</v>
      </c>
      <c r="I184" s="54">
        <v>16299.92</v>
      </c>
      <c r="J184" s="54">
        <v>15903.69</v>
      </c>
      <c r="K184" s="54">
        <v>15633.64</v>
      </c>
      <c r="L184" s="54">
        <v>15523.64</v>
      </c>
      <c r="M184" s="739"/>
      <c r="N184" s="739"/>
      <c r="O184" s="739"/>
      <c r="P184" s="739"/>
      <c r="Q184" s="736"/>
      <c r="R184" s="739"/>
      <c r="S184" s="159"/>
      <c r="T184" s="159"/>
      <c r="U184" s="284"/>
      <c r="V184" s="284"/>
      <c r="W184" s="284"/>
      <c r="X184" s="290"/>
      <c r="Y184" s="285"/>
      <c r="Z184" s="285"/>
    </row>
    <row r="185" spans="1:26" ht="26.65" customHeight="1">
      <c r="A185"/>
      <c r="B185" s="740"/>
      <c r="C185" s="68" t="s">
        <v>121</v>
      </c>
      <c r="D185" s="68">
        <f t="shared" ref="D185:L185" si="115">IF(((D183="")*AND(D184="")),"",(D183-D184)*3)</f>
        <v>32409.48</v>
      </c>
      <c r="E185" s="68">
        <f t="shared" si="115"/>
        <v>38274.450000000004</v>
      </c>
      <c r="F185" s="68">
        <f t="shared" si="115"/>
        <v>39302.430000000008</v>
      </c>
      <c r="G185" s="68">
        <f t="shared" si="115"/>
        <v>39626.46</v>
      </c>
      <c r="H185" s="68">
        <f t="shared" si="115"/>
        <v>35452.800000000003</v>
      </c>
      <c r="I185" s="68">
        <f t="shared" si="115"/>
        <v>38713.289999999994</v>
      </c>
      <c r="J185" s="68">
        <f t="shared" si="115"/>
        <v>39420.78</v>
      </c>
      <c r="K185" s="68">
        <f t="shared" si="115"/>
        <v>40254.69</v>
      </c>
      <c r="L185" s="68">
        <f t="shared" si="115"/>
        <v>41229.69</v>
      </c>
      <c r="M185" s="740"/>
      <c r="N185" s="740"/>
      <c r="O185" s="740"/>
      <c r="P185" s="740"/>
      <c r="Q185" s="737"/>
      <c r="R185" s="740"/>
      <c r="S185" s="160"/>
      <c r="T185" s="160"/>
      <c r="U185" s="286"/>
      <c r="V185" s="286"/>
      <c r="W185" s="286"/>
      <c r="X185" s="291"/>
      <c r="Y185" s="292"/>
      <c r="Z185" s="292"/>
    </row>
    <row r="186" spans="1:26">
      <c r="A186" s="201">
        <v>43214</v>
      </c>
      <c r="B186" s="738" t="s">
        <v>122</v>
      </c>
      <c r="C186" s="68" t="s">
        <v>86</v>
      </c>
      <c r="D186" s="54">
        <v>29246.560000000001</v>
      </c>
      <c r="E186" s="54">
        <v>29002.34</v>
      </c>
      <c r="F186" s="54">
        <v>29064.799999999999</v>
      </c>
      <c r="G186" s="54">
        <v>28993.05</v>
      </c>
      <c r="H186" s="54">
        <v>29233.21</v>
      </c>
      <c r="I186" s="54">
        <v>29180.33</v>
      </c>
      <c r="J186" s="54">
        <v>29004.93</v>
      </c>
      <c r="K186" s="54">
        <v>29055.73</v>
      </c>
      <c r="L186" s="54">
        <v>29279.32</v>
      </c>
      <c r="M186" s="738">
        <f>IF((L187=""),"",MAX(D188:L188))</f>
        <v>42672.72</v>
      </c>
      <c r="N186" s="738">
        <f>IF(L187="","",MIN(D188:L188))</f>
        <v>33150.900000000009</v>
      </c>
      <c r="O186" s="738">
        <f>IF((L188=""),"",AVERAGE(D188:L188))</f>
        <v>39071.189999999995</v>
      </c>
      <c r="P186" s="738">
        <f>IF((L187=""),"",((M186-N186)/(M186+N186))*100)</f>
        <v>12.557854663230259</v>
      </c>
      <c r="Q186" s="735" t="str">
        <f t="shared" ref="Q186" si="116">IF(L187="","",IF(P186&lt;20,(IF(O186&gt;19000,IF(O186&lt;49000,"Pass","Fail"),"Fail"))))</f>
        <v>Pass</v>
      </c>
      <c r="R186" s="738">
        <v>102</v>
      </c>
      <c r="S186" s="158"/>
      <c r="T186" s="158"/>
      <c r="U186" s="287">
        <v>19000</v>
      </c>
      <c r="V186" s="287">
        <v>49000</v>
      </c>
      <c r="W186" s="287">
        <v>33000</v>
      </c>
      <c r="X186" s="288">
        <v>44000</v>
      </c>
      <c r="Y186" s="289">
        <v>20</v>
      </c>
      <c r="Z186" s="289">
        <v>20</v>
      </c>
    </row>
    <row r="187" spans="1:26" ht="15.75">
      <c r="A187"/>
      <c r="B187" s="739"/>
      <c r="C187" s="68" t="s">
        <v>87</v>
      </c>
      <c r="D187" s="54">
        <v>18196.259999999998</v>
      </c>
      <c r="E187" s="54">
        <v>16063.95</v>
      </c>
      <c r="F187" s="54">
        <v>15723.16</v>
      </c>
      <c r="G187" s="54">
        <v>15723.16</v>
      </c>
      <c r="H187" s="54">
        <v>17245.78</v>
      </c>
      <c r="I187" s="54">
        <v>15953.48</v>
      </c>
      <c r="J187" s="54">
        <v>15575.74</v>
      </c>
      <c r="K187" s="54">
        <v>15310.09</v>
      </c>
      <c r="L187" s="54">
        <v>15055.08</v>
      </c>
      <c r="M187" s="739"/>
      <c r="N187" s="739"/>
      <c r="O187" s="739"/>
      <c r="P187" s="739"/>
      <c r="Q187" s="736"/>
      <c r="R187" s="739"/>
      <c r="S187" s="159"/>
      <c r="T187" s="159"/>
      <c r="U187" s="284"/>
      <c r="V187" s="284"/>
      <c r="W187" s="284"/>
      <c r="X187" s="290"/>
      <c r="Y187" s="285"/>
      <c r="Z187" s="285"/>
    </row>
    <row r="188" spans="1:26" ht="26.65" customHeight="1">
      <c r="A188"/>
      <c r="B188" s="740"/>
      <c r="C188" s="68" t="s">
        <v>121</v>
      </c>
      <c r="D188" s="68">
        <f t="shared" ref="D188:L188" si="117">IF(((D186="")*AND(D187="")),"",(D186-D187)*3)</f>
        <v>33150.900000000009</v>
      </c>
      <c r="E188" s="68">
        <f t="shared" si="117"/>
        <v>38815.17</v>
      </c>
      <c r="F188" s="68">
        <f t="shared" si="117"/>
        <v>40024.92</v>
      </c>
      <c r="G188" s="68">
        <f t="shared" si="117"/>
        <v>39809.67</v>
      </c>
      <c r="H188" s="68">
        <f t="shared" si="117"/>
        <v>35962.29</v>
      </c>
      <c r="I188" s="68">
        <f t="shared" si="117"/>
        <v>39680.550000000003</v>
      </c>
      <c r="J188" s="68">
        <f t="shared" si="117"/>
        <v>40287.57</v>
      </c>
      <c r="K188" s="68">
        <f t="shared" si="117"/>
        <v>41236.92</v>
      </c>
      <c r="L188" s="68">
        <f t="shared" si="117"/>
        <v>42672.72</v>
      </c>
      <c r="M188" s="740"/>
      <c r="N188" s="740"/>
      <c r="O188" s="740"/>
      <c r="P188" s="740"/>
      <c r="Q188" s="737"/>
      <c r="R188" s="740"/>
      <c r="S188" s="160"/>
      <c r="T188" s="160"/>
      <c r="U188" s="286"/>
      <c r="V188" s="286"/>
      <c r="W188" s="286"/>
      <c r="X188" s="291"/>
      <c r="Y188" s="292"/>
      <c r="Z188" s="292"/>
    </row>
    <row r="189" spans="1:26">
      <c r="A189" s="201">
        <v>43220</v>
      </c>
      <c r="B189" s="738" t="s">
        <v>122</v>
      </c>
      <c r="C189" s="68" t="s">
        <v>86</v>
      </c>
      <c r="D189" s="54">
        <v>27313.48</v>
      </c>
      <c r="E189" s="54">
        <v>27161.96</v>
      </c>
      <c r="F189" s="54">
        <v>27227.88</v>
      </c>
      <c r="G189" s="54">
        <v>27134.48</v>
      </c>
      <c r="H189" s="54">
        <v>27351.71</v>
      </c>
      <c r="I189" s="54">
        <v>27257.360000000001</v>
      </c>
      <c r="J189" s="54">
        <v>27134.97</v>
      </c>
      <c r="K189" s="54">
        <v>27139.57</v>
      </c>
      <c r="L189" s="54">
        <v>27370.11</v>
      </c>
      <c r="M189" s="738">
        <f>IF((L190=""),"",MAX(D191:L191))</f>
        <v>42372.81</v>
      </c>
      <c r="N189" s="738">
        <f>IF(L190="","",MIN(D191:L191))</f>
        <v>33323.19</v>
      </c>
      <c r="O189" s="738">
        <f>IF((L191=""),"",AVERAGE(D191:L191))</f>
        <v>38542.689999999995</v>
      </c>
      <c r="P189" s="738">
        <f>IF((L190=""),"",((M189-N189)/(M189+N189))*100)</f>
        <v>11.955215599239056</v>
      </c>
      <c r="Q189" s="735" t="str">
        <f t="shared" ref="Q189" si="118">IF(L190="","",IF(P189&lt;20,(IF(O189&gt;19000,IF(O189&lt;49000,"Pass","Fail"),"Fail"))))</f>
        <v>Pass</v>
      </c>
      <c r="R189" s="738"/>
      <c r="S189" s="158"/>
      <c r="T189" s="158"/>
      <c r="U189" s="287">
        <v>19000</v>
      </c>
      <c r="V189" s="287">
        <v>49000</v>
      </c>
      <c r="W189" s="287">
        <v>33000</v>
      </c>
      <c r="X189" s="288">
        <v>44000</v>
      </c>
      <c r="Y189" s="289">
        <v>20</v>
      </c>
      <c r="Z189" s="289">
        <v>20</v>
      </c>
    </row>
    <row r="190" spans="1:26" ht="15.75">
      <c r="A190"/>
      <c r="B190" s="739"/>
      <c r="C190" s="68" t="s">
        <v>87</v>
      </c>
      <c r="D190" s="54">
        <v>16205.75</v>
      </c>
      <c r="E190" s="54">
        <v>14485.36</v>
      </c>
      <c r="F190" s="54">
        <v>14282.84</v>
      </c>
      <c r="G190" s="54">
        <v>14072.92</v>
      </c>
      <c r="H190" s="54">
        <v>15151.62</v>
      </c>
      <c r="I190" s="54">
        <v>14020.82</v>
      </c>
      <c r="J190" s="54">
        <v>14090.38</v>
      </c>
      <c r="K190" s="54">
        <v>13907.92</v>
      </c>
      <c r="L190" s="54">
        <v>13245.84</v>
      </c>
      <c r="M190" s="739"/>
      <c r="N190" s="739"/>
      <c r="O190" s="739"/>
      <c r="P190" s="739"/>
      <c r="Q190" s="736"/>
      <c r="R190" s="739"/>
      <c r="S190" s="159"/>
      <c r="T190" s="159"/>
      <c r="U190" s="284"/>
      <c r="V190" s="284"/>
      <c r="W190" s="284"/>
      <c r="X190" s="290"/>
      <c r="Y190" s="285"/>
      <c r="Z190" s="285"/>
    </row>
    <row r="191" spans="1:26" ht="26.65" customHeight="1">
      <c r="A191"/>
      <c r="B191" s="740"/>
      <c r="C191" s="68" t="s">
        <v>121</v>
      </c>
      <c r="D191" s="68">
        <f t="shared" ref="D191:L191" si="119">IF(((D189="")*AND(D190="")),"",(D189-D190)*3)</f>
        <v>33323.19</v>
      </c>
      <c r="E191" s="68">
        <f t="shared" si="119"/>
        <v>38029.799999999996</v>
      </c>
      <c r="F191" s="68">
        <f t="shared" si="119"/>
        <v>38835.120000000003</v>
      </c>
      <c r="G191" s="68">
        <f t="shared" si="119"/>
        <v>39184.68</v>
      </c>
      <c r="H191" s="68">
        <f t="shared" si="119"/>
        <v>36600.269999999997</v>
      </c>
      <c r="I191" s="68">
        <f t="shared" si="119"/>
        <v>39709.620000000003</v>
      </c>
      <c r="J191" s="68">
        <f t="shared" si="119"/>
        <v>39133.770000000004</v>
      </c>
      <c r="K191" s="68">
        <f t="shared" si="119"/>
        <v>39694.949999999997</v>
      </c>
      <c r="L191" s="68">
        <f t="shared" si="119"/>
        <v>42372.81</v>
      </c>
      <c r="M191" s="740"/>
      <c r="N191" s="740"/>
      <c r="O191" s="740"/>
      <c r="P191" s="740"/>
      <c r="Q191" s="737"/>
      <c r="R191" s="740"/>
      <c r="S191" s="160"/>
      <c r="T191" s="160"/>
      <c r="U191" s="286"/>
      <c r="V191" s="286"/>
      <c r="W191" s="286"/>
      <c r="X191" s="291"/>
      <c r="Y191" s="292"/>
      <c r="Z191" s="292"/>
    </row>
    <row r="192" spans="1:26">
      <c r="A192" s="201">
        <v>43223</v>
      </c>
      <c r="B192" s="738" t="s">
        <v>122</v>
      </c>
      <c r="C192" s="68" t="s">
        <v>86</v>
      </c>
      <c r="D192" s="54">
        <v>29222.61</v>
      </c>
      <c r="E192" s="54">
        <v>29024.240000000002</v>
      </c>
      <c r="F192" s="54">
        <v>29067.64</v>
      </c>
      <c r="G192" s="54">
        <v>29011.66</v>
      </c>
      <c r="H192" s="54">
        <v>29199.38</v>
      </c>
      <c r="I192" s="54">
        <v>29144.799999999999</v>
      </c>
      <c r="J192" s="54">
        <v>29008.48</v>
      </c>
      <c r="K192" s="54">
        <v>29019.33</v>
      </c>
      <c r="L192" s="54">
        <v>29277.57</v>
      </c>
      <c r="M192" s="738">
        <f>IF((L193=""),"",MAX(D194:L194))</f>
        <v>41463.18</v>
      </c>
      <c r="N192" s="738">
        <f>IF(L193="","",MIN(D194:L194))</f>
        <v>31328.25</v>
      </c>
      <c r="O192" s="738">
        <f>IF((L194=""),"",AVERAGE(D194:L194))</f>
        <v>38679.056666666671</v>
      </c>
      <c r="P192" s="738">
        <f>IF((L193=""),"",((M192-N192)/(M192+N192))*100)</f>
        <v>13.923246184337913</v>
      </c>
      <c r="Q192" s="735" t="str">
        <f t="shared" ref="Q192" si="120">IF(L193="","",IF(P192&lt;20,(IF(O192&gt;19000,IF(O192&lt;49000,"Pass","Fail"),"Fail"))))</f>
        <v>Pass</v>
      </c>
      <c r="R192" s="738">
        <v>1159</v>
      </c>
      <c r="S192" s="158" t="s">
        <v>175</v>
      </c>
      <c r="T192" s="158"/>
      <c r="U192" s="287">
        <v>19000</v>
      </c>
      <c r="V192" s="287">
        <v>49000</v>
      </c>
      <c r="W192" s="287">
        <v>33000</v>
      </c>
      <c r="X192" s="288">
        <v>44000</v>
      </c>
      <c r="Y192" s="289">
        <v>20</v>
      </c>
      <c r="Z192" s="289">
        <v>20</v>
      </c>
    </row>
    <row r="193" spans="1:26" ht="15.75">
      <c r="A193"/>
      <c r="B193" s="739"/>
      <c r="C193" s="68" t="s">
        <v>87</v>
      </c>
      <c r="D193" s="54">
        <v>18779.86</v>
      </c>
      <c r="E193" s="54">
        <v>16079.1</v>
      </c>
      <c r="F193" s="54">
        <v>15542.81</v>
      </c>
      <c r="G193" s="54">
        <v>15521.92</v>
      </c>
      <c r="H193" s="54">
        <v>17537.5</v>
      </c>
      <c r="I193" s="54">
        <v>16236.92</v>
      </c>
      <c r="J193" s="54">
        <v>15464.83</v>
      </c>
      <c r="K193" s="54">
        <v>15319.09</v>
      </c>
      <c r="L193" s="54">
        <v>15456.51</v>
      </c>
      <c r="M193" s="739"/>
      <c r="N193" s="739"/>
      <c r="O193" s="739"/>
      <c r="P193" s="739"/>
      <c r="Q193" s="736"/>
      <c r="R193" s="739"/>
      <c r="S193" s="159"/>
      <c r="T193" s="159"/>
      <c r="U193" s="284"/>
      <c r="V193" s="284"/>
      <c r="W193" s="284"/>
      <c r="X193" s="290"/>
      <c r="Y193" s="285"/>
      <c r="Z193" s="285"/>
    </row>
    <row r="194" spans="1:26" ht="26.65" customHeight="1">
      <c r="A194"/>
      <c r="B194" s="740"/>
      <c r="C194" s="68" t="s">
        <v>121</v>
      </c>
      <c r="D194" s="68">
        <f t="shared" ref="D194:L194" si="121">IF(((D192="")*AND(D193="")),"",(D192-D193)*3)</f>
        <v>31328.25</v>
      </c>
      <c r="E194" s="68">
        <f t="shared" si="121"/>
        <v>38835.420000000006</v>
      </c>
      <c r="F194" s="68">
        <f t="shared" si="121"/>
        <v>40574.49</v>
      </c>
      <c r="G194" s="68">
        <f t="shared" si="121"/>
        <v>40469.22</v>
      </c>
      <c r="H194" s="68">
        <f t="shared" si="121"/>
        <v>34985.64</v>
      </c>
      <c r="I194" s="68">
        <f t="shared" si="121"/>
        <v>38723.64</v>
      </c>
      <c r="J194" s="68">
        <f t="shared" si="121"/>
        <v>40630.949999999997</v>
      </c>
      <c r="K194" s="68">
        <f t="shared" si="121"/>
        <v>41100.720000000001</v>
      </c>
      <c r="L194" s="68">
        <f t="shared" si="121"/>
        <v>41463.18</v>
      </c>
      <c r="M194" s="740"/>
      <c r="N194" s="740"/>
      <c r="O194" s="740"/>
      <c r="P194" s="740"/>
      <c r="Q194" s="737"/>
      <c r="R194" s="740"/>
      <c r="S194" s="160"/>
      <c r="T194" s="160"/>
      <c r="U194" s="286"/>
      <c r="V194" s="286"/>
      <c r="W194" s="286"/>
      <c r="X194" s="291"/>
      <c r="Y194" s="292"/>
      <c r="Z194" s="292"/>
    </row>
    <row r="195" spans="1:26">
      <c r="A195" s="201">
        <v>43226</v>
      </c>
      <c r="B195" s="738" t="s">
        <v>122</v>
      </c>
      <c r="C195" s="68" t="s">
        <v>86</v>
      </c>
      <c r="D195" s="54">
        <v>29182.95</v>
      </c>
      <c r="E195" s="54">
        <v>28976.71</v>
      </c>
      <c r="F195" s="54">
        <v>28984.959999999999</v>
      </c>
      <c r="G195" s="54">
        <v>29951.9</v>
      </c>
      <c r="H195" s="54">
        <v>29264.77</v>
      </c>
      <c r="I195" s="54">
        <v>29206.54</v>
      </c>
      <c r="J195" s="54">
        <v>28998.959999999999</v>
      </c>
      <c r="K195" s="54">
        <v>28972.42</v>
      </c>
      <c r="L195" s="54">
        <v>29230.12</v>
      </c>
      <c r="M195" s="738">
        <f>IF((L196=""),"",MAX(D197:L197))</f>
        <v>36540.720000000001</v>
      </c>
      <c r="N195" s="738">
        <f>IF(L196="","",MIN(D197:L197))</f>
        <v>28438.680000000004</v>
      </c>
      <c r="O195" s="738">
        <f>IF((L197=""),"",AVERAGE(D197:L197))</f>
        <v>33106.466666666667</v>
      </c>
      <c r="P195" s="738">
        <f>IF((L196=""),"",((M195-N195)/(M195+N195))*100)</f>
        <v>12.468628519192231</v>
      </c>
      <c r="Q195" s="735" t="str">
        <f t="shared" ref="Q195" si="122">IF(L196="","",IF(P195&lt;20,(IF(O195&gt;19000,IF(O195&lt;49000,"Pass","Fail"),"Fail"))))</f>
        <v>Pass</v>
      </c>
      <c r="R195" s="738">
        <v>64</v>
      </c>
      <c r="S195" s="158"/>
      <c r="T195" s="158"/>
      <c r="U195" s="287">
        <v>19000</v>
      </c>
      <c r="V195" s="287">
        <v>49000</v>
      </c>
      <c r="W195" s="287">
        <v>33000</v>
      </c>
      <c r="X195" s="288">
        <v>44000</v>
      </c>
      <c r="Y195" s="289">
        <v>20</v>
      </c>
      <c r="Z195" s="289">
        <v>20</v>
      </c>
    </row>
    <row r="196" spans="1:26" ht="15.75">
      <c r="A196"/>
      <c r="B196" s="739"/>
      <c r="C196" s="68" t="s">
        <v>87</v>
      </c>
      <c r="D196" s="54">
        <v>19703.39</v>
      </c>
      <c r="E196" s="54">
        <v>18061.59</v>
      </c>
      <c r="F196" s="54">
        <v>17751.189999999999</v>
      </c>
      <c r="G196" s="54">
        <v>17771.66</v>
      </c>
      <c r="H196" s="54">
        <v>19123.080000000002</v>
      </c>
      <c r="I196" s="54">
        <v>18160.18</v>
      </c>
      <c r="J196" s="54">
        <v>17832.689999999999</v>
      </c>
      <c r="K196" s="54">
        <v>17597.14</v>
      </c>
      <c r="L196" s="54">
        <v>17449.009999999998</v>
      </c>
      <c r="M196" s="739"/>
      <c r="N196" s="739"/>
      <c r="O196" s="739"/>
      <c r="P196" s="739"/>
      <c r="Q196" s="736"/>
      <c r="R196" s="739"/>
      <c r="S196" s="159"/>
      <c r="T196" s="159"/>
      <c r="U196" s="284"/>
      <c r="V196" s="284"/>
      <c r="W196" s="284"/>
      <c r="X196" s="290"/>
      <c r="Y196" s="285"/>
      <c r="Z196" s="285"/>
    </row>
    <row r="197" spans="1:26" ht="26.65" customHeight="1">
      <c r="A197"/>
      <c r="B197" s="740"/>
      <c r="C197" s="68" t="s">
        <v>121</v>
      </c>
      <c r="D197" s="68">
        <f t="shared" ref="D197:L197" si="123">IF(((D195="")*AND(D196="")),"",(D195-D196)*3)</f>
        <v>28438.680000000004</v>
      </c>
      <c r="E197" s="68">
        <f t="shared" si="123"/>
        <v>32745.359999999997</v>
      </c>
      <c r="F197" s="68">
        <f t="shared" si="123"/>
        <v>33701.31</v>
      </c>
      <c r="G197" s="68">
        <f t="shared" si="123"/>
        <v>36540.720000000001</v>
      </c>
      <c r="H197" s="68">
        <f t="shared" si="123"/>
        <v>30425.069999999996</v>
      </c>
      <c r="I197" s="68">
        <f t="shared" si="123"/>
        <v>33139.08</v>
      </c>
      <c r="J197" s="68">
        <f t="shared" si="123"/>
        <v>33498.81</v>
      </c>
      <c r="K197" s="68">
        <f t="shared" si="123"/>
        <v>34125.839999999997</v>
      </c>
      <c r="L197" s="68">
        <f t="shared" si="123"/>
        <v>35343.33</v>
      </c>
      <c r="M197" s="740"/>
      <c r="N197" s="740"/>
      <c r="O197" s="740"/>
      <c r="P197" s="740"/>
      <c r="Q197" s="737"/>
      <c r="R197" s="740"/>
      <c r="S197" s="160"/>
      <c r="T197" s="160"/>
      <c r="U197" s="286"/>
      <c r="V197" s="286"/>
      <c r="W197" s="286"/>
      <c r="X197" s="291"/>
      <c r="Y197" s="292"/>
      <c r="Z197" s="292"/>
    </row>
    <row r="198" spans="1:26">
      <c r="A198" s="201">
        <v>43229</v>
      </c>
      <c r="B198" s="738" t="s">
        <v>122</v>
      </c>
      <c r="C198" s="68" t="s">
        <v>86</v>
      </c>
      <c r="D198" s="54">
        <v>29408.06</v>
      </c>
      <c r="E198" s="54">
        <v>29277.1</v>
      </c>
      <c r="F198" s="54">
        <v>29288.52</v>
      </c>
      <c r="G198" s="54">
        <v>29274.82</v>
      </c>
      <c r="H198" s="54">
        <v>29500.02</v>
      </c>
      <c r="I198" s="54">
        <v>29377.86</v>
      </c>
      <c r="J198" s="54">
        <v>29268.32</v>
      </c>
      <c r="K198" s="54">
        <v>29260.080000000002</v>
      </c>
      <c r="L198" s="54">
        <v>29522.37</v>
      </c>
      <c r="M198" s="738">
        <f>IF((L199=""),"",MAX(D200:L200))</f>
        <v>42206.909999999996</v>
      </c>
      <c r="N198" s="738">
        <f>IF(L199="","",MIN(D200:L200))</f>
        <v>32855.700000000004</v>
      </c>
      <c r="O198" s="738">
        <f>IF((L200=""),"",AVERAGE(D200:L200))</f>
        <v>39621.926666666666</v>
      </c>
      <c r="P198" s="738">
        <f>IF((L199=""),"",((M198-N198)/(M198+N198))*100)</f>
        <v>12.45788016164105</v>
      </c>
      <c r="Q198" s="735" t="str">
        <f t="shared" ref="Q198" si="124">IF(L199="","",IF(P198&lt;20,(IF(O198&gt;19000,IF(O198&lt;49000,"Pass","Fail"),"Fail"))))</f>
        <v>Pass</v>
      </c>
      <c r="R198" s="738">
        <v>1159</v>
      </c>
      <c r="S198" s="158" t="s">
        <v>176</v>
      </c>
      <c r="T198" s="158"/>
      <c r="U198" s="287">
        <v>19000</v>
      </c>
      <c r="V198" s="287">
        <v>49000</v>
      </c>
      <c r="W198" s="287">
        <v>33000</v>
      </c>
      <c r="X198" s="288">
        <v>44000</v>
      </c>
      <c r="Y198" s="289">
        <v>20</v>
      </c>
      <c r="Z198" s="289">
        <v>20</v>
      </c>
    </row>
    <row r="199" spans="1:26" ht="15.75">
      <c r="A199"/>
      <c r="B199" s="739"/>
      <c r="C199" s="68" t="s">
        <v>87</v>
      </c>
      <c r="D199" s="54">
        <v>18456.16</v>
      </c>
      <c r="E199" s="54">
        <v>15980.9</v>
      </c>
      <c r="F199" s="54">
        <v>15558.46</v>
      </c>
      <c r="G199" s="54">
        <v>15427.07</v>
      </c>
      <c r="H199" s="54">
        <v>17402.740000000002</v>
      </c>
      <c r="I199" s="54">
        <v>16194.51</v>
      </c>
      <c r="J199" s="54">
        <v>15646.97</v>
      </c>
      <c r="K199" s="54">
        <v>15191.16</v>
      </c>
      <c r="L199" s="54">
        <v>15453.4</v>
      </c>
      <c r="M199" s="739"/>
      <c r="N199" s="739"/>
      <c r="O199" s="739"/>
      <c r="P199" s="739"/>
      <c r="Q199" s="736"/>
      <c r="R199" s="739"/>
      <c r="S199" s="159"/>
      <c r="T199" s="159"/>
      <c r="U199" s="284"/>
      <c r="V199" s="284"/>
      <c r="W199" s="284"/>
      <c r="X199" s="290"/>
      <c r="Y199" s="285"/>
      <c r="Z199" s="285"/>
    </row>
    <row r="200" spans="1:26" ht="26.65" customHeight="1">
      <c r="A200"/>
      <c r="B200" s="740"/>
      <c r="C200" s="68" t="s">
        <v>121</v>
      </c>
      <c r="D200" s="68">
        <f t="shared" ref="D200:L200" si="125">IF(((D198="")*AND(D199="")),"",(D198-D199)*3)</f>
        <v>32855.700000000004</v>
      </c>
      <c r="E200" s="68">
        <f t="shared" si="125"/>
        <v>39888.6</v>
      </c>
      <c r="F200" s="68">
        <f t="shared" si="125"/>
        <v>41190.180000000008</v>
      </c>
      <c r="G200" s="68">
        <f t="shared" si="125"/>
        <v>41543.25</v>
      </c>
      <c r="H200" s="68">
        <f t="shared" si="125"/>
        <v>36291.839999999997</v>
      </c>
      <c r="I200" s="68">
        <f t="shared" si="125"/>
        <v>39550.050000000003</v>
      </c>
      <c r="J200" s="68">
        <f t="shared" si="125"/>
        <v>40864.050000000003</v>
      </c>
      <c r="K200" s="68">
        <f t="shared" si="125"/>
        <v>42206.760000000009</v>
      </c>
      <c r="L200" s="68">
        <f t="shared" si="125"/>
        <v>42206.909999999996</v>
      </c>
      <c r="M200" s="740"/>
      <c r="N200" s="740"/>
      <c r="O200" s="740"/>
      <c r="P200" s="740"/>
      <c r="Q200" s="737"/>
      <c r="R200" s="740"/>
      <c r="S200" s="160"/>
      <c r="T200" s="160"/>
      <c r="U200" s="286"/>
      <c r="V200" s="286"/>
      <c r="W200" s="286"/>
      <c r="X200" s="291"/>
      <c r="Y200" s="292"/>
      <c r="Z200" s="292"/>
    </row>
    <row r="201" spans="1:26">
      <c r="A201" s="201">
        <v>43233</v>
      </c>
      <c r="B201" s="738" t="s">
        <v>122</v>
      </c>
      <c r="C201" s="68" t="s">
        <v>86</v>
      </c>
      <c r="D201" s="54">
        <v>29382.91</v>
      </c>
      <c r="E201" s="54">
        <v>29227.94</v>
      </c>
      <c r="F201" s="54">
        <v>29194.83</v>
      </c>
      <c r="G201" s="54">
        <v>29204.41</v>
      </c>
      <c r="H201" s="54">
        <v>29405.25</v>
      </c>
      <c r="I201" s="54">
        <v>29401.95</v>
      </c>
      <c r="J201" s="54">
        <v>29217.72</v>
      </c>
      <c r="K201" s="54">
        <v>29173.64</v>
      </c>
      <c r="L201" s="54">
        <v>29425.53</v>
      </c>
      <c r="M201" s="738">
        <f>IF((L202=""),"",MAX(D203:L203))</f>
        <v>43524.84</v>
      </c>
      <c r="N201" s="738">
        <f>IF(L202="","",MIN(D203:L203))</f>
        <v>34447.440000000002</v>
      </c>
      <c r="O201" s="738">
        <f>IF((L203=""),"",AVERAGE(D203:L203))</f>
        <v>40204.03666666666</v>
      </c>
      <c r="P201" s="738">
        <f>IF((L202=""),"",((M201-N201)/(M201+N201))*100)</f>
        <v>11.641829634839452</v>
      </c>
      <c r="Q201" s="735" t="str">
        <f t="shared" ref="Q201" si="126">IF(L202="","",IF(P201&lt;20,(IF(O201&gt;19000,IF(O201&lt;49000,"Pass","Fail"),"Fail"))))</f>
        <v>Pass</v>
      </c>
      <c r="R201" s="738">
        <v>74</v>
      </c>
      <c r="S201" s="158"/>
      <c r="T201" s="158"/>
      <c r="U201" s="287">
        <v>19000</v>
      </c>
      <c r="V201" s="287">
        <v>49000</v>
      </c>
      <c r="W201" s="287">
        <v>33000</v>
      </c>
      <c r="X201" s="288">
        <v>44000</v>
      </c>
      <c r="Y201" s="289">
        <v>20</v>
      </c>
      <c r="Z201" s="289">
        <v>20</v>
      </c>
    </row>
    <row r="202" spans="1:26" ht="15.75">
      <c r="A202"/>
      <c r="B202" s="739"/>
      <c r="C202" s="68" t="s">
        <v>87</v>
      </c>
      <c r="D202" s="54">
        <v>17900.43</v>
      </c>
      <c r="E202" s="54">
        <v>15993.85</v>
      </c>
      <c r="F202" s="54">
        <v>15780.27</v>
      </c>
      <c r="G202" s="54">
        <v>15458.42</v>
      </c>
      <c r="H202" s="54">
        <v>16939.98</v>
      </c>
      <c r="I202" s="54">
        <v>15270.95</v>
      </c>
      <c r="J202" s="54">
        <v>15449.23</v>
      </c>
      <c r="K202" s="54">
        <v>15311.69</v>
      </c>
      <c r="L202" s="54">
        <v>14917.25</v>
      </c>
      <c r="M202" s="739"/>
      <c r="N202" s="739"/>
      <c r="O202" s="739"/>
      <c r="P202" s="739"/>
      <c r="Q202" s="736"/>
      <c r="R202" s="739"/>
      <c r="S202" s="159"/>
      <c r="T202" s="159"/>
      <c r="U202" s="284"/>
      <c r="V202" s="284"/>
      <c r="W202" s="284"/>
      <c r="X202" s="290"/>
      <c r="Y202" s="285"/>
      <c r="Z202" s="285"/>
    </row>
    <row r="203" spans="1:26" ht="26.65" customHeight="1">
      <c r="A203"/>
      <c r="B203" s="740"/>
      <c r="C203" s="68" t="s">
        <v>121</v>
      </c>
      <c r="D203" s="68">
        <f t="shared" ref="D203:L203" si="127">IF(((D201="")*AND(D202="")),"",(D201-D202)*3)</f>
        <v>34447.440000000002</v>
      </c>
      <c r="E203" s="68">
        <f t="shared" si="127"/>
        <v>39702.269999999997</v>
      </c>
      <c r="F203" s="68">
        <f t="shared" si="127"/>
        <v>40243.680000000008</v>
      </c>
      <c r="G203" s="68">
        <f t="shared" si="127"/>
        <v>41237.97</v>
      </c>
      <c r="H203" s="68">
        <f t="shared" si="127"/>
        <v>37395.81</v>
      </c>
      <c r="I203" s="68">
        <f t="shared" si="127"/>
        <v>42393</v>
      </c>
      <c r="J203" s="68">
        <f t="shared" si="127"/>
        <v>41305.47</v>
      </c>
      <c r="K203" s="68">
        <f t="shared" si="127"/>
        <v>41585.85</v>
      </c>
      <c r="L203" s="68">
        <f t="shared" si="127"/>
        <v>43524.84</v>
      </c>
      <c r="M203" s="740"/>
      <c r="N203" s="740"/>
      <c r="O203" s="740"/>
      <c r="P203" s="740"/>
      <c r="Q203" s="737"/>
      <c r="R203" s="740"/>
      <c r="S203" s="160"/>
      <c r="T203" s="160"/>
      <c r="U203" s="286"/>
      <c r="V203" s="286"/>
      <c r="W203" s="286"/>
      <c r="X203" s="291"/>
      <c r="Y203" s="292"/>
      <c r="Z203" s="292"/>
    </row>
    <row r="204" spans="1:26">
      <c r="A204" s="201">
        <v>43236</v>
      </c>
      <c r="B204" s="738" t="s">
        <v>122</v>
      </c>
      <c r="C204" s="68" t="s">
        <v>86</v>
      </c>
      <c r="D204" s="54">
        <v>29466</v>
      </c>
      <c r="E204" s="54">
        <v>29310</v>
      </c>
      <c r="F204" s="54">
        <v>29361</v>
      </c>
      <c r="G204" s="54">
        <v>29268</v>
      </c>
      <c r="H204" s="54">
        <v>29442</v>
      </c>
      <c r="I204" s="54">
        <v>29464</v>
      </c>
      <c r="J204" s="54">
        <v>29289</v>
      </c>
      <c r="K204" s="54">
        <v>29289</v>
      </c>
      <c r="L204" s="54">
        <v>29456</v>
      </c>
      <c r="M204" s="738">
        <f>IF((L205=""),"",MAX(D206:L206))</f>
        <v>41943</v>
      </c>
      <c r="N204" s="738">
        <f>IF(L205="","",MIN(D206:L206))</f>
        <v>33504</v>
      </c>
      <c r="O204" s="738">
        <f>IF((L206=""),"",AVERAGE(D206:L206))</f>
        <v>39426.333333333336</v>
      </c>
      <c r="P204" s="738">
        <f>IF((L205=""),"",((M204-N204)/(M204+N204))*100)</f>
        <v>11.185335401009981</v>
      </c>
      <c r="Q204" s="735" t="str">
        <f t="shared" ref="Q204" si="128">IF(L205="","",IF(P204&lt;20,(IF(O204&gt;19000,IF(O204&lt;49000,"Pass","Fail"),"Fail"))))</f>
        <v>Pass</v>
      </c>
      <c r="R204" s="738">
        <v>1335</v>
      </c>
      <c r="S204" s="158" t="s">
        <v>177</v>
      </c>
      <c r="T204" s="158"/>
      <c r="U204" s="287">
        <v>19000</v>
      </c>
      <c r="V204" s="287">
        <v>49000</v>
      </c>
      <c r="W204" s="287">
        <v>33000</v>
      </c>
      <c r="X204" s="288">
        <v>44000</v>
      </c>
      <c r="Y204" s="289">
        <v>20</v>
      </c>
      <c r="Z204" s="289">
        <v>20</v>
      </c>
    </row>
    <row r="205" spans="1:26" ht="15.75">
      <c r="A205"/>
      <c r="B205" s="739"/>
      <c r="C205" s="68" t="s">
        <v>87</v>
      </c>
      <c r="D205" s="54">
        <v>18298</v>
      </c>
      <c r="E205" s="54">
        <v>16195</v>
      </c>
      <c r="F205" s="54">
        <v>15879</v>
      </c>
      <c r="G205" s="54">
        <v>15657</v>
      </c>
      <c r="H205" s="54">
        <v>17292</v>
      </c>
      <c r="I205" s="54">
        <v>16100</v>
      </c>
      <c r="J205" s="54">
        <v>15755</v>
      </c>
      <c r="K205" s="54">
        <v>15415</v>
      </c>
      <c r="L205" s="54">
        <v>15475</v>
      </c>
      <c r="M205" s="739"/>
      <c r="N205" s="739"/>
      <c r="O205" s="739"/>
      <c r="P205" s="739"/>
      <c r="Q205" s="736"/>
      <c r="R205" s="739"/>
      <c r="S205" s="159"/>
      <c r="T205" s="159"/>
      <c r="U205" s="284"/>
      <c r="V205" s="284"/>
      <c r="W205" s="284"/>
      <c r="X205" s="290"/>
      <c r="Y205" s="285"/>
      <c r="Z205" s="285"/>
    </row>
    <row r="206" spans="1:26" ht="26.65" customHeight="1">
      <c r="A206"/>
      <c r="B206" s="740"/>
      <c r="C206" s="68" t="s">
        <v>121</v>
      </c>
      <c r="D206" s="68">
        <f t="shared" ref="D206:L206" si="129">IF(((D204="")*AND(D205="")),"",(D204-D205)*3)</f>
        <v>33504</v>
      </c>
      <c r="E206" s="68">
        <f t="shared" si="129"/>
        <v>39345</v>
      </c>
      <c r="F206" s="68">
        <f t="shared" si="129"/>
        <v>40446</v>
      </c>
      <c r="G206" s="68">
        <f t="shared" si="129"/>
        <v>40833</v>
      </c>
      <c r="H206" s="68">
        <f t="shared" si="129"/>
        <v>36450</v>
      </c>
      <c r="I206" s="68">
        <f t="shared" si="129"/>
        <v>40092</v>
      </c>
      <c r="J206" s="68">
        <f t="shared" si="129"/>
        <v>40602</v>
      </c>
      <c r="K206" s="68">
        <f t="shared" si="129"/>
        <v>41622</v>
      </c>
      <c r="L206" s="68">
        <f t="shared" si="129"/>
        <v>41943</v>
      </c>
      <c r="M206" s="740"/>
      <c r="N206" s="740"/>
      <c r="O206" s="740"/>
      <c r="P206" s="740"/>
      <c r="Q206" s="737"/>
      <c r="R206" s="740"/>
      <c r="S206" s="160"/>
      <c r="T206" s="160"/>
      <c r="U206" s="286"/>
      <c r="V206" s="286"/>
      <c r="W206" s="286"/>
      <c r="X206" s="291"/>
      <c r="Y206" s="292"/>
      <c r="Z206" s="292"/>
    </row>
    <row r="207" spans="1:26">
      <c r="A207" s="201">
        <v>43239</v>
      </c>
      <c r="B207" s="738" t="s">
        <v>122</v>
      </c>
      <c r="C207" s="68" t="s">
        <v>86</v>
      </c>
      <c r="D207" s="54">
        <v>29425</v>
      </c>
      <c r="E207" s="54">
        <v>29236</v>
      </c>
      <c r="F207" s="54">
        <v>29287</v>
      </c>
      <c r="G207" s="54">
        <v>29204</v>
      </c>
      <c r="H207" s="54">
        <v>29487</v>
      </c>
      <c r="I207" s="54">
        <v>29352</v>
      </c>
      <c r="J207" s="54">
        <v>29219</v>
      </c>
      <c r="K207" s="54">
        <v>29232</v>
      </c>
      <c r="L207" s="54">
        <v>29515</v>
      </c>
      <c r="M207" s="738">
        <f>IF((L208=""),"",MAX(D209:L209))</f>
        <v>42330</v>
      </c>
      <c r="N207" s="738">
        <f>IF(L208="","",MIN(D209:L209))</f>
        <v>33315</v>
      </c>
      <c r="O207" s="738">
        <f>IF((L209=""),"",AVERAGE(D209:L209))</f>
        <v>39253.666666666664</v>
      </c>
      <c r="P207" s="738">
        <f>IF((L208=""),"",((M207-N207)/(M207+N207))*100)</f>
        <v>11.917509418996628</v>
      </c>
      <c r="Q207" s="735" t="str">
        <f t="shared" ref="Q207" si="130">IF(L208="","",IF(P207&lt;20,(IF(O207&gt;19000,IF(O207&lt;49000,"Pass","Fail"),"Fail"))))</f>
        <v>Pass</v>
      </c>
      <c r="R207" s="738">
        <v>1159</v>
      </c>
      <c r="S207" s="158" t="s">
        <v>178</v>
      </c>
      <c r="T207" s="158"/>
      <c r="U207" s="287">
        <v>19000</v>
      </c>
      <c r="V207" s="287">
        <v>49000</v>
      </c>
      <c r="W207" s="287">
        <v>33000</v>
      </c>
      <c r="X207" s="288">
        <v>44000</v>
      </c>
      <c r="Y207" s="289">
        <v>20</v>
      </c>
      <c r="Z207" s="289">
        <v>20</v>
      </c>
    </row>
    <row r="208" spans="1:26" ht="15.75">
      <c r="A208"/>
      <c r="B208" s="739"/>
      <c r="C208" s="68" t="s">
        <v>87</v>
      </c>
      <c r="D208" s="54">
        <v>18320</v>
      </c>
      <c r="E208" s="54">
        <v>16152</v>
      </c>
      <c r="F208" s="54">
        <v>15921</v>
      </c>
      <c r="G208" s="54">
        <v>15663</v>
      </c>
      <c r="H208" s="54">
        <v>17341</v>
      </c>
      <c r="I208" s="54">
        <v>16129</v>
      </c>
      <c r="J208" s="54">
        <v>15782</v>
      </c>
      <c r="K208" s="54">
        <v>15483</v>
      </c>
      <c r="L208" s="54">
        <v>15405</v>
      </c>
      <c r="M208" s="739"/>
      <c r="N208" s="739"/>
      <c r="O208" s="739"/>
      <c r="P208" s="739"/>
      <c r="Q208" s="736"/>
      <c r="R208" s="739"/>
      <c r="S208" s="159"/>
      <c r="T208" s="159"/>
      <c r="U208" s="284"/>
      <c r="V208" s="284"/>
      <c r="W208" s="284"/>
      <c r="X208" s="290"/>
      <c r="Y208" s="285"/>
      <c r="Z208" s="285"/>
    </row>
    <row r="209" spans="1:26" ht="26.65" customHeight="1">
      <c r="A209"/>
      <c r="B209" s="740"/>
      <c r="C209" s="68" t="s">
        <v>121</v>
      </c>
      <c r="D209" s="68">
        <f t="shared" ref="D209:L209" si="131">IF(((D207="")*AND(D208="")),"",(D207-D208)*3)</f>
        <v>33315</v>
      </c>
      <c r="E209" s="68">
        <f t="shared" si="131"/>
        <v>39252</v>
      </c>
      <c r="F209" s="68">
        <f t="shared" si="131"/>
        <v>40098</v>
      </c>
      <c r="G209" s="68">
        <f t="shared" si="131"/>
        <v>40623</v>
      </c>
      <c r="H209" s="68">
        <f t="shared" si="131"/>
        <v>36438</v>
      </c>
      <c r="I209" s="68">
        <f t="shared" si="131"/>
        <v>39669</v>
      </c>
      <c r="J209" s="68">
        <f t="shared" si="131"/>
        <v>40311</v>
      </c>
      <c r="K209" s="68">
        <f t="shared" si="131"/>
        <v>41247</v>
      </c>
      <c r="L209" s="68">
        <f t="shared" si="131"/>
        <v>42330</v>
      </c>
      <c r="M209" s="740"/>
      <c r="N209" s="740"/>
      <c r="O209" s="740"/>
      <c r="P209" s="740"/>
      <c r="Q209" s="737"/>
      <c r="R209" s="740"/>
      <c r="S209" s="160"/>
      <c r="T209" s="160"/>
      <c r="U209" s="286"/>
      <c r="V209" s="286"/>
      <c r="W209" s="286"/>
      <c r="X209" s="291"/>
      <c r="Y209" s="292"/>
      <c r="Z209" s="292"/>
    </row>
    <row r="210" spans="1:26">
      <c r="A210" s="201">
        <v>43242</v>
      </c>
      <c r="B210" s="738" t="s">
        <v>122</v>
      </c>
      <c r="C210" s="68" t="s">
        <v>86</v>
      </c>
      <c r="D210" s="54">
        <v>29311.22</v>
      </c>
      <c r="E210" s="54">
        <v>29161.14</v>
      </c>
      <c r="F210" s="54">
        <v>29265.91</v>
      </c>
      <c r="G210" s="54">
        <v>29181.82</v>
      </c>
      <c r="H210" s="54">
        <v>29375.279999999999</v>
      </c>
      <c r="I210" s="54">
        <v>29302.48</v>
      </c>
      <c r="J210" s="54">
        <v>29162.07</v>
      </c>
      <c r="K210" s="54">
        <v>29193.93</v>
      </c>
      <c r="L210" s="54">
        <v>29456.55</v>
      </c>
      <c r="M210" s="738">
        <f>IF((L211=""),"",MAX(D212:L212))</f>
        <v>43768.35</v>
      </c>
      <c r="N210" s="738">
        <f>IF(L211="","",MIN(D212:L212))</f>
        <v>33453.360000000008</v>
      </c>
      <c r="O210" s="738">
        <f>IF((L212=""),"",AVERAGE(D212:L212))</f>
        <v>39742.386666666665</v>
      </c>
      <c r="P210" s="738">
        <f>IF((L211=""),"",((M210-N210)/(M210+N210))*100)</f>
        <v>13.357629609600707</v>
      </c>
      <c r="Q210" s="735" t="str">
        <f t="shared" ref="Q210" si="132">IF(L211="","",IF(P210&lt;20,(IF(O210&gt;19000,IF(O210&lt;49000,"Pass","Fail"),"Fail"))))</f>
        <v>Pass</v>
      </c>
      <c r="R210" s="738">
        <v>1428</v>
      </c>
      <c r="S210" s="158" t="s">
        <v>179</v>
      </c>
      <c r="T210" s="158"/>
      <c r="U210" s="287">
        <v>19000</v>
      </c>
      <c r="V210" s="287">
        <v>49000</v>
      </c>
      <c r="W210" s="287">
        <v>33000</v>
      </c>
      <c r="X210" s="288">
        <v>44000</v>
      </c>
      <c r="Y210" s="289">
        <v>20</v>
      </c>
      <c r="Z210" s="289">
        <v>20</v>
      </c>
    </row>
    <row r="211" spans="1:26" ht="15.75">
      <c r="A211"/>
      <c r="B211" s="739"/>
      <c r="C211" s="68" t="s">
        <v>87</v>
      </c>
      <c r="D211" s="54">
        <v>18160.099999999999</v>
      </c>
      <c r="E211" s="54">
        <v>16052.46</v>
      </c>
      <c r="F211" s="54">
        <v>15703.45</v>
      </c>
      <c r="G211" s="54">
        <v>15457.91</v>
      </c>
      <c r="H211" s="54">
        <v>16942.599999999999</v>
      </c>
      <c r="I211" s="54">
        <v>16006.43</v>
      </c>
      <c r="J211" s="54">
        <v>15668.73</v>
      </c>
      <c r="K211" s="54">
        <v>15324.46</v>
      </c>
      <c r="L211" s="54">
        <v>14867.1</v>
      </c>
      <c r="M211" s="739"/>
      <c r="N211" s="739"/>
      <c r="O211" s="739"/>
      <c r="P211" s="739"/>
      <c r="Q211" s="736"/>
      <c r="R211" s="739"/>
      <c r="S211" s="159"/>
      <c r="T211" s="159"/>
      <c r="U211" s="284"/>
      <c r="V211" s="284"/>
      <c r="W211" s="284"/>
      <c r="X211" s="290"/>
      <c r="Y211" s="285"/>
      <c r="Z211" s="285"/>
    </row>
    <row r="212" spans="1:26" ht="26.65" customHeight="1">
      <c r="A212"/>
      <c r="B212" s="740"/>
      <c r="C212" s="68" t="s">
        <v>121</v>
      </c>
      <c r="D212" s="68">
        <f t="shared" ref="D212:L212" si="133">IF(((D210="")*AND(D211="")),"",(D210-D211)*3)</f>
        <v>33453.360000000008</v>
      </c>
      <c r="E212" s="68">
        <f t="shared" si="133"/>
        <v>39326.04</v>
      </c>
      <c r="F212" s="68">
        <f t="shared" si="133"/>
        <v>40687.379999999997</v>
      </c>
      <c r="G212" s="68">
        <f t="shared" si="133"/>
        <v>41171.729999999996</v>
      </c>
      <c r="H212" s="68">
        <f t="shared" si="133"/>
        <v>37298.04</v>
      </c>
      <c r="I212" s="68">
        <f t="shared" si="133"/>
        <v>39888.149999999994</v>
      </c>
      <c r="J212" s="68">
        <f t="shared" si="133"/>
        <v>40480.020000000004</v>
      </c>
      <c r="K212" s="68">
        <f t="shared" si="133"/>
        <v>41608.410000000003</v>
      </c>
      <c r="L212" s="68">
        <f t="shared" si="133"/>
        <v>43768.35</v>
      </c>
      <c r="M212" s="740"/>
      <c r="N212" s="740"/>
      <c r="O212" s="740"/>
      <c r="P212" s="740"/>
      <c r="Q212" s="737"/>
      <c r="R212" s="740"/>
      <c r="S212" s="160"/>
      <c r="T212" s="160"/>
      <c r="U212" s="286"/>
      <c r="V212" s="286"/>
      <c r="W212" s="286"/>
      <c r="X212" s="291"/>
      <c r="Y212" s="292"/>
      <c r="Z212" s="292"/>
    </row>
    <row r="213" spans="1:26">
      <c r="A213" s="201">
        <v>43246</v>
      </c>
      <c r="B213" s="738" t="s">
        <v>122</v>
      </c>
      <c r="C213" s="68" t="s">
        <v>86</v>
      </c>
      <c r="D213" s="54">
        <v>29363.32</v>
      </c>
      <c r="E213" s="54">
        <v>29198.04</v>
      </c>
      <c r="F213" s="54">
        <v>29183.11</v>
      </c>
      <c r="G213" s="54">
        <v>29170.39</v>
      </c>
      <c r="H213" s="54">
        <v>29382.95</v>
      </c>
      <c r="I213" s="54">
        <v>29364.639999999999</v>
      </c>
      <c r="J213" s="54">
        <v>29187.7</v>
      </c>
      <c r="K213" s="54">
        <v>29175.68</v>
      </c>
      <c r="L213" s="54">
        <v>29417.48</v>
      </c>
      <c r="M213" s="738">
        <f>IF((L214=""),"",MAX(D215:L215))</f>
        <v>40946.97</v>
      </c>
      <c r="N213" s="738">
        <f>IF(L214="","",MIN(D215:L215))</f>
        <v>32124.600000000002</v>
      </c>
      <c r="O213" s="738">
        <f>IF((L215=""),"",AVERAGE(D215:L215))</f>
        <v>38048.466666666674</v>
      </c>
      <c r="P213" s="738">
        <f>IF((L214=""),"",((M213-N213)/(M213+N213))*100)</f>
        <v>12.07360126517057</v>
      </c>
      <c r="Q213" s="735" t="str">
        <f t="shared" ref="Q213" si="134">IF(L214="","",IF(P213&lt;20,(IF(O213&gt;19000,IF(O213&lt;49000,"Pass","Fail"),"Fail"))))</f>
        <v>Pass</v>
      </c>
      <c r="R213" s="738">
        <v>102</v>
      </c>
      <c r="S213" s="158"/>
      <c r="T213" s="158"/>
      <c r="U213" s="287">
        <v>19000</v>
      </c>
      <c r="V213" s="287">
        <v>49000</v>
      </c>
      <c r="W213" s="287">
        <v>33000</v>
      </c>
      <c r="X213" s="288">
        <v>44000</v>
      </c>
      <c r="Y213" s="289">
        <v>20</v>
      </c>
      <c r="Z213" s="289">
        <v>20</v>
      </c>
    </row>
    <row r="214" spans="1:26" ht="15.75">
      <c r="A214"/>
      <c r="B214" s="739"/>
      <c r="C214" s="68" t="s">
        <v>87</v>
      </c>
      <c r="D214" s="54">
        <v>18655.12</v>
      </c>
      <c r="E214" s="54">
        <v>16404.57</v>
      </c>
      <c r="F214" s="54">
        <v>15962.68</v>
      </c>
      <c r="G214" s="54">
        <v>15991.34</v>
      </c>
      <c r="H214" s="54">
        <v>17886.759999999998</v>
      </c>
      <c r="I214" s="54">
        <v>16823.38</v>
      </c>
      <c r="J214" s="54">
        <v>16063.25</v>
      </c>
      <c r="K214" s="54">
        <v>15742.32</v>
      </c>
      <c r="L214" s="54">
        <v>15768.49</v>
      </c>
      <c r="M214" s="739"/>
      <c r="N214" s="739"/>
      <c r="O214" s="739"/>
      <c r="P214" s="739"/>
      <c r="Q214" s="736"/>
      <c r="R214" s="739"/>
      <c r="S214" s="159"/>
      <c r="T214" s="159"/>
      <c r="U214" s="284"/>
      <c r="V214" s="284"/>
      <c r="W214" s="284"/>
      <c r="X214" s="290"/>
      <c r="Y214" s="285"/>
      <c r="Z214" s="285"/>
    </row>
    <row r="215" spans="1:26" ht="26.65" customHeight="1">
      <c r="A215"/>
      <c r="B215" s="740"/>
      <c r="C215" s="68" t="s">
        <v>121</v>
      </c>
      <c r="D215" s="68">
        <f t="shared" ref="D215:L215" si="135">IF(((D213="")*AND(D214="")),"",(D213-D214)*3)</f>
        <v>32124.600000000002</v>
      </c>
      <c r="E215" s="68">
        <f t="shared" si="135"/>
        <v>38380.410000000003</v>
      </c>
      <c r="F215" s="68">
        <f t="shared" si="135"/>
        <v>39661.29</v>
      </c>
      <c r="G215" s="68">
        <f t="shared" si="135"/>
        <v>39537.149999999994</v>
      </c>
      <c r="H215" s="68">
        <f t="shared" si="135"/>
        <v>34488.570000000007</v>
      </c>
      <c r="I215" s="68">
        <f t="shared" si="135"/>
        <v>37623.78</v>
      </c>
      <c r="J215" s="68">
        <f t="shared" si="135"/>
        <v>39373.350000000006</v>
      </c>
      <c r="K215" s="68">
        <f t="shared" si="135"/>
        <v>40300.080000000002</v>
      </c>
      <c r="L215" s="68">
        <f t="shared" si="135"/>
        <v>40946.97</v>
      </c>
      <c r="M215" s="740"/>
      <c r="N215" s="740"/>
      <c r="O215" s="740"/>
      <c r="P215" s="740"/>
      <c r="Q215" s="737"/>
      <c r="R215" s="740"/>
      <c r="S215" s="160"/>
      <c r="T215" s="160"/>
      <c r="U215" s="286"/>
      <c r="V215" s="286"/>
      <c r="W215" s="286"/>
      <c r="X215" s="291"/>
      <c r="Y215" s="292"/>
      <c r="Z215" s="292"/>
    </row>
    <row r="216" spans="1:26">
      <c r="A216" s="201">
        <v>43249</v>
      </c>
      <c r="B216" s="738" t="s">
        <v>122</v>
      </c>
      <c r="C216" s="68" t="s">
        <v>86</v>
      </c>
      <c r="D216" s="54">
        <v>29292.01</v>
      </c>
      <c r="E216" s="54">
        <v>29113.22</v>
      </c>
      <c r="F216" s="54">
        <v>29180.03</v>
      </c>
      <c r="G216" s="54">
        <v>29111.07</v>
      </c>
      <c r="H216" s="54">
        <v>29314.26</v>
      </c>
      <c r="I216" s="54">
        <v>29271.77</v>
      </c>
      <c r="J216" s="54">
        <v>29152.33</v>
      </c>
      <c r="K216" s="54">
        <v>29070.65</v>
      </c>
      <c r="L216" s="54">
        <v>29371.1</v>
      </c>
      <c r="M216" s="738">
        <f>IF((L217=""),"",MAX(D218:L218))</f>
        <v>42768.989999999991</v>
      </c>
      <c r="N216" s="738">
        <f>IF(L217="","",MIN(D218:L218))</f>
        <v>33294.299999999996</v>
      </c>
      <c r="O216" s="738">
        <f>IF((L218=""),"",AVERAGE(D218:L218))</f>
        <v>39474.833333333336</v>
      </c>
      <c r="P216" s="738">
        <f>IF((L217=""),"",((M216-N216)/(M216+N216))*100)</f>
        <v>12.456324200544044</v>
      </c>
      <c r="Q216" s="735" t="str">
        <f t="shared" ref="Q216" si="136">IF(L217="","",IF(P216&lt;20,(IF(O216&gt;19000,IF(O216&lt;49000,"Pass","Fail"),"Fail"))))</f>
        <v>Pass</v>
      </c>
      <c r="R216" s="738">
        <v>1428</v>
      </c>
      <c r="S216" s="158" t="s">
        <v>180</v>
      </c>
      <c r="T216" s="158"/>
      <c r="U216" s="287">
        <v>19000</v>
      </c>
      <c r="V216" s="287">
        <v>49000</v>
      </c>
      <c r="W216" s="287">
        <v>33000</v>
      </c>
      <c r="X216" s="288">
        <v>44000</v>
      </c>
      <c r="Y216" s="289">
        <v>20</v>
      </c>
      <c r="Z216" s="289">
        <v>20</v>
      </c>
    </row>
    <row r="217" spans="1:26" ht="15.75">
      <c r="A217"/>
      <c r="B217" s="739"/>
      <c r="C217" s="68" t="s">
        <v>87</v>
      </c>
      <c r="D217" s="54">
        <v>18193.91</v>
      </c>
      <c r="E217" s="54">
        <v>16016.76</v>
      </c>
      <c r="F217" s="54">
        <v>15604.84</v>
      </c>
      <c r="G217" s="54">
        <v>15510.34</v>
      </c>
      <c r="H217" s="54">
        <v>17185.18</v>
      </c>
      <c r="I217" s="54">
        <v>16051.83</v>
      </c>
      <c r="J217" s="54">
        <v>15590.13</v>
      </c>
      <c r="K217" s="54">
        <v>15184.18</v>
      </c>
      <c r="L217" s="54">
        <v>15114.77</v>
      </c>
      <c r="M217" s="739"/>
      <c r="N217" s="739"/>
      <c r="O217" s="739"/>
      <c r="P217" s="739"/>
      <c r="Q217" s="736"/>
      <c r="R217" s="739"/>
      <c r="S217" s="159"/>
      <c r="T217" s="159"/>
      <c r="U217" s="284"/>
      <c r="V217" s="284"/>
      <c r="W217" s="284"/>
      <c r="X217" s="290"/>
      <c r="Y217" s="285"/>
      <c r="Z217" s="285"/>
    </row>
    <row r="218" spans="1:26" ht="26.65" customHeight="1">
      <c r="A218"/>
      <c r="B218" s="740"/>
      <c r="C218" s="68" t="s">
        <v>121</v>
      </c>
      <c r="D218" s="68">
        <f t="shared" ref="D218:L218" si="137">IF(((D216="")*AND(D217="")),"",(D216-D217)*3)</f>
        <v>33294.299999999996</v>
      </c>
      <c r="E218" s="68">
        <f t="shared" si="137"/>
        <v>39289.380000000005</v>
      </c>
      <c r="F218" s="68">
        <f t="shared" si="137"/>
        <v>40725.569999999992</v>
      </c>
      <c r="G218" s="68">
        <f t="shared" si="137"/>
        <v>40802.19</v>
      </c>
      <c r="H218" s="68">
        <f t="shared" si="137"/>
        <v>36387.239999999991</v>
      </c>
      <c r="I218" s="68">
        <f t="shared" si="137"/>
        <v>39659.82</v>
      </c>
      <c r="J218" s="68">
        <f t="shared" si="137"/>
        <v>40686.600000000006</v>
      </c>
      <c r="K218" s="68">
        <f t="shared" si="137"/>
        <v>41659.410000000003</v>
      </c>
      <c r="L218" s="68">
        <f t="shared" si="137"/>
        <v>42768.989999999991</v>
      </c>
      <c r="M218" s="740"/>
      <c r="N218" s="740"/>
      <c r="O218" s="740"/>
      <c r="P218" s="740"/>
      <c r="Q218" s="737"/>
      <c r="R218" s="740"/>
      <c r="S218" s="160"/>
      <c r="T218" s="160"/>
      <c r="U218" s="286"/>
      <c r="V218" s="286"/>
      <c r="W218" s="286"/>
      <c r="X218" s="291"/>
      <c r="Y218" s="292"/>
      <c r="Z218" s="292"/>
    </row>
    <row r="219" spans="1:26">
      <c r="A219" s="201">
        <v>43252</v>
      </c>
      <c r="B219" s="738" t="s">
        <v>122</v>
      </c>
      <c r="C219" s="68" t="s">
        <v>86</v>
      </c>
      <c r="D219" s="54">
        <v>29221.97</v>
      </c>
      <c r="E219" s="54">
        <v>29048.7</v>
      </c>
      <c r="F219" s="54">
        <v>29101.81</v>
      </c>
      <c r="G219" s="54">
        <v>29044.26</v>
      </c>
      <c r="H219" s="54">
        <v>29241.68</v>
      </c>
      <c r="I219" s="54">
        <v>29239.040000000001</v>
      </c>
      <c r="J219" s="54">
        <v>29053.05</v>
      </c>
      <c r="K219" s="54">
        <v>29044.28</v>
      </c>
      <c r="L219" s="54">
        <v>29246.41</v>
      </c>
      <c r="M219" s="738">
        <f>IF((L220=""),"",MAX(D221:L221))</f>
        <v>39871.08</v>
      </c>
      <c r="N219" s="738">
        <f>IF(L220="","",MIN(D221:L221))</f>
        <v>31675.77</v>
      </c>
      <c r="O219" s="738">
        <f>IF((L221=""),"",AVERAGE(D221:L221))</f>
        <v>36873.363333333327</v>
      </c>
      <c r="P219" s="738">
        <f>IF((L220=""),"",((M219-N219)/(M219+N219))*100)</f>
        <v>11.454466548841774</v>
      </c>
      <c r="Q219" s="735" t="str">
        <f t="shared" ref="Q219" si="138">IF(L220="","",IF(P219&lt;20,(IF(O219&gt;19000,IF(O219&lt;49000,"Pass","Fail"),"Fail"))))</f>
        <v>Pass</v>
      </c>
      <c r="R219" s="738">
        <v>121</v>
      </c>
      <c r="S219" s="158"/>
      <c r="T219" s="158"/>
      <c r="U219" s="287">
        <v>19000</v>
      </c>
      <c r="V219" s="287">
        <v>49000</v>
      </c>
      <c r="W219" s="287">
        <v>33000</v>
      </c>
      <c r="X219" s="288">
        <v>44000</v>
      </c>
      <c r="Y219" s="289">
        <v>20</v>
      </c>
      <c r="Z219" s="289">
        <v>20</v>
      </c>
    </row>
    <row r="220" spans="1:26" ht="15.75">
      <c r="A220"/>
      <c r="B220" s="739"/>
      <c r="C220" s="68" t="s">
        <v>87</v>
      </c>
      <c r="D220" s="54">
        <v>18663.38</v>
      </c>
      <c r="E220" s="54">
        <v>16500.97</v>
      </c>
      <c r="F220" s="54">
        <v>16348.7</v>
      </c>
      <c r="G220" s="54">
        <v>16451.46</v>
      </c>
      <c r="H220" s="54">
        <v>18199.54</v>
      </c>
      <c r="I220" s="54">
        <v>17113.13</v>
      </c>
      <c r="J220" s="54">
        <v>16450.52</v>
      </c>
      <c r="K220" s="54">
        <v>15937.36</v>
      </c>
      <c r="L220" s="54">
        <v>15956.05</v>
      </c>
      <c r="M220" s="739"/>
      <c r="N220" s="739"/>
      <c r="O220" s="739"/>
      <c r="P220" s="739"/>
      <c r="Q220" s="736"/>
      <c r="R220" s="739"/>
      <c r="S220" s="159"/>
      <c r="T220" s="159"/>
      <c r="U220" s="284"/>
      <c r="V220" s="284"/>
      <c r="W220" s="284"/>
      <c r="X220" s="290"/>
      <c r="Y220" s="285"/>
      <c r="Z220" s="285"/>
    </row>
    <row r="221" spans="1:26" ht="26.65" customHeight="1">
      <c r="A221"/>
      <c r="B221" s="740"/>
      <c r="C221" s="68" t="s">
        <v>121</v>
      </c>
      <c r="D221" s="68">
        <f t="shared" ref="D221:L221" si="139">IF(((D219="")*AND(D220="")),"",(D219-D220)*3)</f>
        <v>31675.77</v>
      </c>
      <c r="E221" s="68">
        <f t="shared" si="139"/>
        <v>37643.19</v>
      </c>
      <c r="F221" s="68">
        <f t="shared" si="139"/>
        <v>38259.33</v>
      </c>
      <c r="G221" s="68">
        <f t="shared" si="139"/>
        <v>37778.399999999994</v>
      </c>
      <c r="H221" s="68">
        <f t="shared" si="139"/>
        <v>33126.42</v>
      </c>
      <c r="I221" s="68">
        <f t="shared" si="139"/>
        <v>36377.729999999996</v>
      </c>
      <c r="J221" s="68">
        <f t="shared" si="139"/>
        <v>37807.589999999997</v>
      </c>
      <c r="K221" s="68">
        <f t="shared" si="139"/>
        <v>39320.759999999995</v>
      </c>
      <c r="L221" s="68">
        <f t="shared" si="139"/>
        <v>39871.08</v>
      </c>
      <c r="M221" s="740"/>
      <c r="N221" s="740"/>
      <c r="O221" s="740"/>
      <c r="P221" s="740"/>
      <c r="Q221" s="737"/>
      <c r="R221" s="740"/>
      <c r="S221" s="160"/>
      <c r="T221" s="160"/>
      <c r="U221" s="286"/>
      <c r="V221" s="286"/>
      <c r="W221" s="286"/>
      <c r="X221" s="291"/>
      <c r="Y221" s="292"/>
      <c r="Z221" s="292"/>
    </row>
    <row r="222" spans="1:26">
      <c r="A222" s="201">
        <v>43255</v>
      </c>
      <c r="B222" s="738" t="s">
        <v>122</v>
      </c>
      <c r="C222" s="68" t="s">
        <v>86</v>
      </c>
      <c r="D222" s="54">
        <v>29331.18</v>
      </c>
      <c r="E222" s="54">
        <v>29160.12</v>
      </c>
      <c r="F222" s="54">
        <v>29181.06</v>
      </c>
      <c r="G222" s="54">
        <v>29211.919999999998</v>
      </c>
      <c r="H222" s="54">
        <v>29427.64</v>
      </c>
      <c r="I222" s="54">
        <v>29351.84</v>
      </c>
      <c r="J222" s="54">
        <v>29190.63</v>
      </c>
      <c r="K222" s="54">
        <v>29201.25</v>
      </c>
      <c r="L222" s="54">
        <v>29438.39</v>
      </c>
      <c r="M222" s="738">
        <f>IF((L223=""),"",MAX(D224:L224))</f>
        <v>40736.85</v>
      </c>
      <c r="N222" s="738">
        <f>IF(L223="","",MIN(D224:L224))</f>
        <v>32933.520000000004</v>
      </c>
      <c r="O222" s="738">
        <f>IF((L224=""),"",AVERAGE(D224:L224))</f>
        <v>37515.11</v>
      </c>
      <c r="P222" s="738">
        <f>IF((L223=""),"",((M222-N222)/(M222+N222))*100)</f>
        <v>10.592223169233431</v>
      </c>
      <c r="Q222" s="735" t="str">
        <f t="shared" ref="Q222" si="140">IF(L223="","",IF(P222&lt;20,(IF(O222&gt;19000,IF(O222&lt;49000,"Pass","Fail"),"Fail"))))</f>
        <v>Pass</v>
      </c>
      <c r="R222" s="738"/>
      <c r="S222" s="158"/>
      <c r="T222" s="158"/>
      <c r="U222" s="287">
        <v>19000</v>
      </c>
      <c r="V222" s="287">
        <v>49000</v>
      </c>
      <c r="W222" s="287">
        <v>33000</v>
      </c>
      <c r="X222" s="288">
        <v>44000</v>
      </c>
      <c r="Y222" s="289">
        <v>20</v>
      </c>
      <c r="Z222" s="289">
        <v>20</v>
      </c>
    </row>
    <row r="223" spans="1:26" ht="15.75">
      <c r="A223"/>
      <c r="B223" s="739"/>
      <c r="C223" s="68" t="s">
        <v>87</v>
      </c>
      <c r="D223" s="54">
        <v>18353.34</v>
      </c>
      <c r="E223" s="54">
        <v>16306.8</v>
      </c>
      <c r="F223" s="54">
        <v>16295.01</v>
      </c>
      <c r="G223" s="54">
        <v>16470.21</v>
      </c>
      <c r="H223" s="54">
        <v>18256.18</v>
      </c>
      <c r="I223" s="54">
        <v>17070.689999999999</v>
      </c>
      <c r="J223" s="54">
        <v>16440.259999999998</v>
      </c>
      <c r="K223" s="54">
        <v>15896.77</v>
      </c>
      <c r="L223" s="54">
        <v>15859.44</v>
      </c>
      <c r="M223" s="739"/>
      <c r="N223" s="739"/>
      <c r="O223" s="739"/>
      <c r="P223" s="739"/>
      <c r="Q223" s="736"/>
      <c r="R223" s="739"/>
      <c r="S223" s="159"/>
      <c r="T223" s="159"/>
      <c r="U223" s="284"/>
      <c r="V223" s="284"/>
      <c r="W223" s="284"/>
      <c r="X223" s="290"/>
      <c r="Y223" s="285"/>
      <c r="Z223" s="285"/>
    </row>
    <row r="224" spans="1:26" ht="26.65" customHeight="1">
      <c r="A224"/>
      <c r="B224" s="740"/>
      <c r="C224" s="68" t="s">
        <v>121</v>
      </c>
      <c r="D224" s="68">
        <f t="shared" ref="D224:L224" si="141">IF(((D222="")*AND(D223="")),"",(D222-D223)*3)</f>
        <v>32933.520000000004</v>
      </c>
      <c r="E224" s="68">
        <f t="shared" si="141"/>
        <v>38559.96</v>
      </c>
      <c r="F224" s="68">
        <f t="shared" si="141"/>
        <v>38658.15</v>
      </c>
      <c r="G224" s="68">
        <f t="shared" si="141"/>
        <v>38225.129999999997</v>
      </c>
      <c r="H224" s="68">
        <f t="shared" si="141"/>
        <v>33514.379999999997</v>
      </c>
      <c r="I224" s="68">
        <f t="shared" si="141"/>
        <v>36843.450000000004</v>
      </c>
      <c r="J224" s="68">
        <f t="shared" si="141"/>
        <v>38251.110000000008</v>
      </c>
      <c r="K224" s="68">
        <f t="shared" si="141"/>
        <v>39913.440000000002</v>
      </c>
      <c r="L224" s="68">
        <f t="shared" si="141"/>
        <v>40736.85</v>
      </c>
      <c r="M224" s="740"/>
      <c r="N224" s="740"/>
      <c r="O224" s="740"/>
      <c r="P224" s="740"/>
      <c r="Q224" s="737"/>
      <c r="R224" s="740"/>
      <c r="S224" s="160"/>
      <c r="T224" s="160"/>
      <c r="U224" s="286"/>
      <c r="V224" s="286"/>
      <c r="W224" s="286"/>
      <c r="X224" s="291"/>
      <c r="Y224" s="292"/>
      <c r="Z224" s="292"/>
    </row>
    <row r="225" spans="1:26">
      <c r="A225" s="201">
        <v>43260</v>
      </c>
      <c r="B225" s="738" t="s">
        <v>122</v>
      </c>
      <c r="C225" s="68" t="s">
        <v>86</v>
      </c>
      <c r="D225" s="54">
        <v>26941.040000000001</v>
      </c>
      <c r="E225" s="54">
        <v>26887.94</v>
      </c>
      <c r="F225" s="54">
        <v>26993.88</v>
      </c>
      <c r="G225" s="54">
        <v>26883.31</v>
      </c>
      <c r="H225" s="54">
        <v>26988.04</v>
      </c>
      <c r="I225" s="54">
        <v>26859.93</v>
      </c>
      <c r="J225" s="54">
        <v>26872.63</v>
      </c>
      <c r="K225" s="54">
        <v>26867.7</v>
      </c>
      <c r="L225" s="54">
        <v>27012.57</v>
      </c>
      <c r="M225" s="738">
        <f>IF((L226=""),"",MAX(D227:L227))</f>
        <v>42803.13</v>
      </c>
      <c r="N225" s="738">
        <f>IF(L226="","",MIN(D227:L227))</f>
        <v>33912.630000000005</v>
      </c>
      <c r="O225" s="738">
        <f>IF((L227=""),"",AVERAGE(D227:L227))</f>
        <v>39077.776666666672</v>
      </c>
      <c r="P225" s="738">
        <f>IF((L226=""),"",((M225-N225)/(M225+N225))*100)</f>
        <v>11.588883431513931</v>
      </c>
      <c r="Q225" s="735" t="str">
        <f t="shared" ref="Q225" si="142">IF(L226="","",IF(P225&lt;20,(IF(O225&gt;19000,IF(O225&lt;49000,"Pass","Fail"),"Fail"))))</f>
        <v>Pass</v>
      </c>
      <c r="R225" s="738">
        <v>121</v>
      </c>
      <c r="S225" s="158"/>
      <c r="T225" s="158"/>
      <c r="U225" s="287">
        <v>19000</v>
      </c>
      <c r="V225" s="287">
        <v>49000</v>
      </c>
      <c r="W225" s="287">
        <v>33000</v>
      </c>
      <c r="X225" s="288">
        <v>44000</v>
      </c>
      <c r="Y225" s="289">
        <v>20</v>
      </c>
      <c r="Z225" s="289">
        <v>20</v>
      </c>
    </row>
    <row r="226" spans="1:26" ht="15.75">
      <c r="A226"/>
      <c r="B226" s="739"/>
      <c r="C226" s="68" t="s">
        <v>87</v>
      </c>
      <c r="D226" s="54">
        <v>15636.83</v>
      </c>
      <c r="E226" s="54">
        <v>13752.33</v>
      </c>
      <c r="F226" s="54">
        <v>13786.62</v>
      </c>
      <c r="G226" s="54">
        <v>13735.05</v>
      </c>
      <c r="H226" s="54">
        <v>15251.98</v>
      </c>
      <c r="I226" s="54">
        <v>13552.07</v>
      </c>
      <c r="J226" s="54">
        <v>13358.9</v>
      </c>
      <c r="K226" s="54">
        <v>13255.07</v>
      </c>
      <c r="L226" s="54">
        <v>12744.86</v>
      </c>
      <c r="M226" s="739"/>
      <c r="N226" s="739"/>
      <c r="O226" s="739"/>
      <c r="P226" s="739"/>
      <c r="Q226" s="736"/>
      <c r="R226" s="739"/>
      <c r="S226" s="159"/>
      <c r="T226" s="159"/>
      <c r="U226" s="284"/>
      <c r="V226" s="284"/>
      <c r="W226" s="284"/>
      <c r="X226" s="290"/>
      <c r="Y226" s="285"/>
      <c r="Z226" s="285"/>
    </row>
    <row r="227" spans="1:26" ht="26.65" customHeight="1">
      <c r="A227"/>
      <c r="B227" s="740"/>
      <c r="C227" s="68" t="s">
        <v>121</v>
      </c>
      <c r="D227" s="68">
        <f t="shared" ref="D227:L227" si="143">IF(((D225="")*AND(D226="")),"",(D225-D226)*3)</f>
        <v>33912.630000000005</v>
      </c>
      <c r="E227" s="68">
        <f t="shared" si="143"/>
        <v>39406.829999999994</v>
      </c>
      <c r="F227" s="68">
        <f t="shared" si="143"/>
        <v>39621.78</v>
      </c>
      <c r="G227" s="68">
        <f t="shared" si="143"/>
        <v>39444.780000000006</v>
      </c>
      <c r="H227" s="68">
        <f t="shared" si="143"/>
        <v>35208.180000000008</v>
      </c>
      <c r="I227" s="68">
        <f t="shared" si="143"/>
        <v>39923.58</v>
      </c>
      <c r="J227" s="68">
        <f t="shared" si="143"/>
        <v>40541.19</v>
      </c>
      <c r="K227" s="68">
        <f t="shared" si="143"/>
        <v>40837.89</v>
      </c>
      <c r="L227" s="68">
        <f t="shared" si="143"/>
        <v>42803.13</v>
      </c>
      <c r="M227" s="740"/>
      <c r="N227" s="740"/>
      <c r="O227" s="740"/>
      <c r="P227" s="740"/>
      <c r="Q227" s="737"/>
      <c r="R227" s="740"/>
      <c r="S227" s="160"/>
      <c r="T227" s="160"/>
      <c r="U227" s="286"/>
      <c r="V227" s="286"/>
      <c r="W227" s="286"/>
      <c r="X227" s="291"/>
      <c r="Y227" s="292"/>
      <c r="Z227" s="292"/>
    </row>
    <row r="228" spans="1:26">
      <c r="A228" s="201">
        <v>43264</v>
      </c>
      <c r="B228" s="738" t="s">
        <v>122</v>
      </c>
      <c r="C228" s="68" t="s">
        <v>86</v>
      </c>
      <c r="D228" s="54">
        <v>28824</v>
      </c>
      <c r="E228" s="54">
        <v>28656</v>
      </c>
      <c r="F228" s="54">
        <v>28659</v>
      </c>
      <c r="G228" s="54">
        <v>28686</v>
      </c>
      <c r="H228" s="54">
        <v>28833</v>
      </c>
      <c r="I228" s="54">
        <v>28791</v>
      </c>
      <c r="J228" s="54">
        <v>28671</v>
      </c>
      <c r="K228" s="54">
        <v>28664</v>
      </c>
      <c r="L228" s="54">
        <v>28890</v>
      </c>
      <c r="M228" s="738">
        <f>IF((L229=""),"",MAX(D230:L230))</f>
        <v>33819</v>
      </c>
      <c r="N228" s="738">
        <f>IF(L229="","",MIN(D230:L230))</f>
        <v>23619</v>
      </c>
      <c r="O228" s="738">
        <f>IF((L230=""),"",AVERAGE(D230:L230))</f>
        <v>29931.666666666668</v>
      </c>
      <c r="P228" s="738">
        <f>IF((L229=""),"",((M228-N228)/(M228+N228))*100)</f>
        <v>17.758278491590936</v>
      </c>
      <c r="Q228" s="735" t="str">
        <f t="shared" ref="Q228" si="144">IF(L229="","",IF(P228&lt;20,(IF(O228&gt;19000,IF(O228&lt;49000,"Pass","Fail"),"Fail"))))</f>
        <v>Pass</v>
      </c>
      <c r="R228" s="738">
        <v>1159</v>
      </c>
      <c r="S228" s="158" t="s">
        <v>181</v>
      </c>
      <c r="T228" s="158"/>
      <c r="U228" s="287">
        <v>19000</v>
      </c>
      <c r="V228" s="287">
        <v>49000</v>
      </c>
      <c r="W228" s="287">
        <v>33000</v>
      </c>
      <c r="X228" s="288">
        <v>44000</v>
      </c>
      <c r="Y228" s="289">
        <v>20</v>
      </c>
      <c r="Z228" s="289">
        <v>20</v>
      </c>
    </row>
    <row r="229" spans="1:26" ht="15.75">
      <c r="A229"/>
      <c r="B229" s="739"/>
      <c r="C229" s="68" t="s">
        <v>87</v>
      </c>
      <c r="D229" s="54">
        <v>20951</v>
      </c>
      <c r="E229" s="54">
        <v>18046</v>
      </c>
      <c r="F229" s="54">
        <v>17636</v>
      </c>
      <c r="G229" s="54">
        <v>18416</v>
      </c>
      <c r="H229" s="54">
        <v>20602</v>
      </c>
      <c r="I229" s="54">
        <v>19865</v>
      </c>
      <c r="J229" s="54">
        <v>18201</v>
      </c>
      <c r="K229" s="54">
        <v>17391</v>
      </c>
      <c r="L229" s="54">
        <v>17771</v>
      </c>
      <c r="M229" s="739"/>
      <c r="N229" s="739"/>
      <c r="O229" s="739"/>
      <c r="P229" s="739"/>
      <c r="Q229" s="736"/>
      <c r="R229" s="739"/>
      <c r="S229" s="159"/>
      <c r="T229" s="159"/>
      <c r="U229" s="284"/>
      <c r="V229" s="284"/>
      <c r="W229" s="284"/>
      <c r="X229" s="290"/>
      <c r="Y229" s="285"/>
      <c r="Z229" s="285"/>
    </row>
    <row r="230" spans="1:26" ht="26.65" customHeight="1">
      <c r="A230"/>
      <c r="B230" s="740"/>
      <c r="C230" s="68" t="s">
        <v>121</v>
      </c>
      <c r="D230" s="68">
        <f>IF(((D228="")*AND(D229="")),"",(D228-D229)*3)</f>
        <v>23619</v>
      </c>
      <c r="E230" s="68">
        <f t="shared" ref="E230:L230" si="145">IF(((E228="")*AND(E229="")),"",(E228-E229)*3)</f>
        <v>31830</v>
      </c>
      <c r="F230" s="68">
        <f t="shared" si="145"/>
        <v>33069</v>
      </c>
      <c r="G230" s="68">
        <f t="shared" si="145"/>
        <v>30810</v>
      </c>
      <c r="H230" s="68">
        <f t="shared" si="145"/>
        <v>24693</v>
      </c>
      <c r="I230" s="68">
        <f t="shared" si="145"/>
        <v>26778</v>
      </c>
      <c r="J230" s="68">
        <f t="shared" si="145"/>
        <v>31410</v>
      </c>
      <c r="K230" s="68">
        <f t="shared" si="145"/>
        <v>33819</v>
      </c>
      <c r="L230" s="68">
        <f t="shared" si="145"/>
        <v>33357</v>
      </c>
      <c r="M230" s="740"/>
      <c r="N230" s="740"/>
      <c r="O230" s="740"/>
      <c r="P230" s="740"/>
      <c r="Q230" s="737"/>
      <c r="R230" s="740"/>
      <c r="S230" s="160"/>
      <c r="T230" s="160"/>
      <c r="U230" s="286"/>
      <c r="V230" s="286"/>
      <c r="W230" s="286"/>
      <c r="X230" s="291"/>
      <c r="Y230" s="292"/>
      <c r="Z230" s="292"/>
    </row>
    <row r="231" spans="1:26">
      <c r="A231" s="201">
        <v>43269</v>
      </c>
      <c r="B231" s="738" t="s">
        <v>122</v>
      </c>
      <c r="C231" s="68" t="s">
        <v>86</v>
      </c>
      <c r="D231" s="54">
        <v>29152.720000000001</v>
      </c>
      <c r="E231" s="54">
        <v>29083.88</v>
      </c>
      <c r="F231" s="54">
        <v>29129.87</v>
      </c>
      <c r="G231" s="54">
        <v>29067.49</v>
      </c>
      <c r="H231" s="54">
        <v>29166.46</v>
      </c>
      <c r="I231" s="54">
        <v>29138.27</v>
      </c>
      <c r="J231" s="54">
        <v>29069.96</v>
      </c>
      <c r="K231" s="54">
        <v>29049.41</v>
      </c>
      <c r="L231" s="54">
        <v>29166.3</v>
      </c>
      <c r="M231" s="738">
        <f>IF((L232=""),"",MAX(D233:L233))</f>
        <v>39897.93</v>
      </c>
      <c r="N231" s="738">
        <f>IF(L232="","",MIN(D233:L233))</f>
        <v>34975.739999999991</v>
      </c>
      <c r="O231" s="738">
        <f>IF((L233=""),"",AVERAGE(D233:L233))</f>
        <v>38440.523333333345</v>
      </c>
      <c r="P231" s="738">
        <f>IF((L232=""),"",((M231-N231)/(M231+N231))*100)</f>
        <v>6.5739932342037068</v>
      </c>
      <c r="Q231" s="735" t="str">
        <f t="shared" ref="Q231" si="146">IF(L232="","",IF(P231&lt;20,(IF(O231&gt;19000,IF(O231&lt;49000,"Pass","Fail"),"Fail"))))</f>
        <v>Pass</v>
      </c>
      <c r="R231" s="738">
        <v>1159</v>
      </c>
      <c r="S231" s="158" t="s">
        <v>182</v>
      </c>
      <c r="T231" s="158"/>
      <c r="U231" s="287">
        <v>19000</v>
      </c>
      <c r="V231" s="287">
        <v>49000</v>
      </c>
      <c r="W231" s="287">
        <v>33000</v>
      </c>
      <c r="X231" s="288">
        <v>44000</v>
      </c>
      <c r="Y231" s="289">
        <v>20</v>
      </c>
      <c r="Z231" s="289">
        <v>20</v>
      </c>
    </row>
    <row r="232" spans="1:26" ht="15.75">
      <c r="A232"/>
      <c r="B232" s="739"/>
      <c r="C232" s="68" t="s">
        <v>87</v>
      </c>
      <c r="D232" s="54">
        <v>17439.41</v>
      </c>
      <c r="E232" s="54">
        <v>16009.51</v>
      </c>
      <c r="F232" s="54">
        <v>16052.86</v>
      </c>
      <c r="G232" s="54">
        <v>16136.86</v>
      </c>
      <c r="H232" s="54">
        <v>17507.88</v>
      </c>
      <c r="I232" s="54">
        <v>16020.38</v>
      </c>
      <c r="J232" s="54">
        <v>15770.65</v>
      </c>
      <c r="K232" s="54">
        <v>15755.76</v>
      </c>
      <c r="L232" s="54">
        <v>16009.48</v>
      </c>
      <c r="M232" s="739"/>
      <c r="N232" s="739"/>
      <c r="O232" s="739"/>
      <c r="P232" s="739"/>
      <c r="Q232" s="736"/>
      <c r="R232" s="739"/>
      <c r="S232" s="159"/>
      <c r="T232" s="159"/>
      <c r="U232" s="284"/>
      <c r="V232" s="284"/>
      <c r="W232" s="284"/>
      <c r="X232" s="290"/>
      <c r="Y232" s="285"/>
      <c r="Z232" s="285"/>
    </row>
    <row r="233" spans="1:26" ht="26.65" customHeight="1">
      <c r="A233"/>
      <c r="B233" s="740"/>
      <c r="C233" s="68" t="s">
        <v>121</v>
      </c>
      <c r="D233" s="68">
        <f t="shared" ref="D233:L233" si="147">IF(((D231="")*AND(D232="")),"",(D231-D232)*3)</f>
        <v>35139.930000000008</v>
      </c>
      <c r="E233" s="68">
        <f t="shared" si="147"/>
        <v>39223.11</v>
      </c>
      <c r="F233" s="68">
        <f t="shared" si="147"/>
        <v>39231.03</v>
      </c>
      <c r="G233" s="68">
        <f t="shared" si="147"/>
        <v>38791.89</v>
      </c>
      <c r="H233" s="68">
        <f t="shared" si="147"/>
        <v>34975.739999999991</v>
      </c>
      <c r="I233" s="68">
        <f t="shared" si="147"/>
        <v>39353.670000000006</v>
      </c>
      <c r="J233" s="68">
        <f t="shared" si="147"/>
        <v>39897.93</v>
      </c>
      <c r="K233" s="68">
        <f t="shared" si="147"/>
        <v>39880.949999999997</v>
      </c>
      <c r="L233" s="68">
        <f t="shared" si="147"/>
        <v>39470.46</v>
      </c>
      <c r="M233" s="740"/>
      <c r="N233" s="740"/>
      <c r="O233" s="740"/>
      <c r="P233" s="740"/>
      <c r="Q233" s="737"/>
      <c r="R233" s="740"/>
      <c r="S233" s="160"/>
      <c r="T233" s="160"/>
      <c r="U233" s="286"/>
      <c r="V233" s="286"/>
      <c r="W233" s="286"/>
      <c r="X233" s="291"/>
      <c r="Y233" s="292"/>
      <c r="Z233" s="292"/>
    </row>
    <row r="234" spans="1:26">
      <c r="A234" s="201">
        <v>43276</v>
      </c>
      <c r="B234" s="738" t="s">
        <v>122</v>
      </c>
      <c r="C234" s="68" t="s">
        <v>86</v>
      </c>
      <c r="D234" s="54">
        <v>29230.7</v>
      </c>
      <c r="E234" s="54">
        <v>29144.959999999999</v>
      </c>
      <c r="F234" s="54">
        <v>29174.93</v>
      </c>
      <c r="G234" s="54">
        <v>29113.96</v>
      </c>
      <c r="H234" s="54">
        <v>29197.3</v>
      </c>
      <c r="I234" s="54">
        <v>29211.68</v>
      </c>
      <c r="J234" s="54">
        <v>29124.69</v>
      </c>
      <c r="K234" s="54">
        <v>29120.87</v>
      </c>
      <c r="L234" s="54">
        <v>29195.77</v>
      </c>
      <c r="M234" s="738">
        <f>IF((L235=""),"",MAX(D236:L236))</f>
        <v>40397.009999999995</v>
      </c>
      <c r="N234" s="738">
        <f>IF(L235="","",MIN(D236:L236))</f>
        <v>34549.5</v>
      </c>
      <c r="O234" s="738">
        <f>IF((L236=""),"",AVERAGE(D236:L236))</f>
        <v>38605.923333333325</v>
      </c>
      <c r="P234" s="738">
        <f>IF((L235=""),"",((M234-N234)/(M234+N234))*100)</f>
        <v>7.802244560820772</v>
      </c>
      <c r="Q234" s="735" t="str">
        <f t="shared" ref="Q234" si="148">IF(L235="","",IF(P234&lt;20,(IF(O234&gt;19000,IF(O234&lt;49000,"Pass","Fail"),"Fail"))))</f>
        <v>Pass</v>
      </c>
      <c r="R234" s="738">
        <v>1335</v>
      </c>
      <c r="S234" s="158" t="s">
        <v>183</v>
      </c>
      <c r="T234" s="158"/>
      <c r="U234" s="287">
        <v>19000</v>
      </c>
      <c r="V234" s="287">
        <v>49000</v>
      </c>
      <c r="W234" s="287">
        <v>33000</v>
      </c>
      <c r="X234" s="288">
        <v>44000</v>
      </c>
      <c r="Y234" s="289">
        <v>20</v>
      </c>
      <c r="Z234" s="289">
        <v>20</v>
      </c>
    </row>
    <row r="235" spans="1:26" ht="15.75">
      <c r="A235"/>
      <c r="B235" s="739"/>
      <c r="C235" s="68" t="s">
        <v>87</v>
      </c>
      <c r="D235" s="54">
        <v>17714.2</v>
      </c>
      <c r="E235" s="54">
        <v>16199.84</v>
      </c>
      <c r="F235" s="54">
        <v>16014.16</v>
      </c>
      <c r="G235" s="54">
        <v>15824.78</v>
      </c>
      <c r="H235" s="54">
        <v>17006.830000000002</v>
      </c>
      <c r="I235" s="54">
        <v>16446.61</v>
      </c>
      <c r="J235" s="54">
        <v>15951.4</v>
      </c>
      <c r="K235" s="54">
        <v>15655.2</v>
      </c>
      <c r="L235" s="54">
        <v>15884.07</v>
      </c>
      <c r="M235" s="739"/>
      <c r="N235" s="739"/>
      <c r="O235" s="739"/>
      <c r="P235" s="739"/>
      <c r="Q235" s="736"/>
      <c r="R235" s="739"/>
      <c r="S235" s="159"/>
      <c r="T235" s="159"/>
      <c r="U235" s="284"/>
      <c r="V235" s="284"/>
      <c r="W235" s="284"/>
      <c r="X235" s="290"/>
      <c r="Y235" s="285"/>
      <c r="Z235" s="285"/>
    </row>
    <row r="236" spans="1:26" ht="26.65" customHeight="1">
      <c r="A236"/>
      <c r="B236" s="740"/>
      <c r="C236" s="68" t="s">
        <v>121</v>
      </c>
      <c r="D236" s="68">
        <f t="shared" ref="D236:L236" si="149">IF(((D234="")*AND(D235="")),"",(D234-D235)*3)</f>
        <v>34549.5</v>
      </c>
      <c r="E236" s="68">
        <f t="shared" si="149"/>
        <v>38835.360000000001</v>
      </c>
      <c r="F236" s="68">
        <f t="shared" si="149"/>
        <v>39482.31</v>
      </c>
      <c r="G236" s="68">
        <f t="shared" si="149"/>
        <v>39867.539999999994</v>
      </c>
      <c r="H236" s="68">
        <f t="shared" si="149"/>
        <v>36571.409999999989</v>
      </c>
      <c r="I236" s="68">
        <f t="shared" si="149"/>
        <v>38295.21</v>
      </c>
      <c r="J236" s="68">
        <f t="shared" si="149"/>
        <v>39519.869999999995</v>
      </c>
      <c r="K236" s="68">
        <f t="shared" si="149"/>
        <v>40397.009999999995</v>
      </c>
      <c r="L236" s="68">
        <f t="shared" si="149"/>
        <v>39935.100000000006</v>
      </c>
      <c r="M236" s="740"/>
      <c r="N236" s="740"/>
      <c r="O236" s="740"/>
      <c r="P236" s="740"/>
      <c r="Q236" s="737"/>
      <c r="R236" s="740"/>
      <c r="S236" s="160"/>
      <c r="T236" s="160"/>
      <c r="U236" s="286"/>
      <c r="V236" s="286"/>
      <c r="W236" s="286"/>
      <c r="X236" s="291"/>
      <c r="Y236" s="292"/>
      <c r="Z236" s="292"/>
    </row>
    <row r="237" spans="1:26">
      <c r="A237" s="201">
        <v>43279</v>
      </c>
      <c r="B237" s="738" t="s">
        <v>122</v>
      </c>
      <c r="C237" s="68" t="s">
        <v>86</v>
      </c>
      <c r="D237" s="54">
        <v>29109.09</v>
      </c>
      <c r="E237" s="54">
        <v>29024.52</v>
      </c>
      <c r="F237" s="54">
        <v>29034.86</v>
      </c>
      <c r="G237" s="54">
        <v>29039.4</v>
      </c>
      <c r="H237" s="54">
        <v>29135.29</v>
      </c>
      <c r="I237" s="54">
        <v>29145.599999999999</v>
      </c>
      <c r="J237" s="54">
        <v>29035.27</v>
      </c>
      <c r="K237" s="54">
        <v>29017.69</v>
      </c>
      <c r="L237" s="54">
        <v>29136.82</v>
      </c>
      <c r="M237" s="738">
        <f>IF((L238=""),"",MAX(D239:L239))</f>
        <v>39380.61</v>
      </c>
      <c r="N237" s="738">
        <f>IF(L238="","",MIN(D239:L239))</f>
        <v>33595.680000000008</v>
      </c>
      <c r="O237" s="738">
        <f>IF((L239=""),"",AVERAGE(D239:L239))</f>
        <v>37501.78</v>
      </c>
      <c r="P237" s="738">
        <f>IF((L238=""),"",((M237-N237)/(M237+N237))*100)</f>
        <v>7.9271363342806174</v>
      </c>
      <c r="Q237" s="735" t="str">
        <f t="shared" ref="Q237" si="150">IF(L238="","",IF(P237&lt;20,(IF(O237&gt;19000,IF(O237&lt;49000,"Pass","Fail"),"Fail"))))</f>
        <v>Pass</v>
      </c>
      <c r="R237" s="738">
        <v>1159</v>
      </c>
      <c r="S237" s="158" t="s">
        <v>184</v>
      </c>
      <c r="T237" s="158"/>
      <c r="U237" s="287">
        <v>19000</v>
      </c>
      <c r="V237" s="287">
        <v>49000</v>
      </c>
      <c r="W237" s="287">
        <v>33000</v>
      </c>
      <c r="X237" s="288">
        <v>44000</v>
      </c>
      <c r="Y237" s="289">
        <v>20</v>
      </c>
      <c r="Z237" s="289">
        <v>20</v>
      </c>
    </row>
    <row r="238" spans="1:26" ht="15.75">
      <c r="A238"/>
      <c r="B238" s="739"/>
      <c r="C238" s="68" t="s">
        <v>87</v>
      </c>
      <c r="D238" s="54">
        <v>17910.53</v>
      </c>
      <c r="E238" s="54">
        <v>16391.490000000002</v>
      </c>
      <c r="F238" s="54">
        <v>16186.99</v>
      </c>
      <c r="G238" s="54">
        <v>16164.96</v>
      </c>
      <c r="H238" s="54">
        <v>17498.87</v>
      </c>
      <c r="I238" s="54">
        <v>16703.21</v>
      </c>
      <c r="J238" s="54">
        <v>16147.19</v>
      </c>
      <c r="K238" s="54">
        <v>15890.82</v>
      </c>
      <c r="L238" s="54">
        <v>16279.14</v>
      </c>
      <c r="M238" s="739"/>
      <c r="N238" s="739"/>
      <c r="O238" s="739"/>
      <c r="P238" s="739"/>
      <c r="Q238" s="736"/>
      <c r="R238" s="739"/>
      <c r="S238" s="159"/>
      <c r="T238" s="159"/>
      <c r="U238" s="284"/>
      <c r="V238" s="284"/>
      <c r="W238" s="284"/>
      <c r="X238" s="290"/>
      <c r="Y238" s="285"/>
      <c r="Z238" s="285"/>
    </row>
    <row r="239" spans="1:26" ht="26.65" customHeight="1">
      <c r="A239"/>
      <c r="B239" s="740"/>
      <c r="C239" s="68" t="s">
        <v>121</v>
      </c>
      <c r="D239" s="68">
        <f t="shared" ref="D239:L239" si="151">IF(((D237="")*AND(D238="")),"",(D237-D238)*3)</f>
        <v>33595.680000000008</v>
      </c>
      <c r="E239" s="68">
        <f t="shared" si="151"/>
        <v>37899.089999999997</v>
      </c>
      <c r="F239" s="68">
        <f t="shared" si="151"/>
        <v>38543.61</v>
      </c>
      <c r="G239" s="68">
        <f t="shared" si="151"/>
        <v>38623.320000000007</v>
      </c>
      <c r="H239" s="68">
        <f t="shared" si="151"/>
        <v>34909.260000000009</v>
      </c>
      <c r="I239" s="68">
        <f t="shared" si="151"/>
        <v>37327.17</v>
      </c>
      <c r="J239" s="68">
        <f t="shared" si="151"/>
        <v>38664.239999999998</v>
      </c>
      <c r="K239" s="68">
        <f t="shared" si="151"/>
        <v>39380.61</v>
      </c>
      <c r="L239" s="68">
        <f t="shared" si="151"/>
        <v>38573.040000000001</v>
      </c>
      <c r="M239" s="740"/>
      <c r="N239" s="740"/>
      <c r="O239" s="740"/>
      <c r="P239" s="740"/>
      <c r="Q239" s="737"/>
      <c r="R239" s="740"/>
      <c r="S239" s="160"/>
      <c r="T239" s="160"/>
      <c r="U239" s="286"/>
      <c r="V239" s="286"/>
      <c r="W239" s="286"/>
      <c r="X239" s="291"/>
      <c r="Y239" s="292"/>
      <c r="Z239" s="292"/>
    </row>
    <row r="240" spans="1:26">
      <c r="A240" s="201">
        <v>43283</v>
      </c>
      <c r="B240" s="738" t="s">
        <v>122</v>
      </c>
      <c r="C240" s="68" t="s">
        <v>86</v>
      </c>
      <c r="D240" s="54">
        <v>29134.1</v>
      </c>
      <c r="E240" s="54">
        <v>29034.87</v>
      </c>
      <c r="F240" s="54">
        <v>29033.040000000001</v>
      </c>
      <c r="G240" s="54">
        <v>29038.18</v>
      </c>
      <c r="H240" s="54">
        <v>29148.07</v>
      </c>
      <c r="I240" s="54">
        <v>29110.06</v>
      </c>
      <c r="J240" s="54">
        <v>29022.86</v>
      </c>
      <c r="K240" s="54">
        <v>29033.57</v>
      </c>
      <c r="L240" s="54">
        <v>29157.74</v>
      </c>
      <c r="M240" s="738">
        <f>IF((L241=""),"",MAX(D242:L242))</f>
        <v>40748.129999999997</v>
      </c>
      <c r="N240" s="738">
        <f>IF(L241="","",MIN(D242:L242))</f>
        <v>34449.839999999997</v>
      </c>
      <c r="O240" s="738">
        <f>IF((L242=""),"",AVERAGE(D242:L242))</f>
        <v>38762.076666666668</v>
      </c>
      <c r="P240" s="738">
        <f>IF((L241=""),"",((M240-N240)/(M240+N240))*100)</f>
        <v>8.3756117352636004</v>
      </c>
      <c r="Q240" s="735" t="str">
        <f t="shared" ref="Q240" si="152">IF(L241="","",IF(P240&lt;20,(IF(O240&gt;19000,IF(O240&lt;49000,"Pass","Fail"),"Fail"))))</f>
        <v>Pass</v>
      </c>
      <c r="R240" s="738">
        <v>1159</v>
      </c>
      <c r="S240" s="158" t="s">
        <v>185</v>
      </c>
      <c r="T240" s="158"/>
      <c r="U240" s="287">
        <v>19000</v>
      </c>
      <c r="V240" s="287">
        <v>49000</v>
      </c>
      <c r="W240" s="287">
        <v>33000</v>
      </c>
      <c r="X240" s="288">
        <v>44000</v>
      </c>
      <c r="Y240" s="289">
        <v>20</v>
      </c>
      <c r="Z240" s="289">
        <v>20</v>
      </c>
    </row>
    <row r="241" spans="1:26" ht="15.75">
      <c r="A241"/>
      <c r="B241" s="739"/>
      <c r="C241" s="68" t="s">
        <v>87</v>
      </c>
      <c r="D241" s="54">
        <v>17650.82</v>
      </c>
      <c r="E241" s="54">
        <v>16023.39</v>
      </c>
      <c r="F241" s="54">
        <v>15808.07</v>
      </c>
      <c r="G241" s="54">
        <v>15632.82</v>
      </c>
      <c r="H241" s="54">
        <v>16946.009999999998</v>
      </c>
      <c r="I241" s="54">
        <v>16340.87</v>
      </c>
      <c r="J241" s="54">
        <v>15769.8</v>
      </c>
      <c r="K241" s="54">
        <v>15450.86</v>
      </c>
      <c r="L241" s="54">
        <v>15803.62</v>
      </c>
      <c r="M241" s="739"/>
      <c r="N241" s="739"/>
      <c r="O241" s="739"/>
      <c r="P241" s="739"/>
      <c r="Q241" s="736"/>
      <c r="R241" s="739"/>
      <c r="S241" s="159"/>
      <c r="T241" s="159"/>
      <c r="U241" s="284"/>
      <c r="V241" s="284"/>
      <c r="W241" s="284"/>
      <c r="X241" s="290"/>
      <c r="Y241" s="285"/>
      <c r="Z241" s="285"/>
    </row>
    <row r="242" spans="1:26" ht="26.65" customHeight="1">
      <c r="A242"/>
      <c r="B242" s="740"/>
      <c r="C242" s="68" t="s">
        <v>121</v>
      </c>
      <c r="D242" s="68">
        <f t="shared" ref="D242:L242" si="153">IF(((D240="")*AND(D241="")),"",(D240-D241)*3)</f>
        <v>34449.839999999997</v>
      </c>
      <c r="E242" s="68">
        <f t="shared" si="153"/>
        <v>39034.44</v>
      </c>
      <c r="F242" s="68">
        <f t="shared" si="153"/>
        <v>39674.910000000003</v>
      </c>
      <c r="G242" s="68">
        <f t="shared" si="153"/>
        <v>40216.080000000002</v>
      </c>
      <c r="H242" s="68">
        <f t="shared" si="153"/>
        <v>36606.180000000008</v>
      </c>
      <c r="I242" s="68">
        <f t="shared" si="153"/>
        <v>38307.57</v>
      </c>
      <c r="J242" s="68">
        <f t="shared" si="153"/>
        <v>39759.180000000008</v>
      </c>
      <c r="K242" s="68">
        <f t="shared" si="153"/>
        <v>40748.129999999997</v>
      </c>
      <c r="L242" s="68">
        <f t="shared" si="153"/>
        <v>40062.36</v>
      </c>
      <c r="M242" s="740"/>
      <c r="N242" s="740"/>
      <c r="O242" s="740"/>
      <c r="P242" s="740"/>
      <c r="Q242" s="737"/>
      <c r="R242" s="740"/>
      <c r="S242" s="160"/>
      <c r="T242" s="160"/>
      <c r="U242" s="286"/>
      <c r="V242" s="286"/>
      <c r="W242" s="286"/>
      <c r="X242" s="291"/>
      <c r="Y242" s="292"/>
      <c r="Z242" s="292"/>
    </row>
    <row r="243" spans="1:26">
      <c r="A243" s="201">
        <v>43286</v>
      </c>
      <c r="B243" s="738" t="s">
        <v>122</v>
      </c>
      <c r="C243" s="68" t="s">
        <v>86</v>
      </c>
      <c r="D243" s="54">
        <v>29310.01</v>
      </c>
      <c r="E243" s="54">
        <v>29238.14</v>
      </c>
      <c r="F243" s="54">
        <v>29278.6</v>
      </c>
      <c r="G243" s="54">
        <v>29222.18</v>
      </c>
      <c r="H243" s="54">
        <v>29308.48</v>
      </c>
      <c r="I243" s="54">
        <v>29306.85</v>
      </c>
      <c r="J243" s="54">
        <v>29255.03</v>
      </c>
      <c r="K243" s="54">
        <v>29239.15</v>
      </c>
      <c r="L243" s="54">
        <v>29305.66</v>
      </c>
      <c r="M243" s="738">
        <f>IF((L244=""),"",MAX(D245:L245))</f>
        <v>40990.800000000003</v>
      </c>
      <c r="N243" s="738">
        <f>IF(L244="","",MIN(D245:L245))</f>
        <v>34911.179999999993</v>
      </c>
      <c r="O243" s="738">
        <f>IF((L245=""),"",AVERAGE(D245:L245))</f>
        <v>38945.78</v>
      </c>
      <c r="P243" s="738">
        <f>IF((L244=""),"",((M243-N243)/(M243+N243))*100)</f>
        <v>8.0098305735897934</v>
      </c>
      <c r="Q243" s="735" t="str">
        <f t="shared" ref="Q243" si="154">IF(L244="","",IF(P243&lt;20,(IF(O243&gt;19000,IF(O243&lt;49000,"Pass","Fail"),"Fail"))))</f>
        <v>Pass</v>
      </c>
      <c r="R243" s="738">
        <v>1159</v>
      </c>
      <c r="S243" s="158" t="s">
        <v>186</v>
      </c>
      <c r="T243" s="158"/>
      <c r="U243" s="287">
        <v>19000</v>
      </c>
      <c r="V243" s="287">
        <v>49000</v>
      </c>
      <c r="W243" s="287">
        <v>33000</v>
      </c>
      <c r="X243" s="288">
        <v>44000</v>
      </c>
      <c r="Y243" s="289">
        <v>20</v>
      </c>
      <c r="Z243" s="289">
        <v>20</v>
      </c>
    </row>
    <row r="244" spans="1:26" ht="15.75">
      <c r="A244"/>
      <c r="B244" s="739"/>
      <c r="C244" s="68" t="s">
        <v>87</v>
      </c>
      <c r="D244" s="54">
        <v>17672.95</v>
      </c>
      <c r="E244" s="54">
        <v>16193.85</v>
      </c>
      <c r="F244" s="54">
        <v>15992.54</v>
      </c>
      <c r="G244" s="54">
        <v>15826.03</v>
      </c>
      <c r="H244" s="54">
        <v>17008.27</v>
      </c>
      <c r="I244" s="54">
        <v>16457.099999999999</v>
      </c>
      <c r="J244" s="54">
        <v>15992.59</v>
      </c>
      <c r="K244" s="54">
        <v>15575.55</v>
      </c>
      <c r="L244" s="54">
        <v>15907.88</v>
      </c>
      <c r="M244" s="739"/>
      <c r="N244" s="739"/>
      <c r="O244" s="739"/>
      <c r="P244" s="739"/>
      <c r="Q244" s="736"/>
      <c r="R244" s="739"/>
      <c r="S244" s="159"/>
      <c r="T244" s="159"/>
      <c r="U244" s="284"/>
      <c r="V244" s="284"/>
      <c r="W244" s="284"/>
      <c r="X244" s="290"/>
      <c r="Y244" s="285"/>
      <c r="Z244" s="285"/>
    </row>
    <row r="245" spans="1:26" ht="26.65" customHeight="1">
      <c r="A245"/>
      <c r="B245" s="740"/>
      <c r="C245" s="68" t="s">
        <v>121</v>
      </c>
      <c r="D245" s="68">
        <f t="shared" ref="D245:L245" si="155">IF(((D243="")*AND(D244="")),"",(D243-D244)*3)</f>
        <v>34911.179999999993</v>
      </c>
      <c r="E245" s="68">
        <f t="shared" si="155"/>
        <v>39132.869999999995</v>
      </c>
      <c r="F245" s="68">
        <f t="shared" si="155"/>
        <v>39858.179999999993</v>
      </c>
      <c r="G245" s="68">
        <f t="shared" si="155"/>
        <v>40188.449999999997</v>
      </c>
      <c r="H245" s="68">
        <f t="shared" si="155"/>
        <v>36900.629999999997</v>
      </c>
      <c r="I245" s="68">
        <f t="shared" si="155"/>
        <v>38549.25</v>
      </c>
      <c r="J245" s="68">
        <f t="shared" si="155"/>
        <v>39787.319999999992</v>
      </c>
      <c r="K245" s="68">
        <f t="shared" si="155"/>
        <v>40990.800000000003</v>
      </c>
      <c r="L245" s="68">
        <f t="shared" si="155"/>
        <v>40193.340000000004</v>
      </c>
      <c r="M245" s="740"/>
      <c r="N245" s="740"/>
      <c r="O245" s="740"/>
      <c r="P245" s="740"/>
      <c r="Q245" s="737"/>
      <c r="R245" s="740"/>
      <c r="S245" s="160"/>
      <c r="T245" s="160"/>
      <c r="U245" s="286"/>
      <c r="V245" s="286"/>
      <c r="W245" s="286"/>
      <c r="X245" s="291"/>
      <c r="Y245" s="292"/>
      <c r="Z245" s="292"/>
    </row>
    <row r="246" spans="1:26">
      <c r="A246" s="201">
        <v>43289</v>
      </c>
      <c r="B246" s="738" t="s">
        <v>122</v>
      </c>
      <c r="C246" s="68" t="s">
        <v>86</v>
      </c>
      <c r="D246" s="54">
        <v>29400</v>
      </c>
      <c r="E246" s="54">
        <v>29293</v>
      </c>
      <c r="F246" s="54">
        <v>29327</v>
      </c>
      <c r="G246" s="54">
        <v>29273</v>
      </c>
      <c r="H246" s="54">
        <v>29352</v>
      </c>
      <c r="I246" s="54">
        <v>29316</v>
      </c>
      <c r="J246" s="54">
        <v>29252</v>
      </c>
      <c r="K246" s="54">
        <v>29259</v>
      </c>
      <c r="L246" s="54">
        <v>29375</v>
      </c>
      <c r="M246" s="738">
        <f>IF((L247=""),"",MAX(D248:L248))</f>
        <v>40920</v>
      </c>
      <c r="N246" s="738">
        <f>IF(L247="","",MIN(D248:L248))</f>
        <v>35700</v>
      </c>
      <c r="O246" s="738">
        <f>IF((L248=""),"",AVERAGE(D248:L248))</f>
        <v>39499.333333333336</v>
      </c>
      <c r="P246" s="738">
        <f>IF((L247=""),"",((M246-N246)/(M246+N246))*100)</f>
        <v>6.8128425998433828</v>
      </c>
      <c r="Q246" s="735" t="str">
        <f t="shared" ref="Q246" si="156">IF(L247="","",IF(P246&lt;20,(IF(O246&gt;19000,IF(O246&lt;49000,"Pass","Fail"),"Fail"))))</f>
        <v>Pass</v>
      </c>
      <c r="R246" s="738">
        <v>1159</v>
      </c>
      <c r="S246" s="158" t="s">
        <v>187</v>
      </c>
      <c r="T246" s="158"/>
      <c r="U246" s="287">
        <v>19000</v>
      </c>
      <c r="V246" s="287">
        <v>49000</v>
      </c>
      <c r="W246" s="287">
        <v>33000</v>
      </c>
      <c r="X246" s="288">
        <v>44000</v>
      </c>
      <c r="Y246" s="289">
        <v>20</v>
      </c>
      <c r="Z246" s="289">
        <v>20</v>
      </c>
    </row>
    <row r="247" spans="1:26" ht="15.75">
      <c r="A247"/>
      <c r="B247" s="739"/>
      <c r="C247" s="68" t="s">
        <v>87</v>
      </c>
      <c r="D247" s="54">
        <v>17500</v>
      </c>
      <c r="E247" s="54">
        <v>16017</v>
      </c>
      <c r="F247" s="54">
        <v>15967</v>
      </c>
      <c r="G247" s="54">
        <v>15750</v>
      </c>
      <c r="H247" s="54">
        <v>16863</v>
      </c>
      <c r="I247" s="54">
        <v>16055</v>
      </c>
      <c r="J247" s="54">
        <v>15789</v>
      </c>
      <c r="K247" s="54">
        <v>15619</v>
      </c>
      <c r="L247" s="54">
        <v>15789</v>
      </c>
      <c r="M247" s="739"/>
      <c r="N247" s="739"/>
      <c r="O247" s="739"/>
      <c r="P247" s="739"/>
      <c r="Q247" s="736"/>
      <c r="R247" s="739"/>
      <c r="S247" s="159"/>
      <c r="T247" s="159"/>
      <c r="U247" s="284"/>
      <c r="V247" s="284"/>
      <c r="W247" s="284"/>
      <c r="X247" s="290"/>
      <c r="Y247" s="285"/>
      <c r="Z247" s="285"/>
    </row>
    <row r="248" spans="1:26" ht="26.65" customHeight="1">
      <c r="A248"/>
      <c r="B248" s="740"/>
      <c r="C248" s="68" t="s">
        <v>121</v>
      </c>
      <c r="D248" s="68">
        <f t="shared" ref="D248:L248" si="157">IF(((D246="")*AND(D247="")),"",(D246-D247)*3)</f>
        <v>35700</v>
      </c>
      <c r="E248" s="68">
        <f t="shared" si="157"/>
        <v>39828</v>
      </c>
      <c r="F248" s="68">
        <f t="shared" si="157"/>
        <v>40080</v>
      </c>
      <c r="G248" s="68">
        <f t="shared" si="157"/>
        <v>40569</v>
      </c>
      <c r="H248" s="68">
        <f t="shared" si="157"/>
        <v>37467</v>
      </c>
      <c r="I248" s="68">
        <f t="shared" si="157"/>
        <v>39783</v>
      </c>
      <c r="J248" s="68">
        <f t="shared" si="157"/>
        <v>40389</v>
      </c>
      <c r="K248" s="68">
        <f t="shared" si="157"/>
        <v>40920</v>
      </c>
      <c r="L248" s="68">
        <f t="shared" si="157"/>
        <v>40758</v>
      </c>
      <c r="M248" s="740"/>
      <c r="N248" s="740"/>
      <c r="O248" s="740"/>
      <c r="P248" s="740"/>
      <c r="Q248" s="737"/>
      <c r="R248" s="740"/>
      <c r="S248" s="160"/>
      <c r="T248" s="160"/>
      <c r="U248" s="286"/>
      <c r="V248" s="286"/>
      <c r="W248" s="286"/>
      <c r="X248" s="291"/>
      <c r="Y248" s="292"/>
      <c r="Z248" s="292"/>
    </row>
    <row r="249" spans="1:26">
      <c r="A249" s="201">
        <v>43292</v>
      </c>
      <c r="B249" s="738" t="s">
        <v>122</v>
      </c>
      <c r="C249" s="68" t="s">
        <v>86</v>
      </c>
      <c r="D249" s="54">
        <v>25097.16</v>
      </c>
      <c r="E249" s="54">
        <v>25142.37</v>
      </c>
      <c r="F249" s="54">
        <v>25234.17</v>
      </c>
      <c r="G249" s="54">
        <v>22811.61</v>
      </c>
      <c r="H249" s="54">
        <v>25027.24</v>
      </c>
      <c r="I249" s="54">
        <v>25047.360000000001</v>
      </c>
      <c r="J249" s="54">
        <v>25098.639999999999</v>
      </c>
      <c r="K249" s="54">
        <v>25064.29</v>
      </c>
      <c r="L249" s="54">
        <v>25109.56</v>
      </c>
      <c r="M249" s="738">
        <f>IF((L250=""),"",MAX(D251:L251))</f>
        <v>40260.9</v>
      </c>
      <c r="N249" s="738">
        <f>IF(L250="","",MIN(D251:L251))</f>
        <v>32842.200000000004</v>
      </c>
      <c r="O249" s="738">
        <f>IF((L251=""),"",AVERAGE(D251:L251))</f>
        <v>37725.303333333337</v>
      </c>
      <c r="P249" s="738">
        <f>IF((L250=""),"",((M249-N249)/(M249+N249))*100)</f>
        <v>10.148270046003516</v>
      </c>
      <c r="Q249" s="735" t="str">
        <f t="shared" ref="Q249" si="158">IF(L250="","",IF(P249&lt;20,(IF(O249&gt;19000,IF(O249&lt;49000,"Pass","Fail"),"Fail"))))</f>
        <v>Pass</v>
      </c>
      <c r="R249" s="738">
        <v>121</v>
      </c>
      <c r="S249" s="158"/>
      <c r="T249" s="158"/>
      <c r="U249" s="287">
        <v>19000</v>
      </c>
      <c r="V249" s="287">
        <v>49000</v>
      </c>
      <c r="W249" s="287">
        <v>33000</v>
      </c>
      <c r="X249" s="288">
        <v>44000</v>
      </c>
      <c r="Y249" s="289">
        <v>20</v>
      </c>
      <c r="Z249" s="289">
        <v>20</v>
      </c>
    </row>
    <row r="250" spans="1:26" ht="15.75">
      <c r="A250"/>
      <c r="B250" s="739"/>
      <c r="C250" s="68" t="s">
        <v>87</v>
      </c>
      <c r="D250" s="54">
        <v>13692.17</v>
      </c>
      <c r="E250" s="54">
        <v>12272.94</v>
      </c>
      <c r="F250" s="54">
        <v>12097.88</v>
      </c>
      <c r="G250" s="54">
        <v>11864.21</v>
      </c>
      <c r="H250" s="54">
        <v>13090.78</v>
      </c>
      <c r="I250" s="54">
        <v>12159.2</v>
      </c>
      <c r="J250" s="54">
        <v>11916.01</v>
      </c>
      <c r="K250" s="54">
        <v>11674.04</v>
      </c>
      <c r="L250" s="54">
        <v>11689.26</v>
      </c>
      <c r="M250" s="739"/>
      <c r="N250" s="739"/>
      <c r="O250" s="739"/>
      <c r="P250" s="739"/>
      <c r="Q250" s="736"/>
      <c r="R250" s="739"/>
      <c r="S250" s="159"/>
      <c r="T250" s="159"/>
      <c r="U250" s="284"/>
      <c r="V250" s="284"/>
      <c r="W250" s="284"/>
      <c r="X250" s="290"/>
      <c r="Y250" s="285"/>
      <c r="Z250" s="285"/>
    </row>
    <row r="251" spans="1:26" ht="26.65" customHeight="1">
      <c r="A251"/>
      <c r="B251" s="740"/>
      <c r="C251" s="68" t="s">
        <v>121</v>
      </c>
      <c r="D251" s="68">
        <f t="shared" ref="D251:L251" si="159">IF(((D249="")*AND(D250="")),"",(D249-D250)*3)</f>
        <v>34214.97</v>
      </c>
      <c r="E251" s="68">
        <f t="shared" si="159"/>
        <v>38608.289999999994</v>
      </c>
      <c r="F251" s="68">
        <f t="shared" si="159"/>
        <v>39408.869999999995</v>
      </c>
      <c r="G251" s="68">
        <f t="shared" si="159"/>
        <v>32842.200000000004</v>
      </c>
      <c r="H251" s="68">
        <f t="shared" si="159"/>
        <v>35809.380000000005</v>
      </c>
      <c r="I251" s="68">
        <f t="shared" si="159"/>
        <v>38664.479999999996</v>
      </c>
      <c r="J251" s="68">
        <f t="shared" si="159"/>
        <v>39547.89</v>
      </c>
      <c r="K251" s="68">
        <f t="shared" si="159"/>
        <v>40170.75</v>
      </c>
      <c r="L251" s="68">
        <f t="shared" si="159"/>
        <v>40260.9</v>
      </c>
      <c r="M251" s="740"/>
      <c r="N251" s="740"/>
      <c r="O251" s="740"/>
      <c r="P251" s="740"/>
      <c r="Q251" s="737"/>
      <c r="R251" s="740"/>
      <c r="S251" s="160"/>
      <c r="T251" s="160"/>
      <c r="U251" s="286"/>
      <c r="V251" s="286"/>
      <c r="W251" s="286"/>
      <c r="X251" s="291"/>
      <c r="Y251" s="292"/>
      <c r="Z251" s="292"/>
    </row>
    <row r="252" spans="1:26">
      <c r="A252" s="201">
        <v>43296</v>
      </c>
      <c r="B252" s="738" t="s">
        <v>122</v>
      </c>
      <c r="C252" s="68" t="s">
        <v>86</v>
      </c>
      <c r="D252" s="54">
        <v>22624.33</v>
      </c>
      <c r="E252" s="54">
        <v>22358.89</v>
      </c>
      <c r="F252" s="54">
        <v>22300.38</v>
      </c>
      <c r="G252" s="54">
        <v>22312.1</v>
      </c>
      <c r="H252" s="54">
        <v>22586.62</v>
      </c>
      <c r="I252" s="54">
        <v>22524.23</v>
      </c>
      <c r="J252" s="54">
        <v>22265.26</v>
      </c>
      <c r="K252" s="54">
        <v>22349.31</v>
      </c>
      <c r="L252" s="54">
        <v>22665</v>
      </c>
      <c r="M252" s="738">
        <f>IF((L253=""),"",MAX(D254:L254))</f>
        <v>37624.5</v>
      </c>
      <c r="N252" s="738">
        <f>IF(L253="","",MIN(D254:L254))</f>
        <v>31315.050000000007</v>
      </c>
      <c r="O252" s="738">
        <f>IF((L254=""),"",AVERAGE(D254:L254))</f>
        <v>35373.916666666664</v>
      </c>
      <c r="P252" s="738">
        <f>IF((L253=""),"",((M252-N252)/(M252+N252))*100)</f>
        <v>9.1521485127187407</v>
      </c>
      <c r="Q252" s="735" t="str">
        <f t="shared" ref="Q252" si="160">IF(L253="","",IF(P252&lt;20,(IF(O252&gt;19000,IF(O252&lt;49000,"Pass","Fail"),"Fail"))))</f>
        <v>Pass</v>
      </c>
      <c r="R252" s="738">
        <v>1335</v>
      </c>
      <c r="S252" s="158" t="s">
        <v>188</v>
      </c>
      <c r="T252" s="158"/>
      <c r="U252" s="287">
        <v>19000</v>
      </c>
      <c r="V252" s="287">
        <v>49000</v>
      </c>
      <c r="W252" s="287">
        <v>33000</v>
      </c>
      <c r="X252" s="288">
        <v>44000</v>
      </c>
      <c r="Y252" s="289">
        <v>20</v>
      </c>
      <c r="Z252" s="289">
        <v>20</v>
      </c>
    </row>
    <row r="253" spans="1:26" ht="15.75">
      <c r="A253"/>
      <c r="B253" s="739"/>
      <c r="C253" s="68" t="s">
        <v>87</v>
      </c>
      <c r="D253" s="54">
        <v>12185.98</v>
      </c>
      <c r="E253" s="54">
        <v>10550.68</v>
      </c>
      <c r="F253" s="54">
        <v>10374.040000000001</v>
      </c>
      <c r="G253" s="54">
        <v>10215.02</v>
      </c>
      <c r="H253" s="54">
        <v>11342.9</v>
      </c>
      <c r="I253" s="54">
        <v>10749.75</v>
      </c>
      <c r="J253" s="54">
        <v>10246.94</v>
      </c>
      <c r="K253" s="54">
        <v>10075.56</v>
      </c>
      <c r="L253" s="54">
        <v>10123.5</v>
      </c>
      <c r="M253" s="739"/>
      <c r="N253" s="739"/>
      <c r="O253" s="739"/>
      <c r="P253" s="739"/>
      <c r="Q253" s="736"/>
      <c r="R253" s="739"/>
      <c r="S253" s="159"/>
      <c r="T253" s="159"/>
      <c r="U253" s="284"/>
      <c r="V253" s="284"/>
      <c r="W253" s="284"/>
      <c r="X253" s="290"/>
      <c r="Y253" s="285"/>
      <c r="Z253" s="285"/>
    </row>
    <row r="254" spans="1:26" ht="26.65" customHeight="1">
      <c r="A254"/>
      <c r="B254" s="740"/>
      <c r="C254" s="68" t="s">
        <v>121</v>
      </c>
      <c r="D254" s="68">
        <f t="shared" ref="D254:L254" si="161">IF(((D252="")*AND(D253="")),"",(D252-D253)*3)</f>
        <v>31315.050000000007</v>
      </c>
      <c r="E254" s="68">
        <f t="shared" si="161"/>
        <v>35424.629999999997</v>
      </c>
      <c r="F254" s="68">
        <f t="shared" si="161"/>
        <v>35779.020000000004</v>
      </c>
      <c r="G254" s="68">
        <f t="shared" si="161"/>
        <v>36291.239999999991</v>
      </c>
      <c r="H254" s="68">
        <f t="shared" si="161"/>
        <v>33731.159999999996</v>
      </c>
      <c r="I254" s="68">
        <f t="shared" si="161"/>
        <v>35323.440000000002</v>
      </c>
      <c r="J254" s="68">
        <f t="shared" si="161"/>
        <v>36054.959999999992</v>
      </c>
      <c r="K254" s="68">
        <f t="shared" si="161"/>
        <v>36821.250000000007</v>
      </c>
      <c r="L254" s="68">
        <f t="shared" si="161"/>
        <v>37624.5</v>
      </c>
      <c r="M254" s="740"/>
      <c r="N254" s="740"/>
      <c r="O254" s="740"/>
      <c r="P254" s="740"/>
      <c r="Q254" s="737"/>
      <c r="R254" s="740"/>
      <c r="S254" s="160"/>
      <c r="T254" s="160"/>
      <c r="U254" s="286"/>
      <c r="V254" s="286"/>
      <c r="W254" s="286"/>
      <c r="X254" s="291"/>
      <c r="Y254" s="292"/>
      <c r="Z254" s="292"/>
    </row>
    <row r="255" spans="1:26">
      <c r="A255" s="201">
        <v>43300</v>
      </c>
      <c r="B255" s="738" t="s">
        <v>122</v>
      </c>
      <c r="C255" s="68" t="s">
        <v>86</v>
      </c>
      <c r="D255" s="54">
        <v>29283.65</v>
      </c>
      <c r="E255" s="54">
        <v>29216.14</v>
      </c>
      <c r="F255" s="54">
        <v>29243.96</v>
      </c>
      <c r="G255" s="54">
        <v>29230.21</v>
      </c>
      <c r="H255" s="54">
        <v>29351.19</v>
      </c>
      <c r="I255" s="54">
        <v>29274.02</v>
      </c>
      <c r="J255" s="54">
        <v>29204.66</v>
      </c>
      <c r="K255" s="54">
        <v>29209.98</v>
      </c>
      <c r="L255" s="54">
        <v>29299.66</v>
      </c>
      <c r="M255" s="738">
        <f>IF((L256=""),"",MAX(D257:L257))</f>
        <v>40637.19</v>
      </c>
      <c r="N255" s="738">
        <f>IF(L256="","",MIN(D257:L257))</f>
        <v>36089.160000000003</v>
      </c>
      <c r="O255" s="738">
        <f>IF((L257=""),"",AVERAGE(D257:L257))</f>
        <v>39353.893333333333</v>
      </c>
      <c r="P255" s="738">
        <f>IF((L256=""),"",((M255-N255)/(M255+N255))*100)</f>
        <v>5.9275985368781372</v>
      </c>
      <c r="Q255" s="735" t="str">
        <f t="shared" ref="Q255" si="162">IF(L256="","",IF(P255&lt;20,(IF(O255&gt;19000,IF(O255&lt;49000,"Pass","Fail"),"Fail"))))</f>
        <v>Pass</v>
      </c>
      <c r="R255" s="738">
        <v>121</v>
      </c>
      <c r="S255" s="158" t="s">
        <v>189</v>
      </c>
      <c r="T255" s="158"/>
      <c r="U255" s="287">
        <v>19000</v>
      </c>
      <c r="V255" s="287">
        <v>49000</v>
      </c>
      <c r="W255" s="287">
        <v>33000</v>
      </c>
      <c r="X255" s="288">
        <v>44000</v>
      </c>
      <c r="Y255" s="289">
        <v>20</v>
      </c>
      <c r="Z255" s="289">
        <v>20</v>
      </c>
    </row>
    <row r="256" spans="1:26" ht="15.75">
      <c r="A256"/>
      <c r="B256" s="739"/>
      <c r="C256" s="68" t="s">
        <v>87</v>
      </c>
      <c r="D256" s="54">
        <v>17253.93</v>
      </c>
      <c r="E256" s="54">
        <v>16042.17</v>
      </c>
      <c r="F256" s="54">
        <v>16027.83</v>
      </c>
      <c r="G256" s="54">
        <v>15851</v>
      </c>
      <c r="H256" s="54">
        <v>17012.47</v>
      </c>
      <c r="I256" s="54">
        <v>15843.67</v>
      </c>
      <c r="J256" s="54">
        <v>15786.78</v>
      </c>
      <c r="K256" s="54">
        <v>15664.25</v>
      </c>
      <c r="L256" s="54">
        <v>15769.69</v>
      </c>
      <c r="M256" s="739"/>
      <c r="N256" s="739"/>
      <c r="O256" s="739"/>
      <c r="P256" s="739"/>
      <c r="Q256" s="736"/>
      <c r="R256" s="739"/>
      <c r="S256" s="159"/>
      <c r="T256" s="159"/>
      <c r="U256" s="284"/>
      <c r="V256" s="284"/>
      <c r="W256" s="284"/>
      <c r="X256" s="290"/>
      <c r="Y256" s="285"/>
      <c r="Z256" s="285"/>
    </row>
    <row r="257" spans="1:26" ht="26.65" customHeight="1">
      <c r="A257"/>
      <c r="B257" s="740"/>
      <c r="C257" s="68" t="s">
        <v>121</v>
      </c>
      <c r="D257" s="68">
        <f t="shared" ref="D257:L257" si="163">IF(((D255="")*AND(D256="")),"",(D255-D256)*3)</f>
        <v>36089.160000000003</v>
      </c>
      <c r="E257" s="68">
        <f t="shared" si="163"/>
        <v>39521.909999999996</v>
      </c>
      <c r="F257" s="68">
        <f t="shared" si="163"/>
        <v>39648.39</v>
      </c>
      <c r="G257" s="68">
        <f t="shared" si="163"/>
        <v>40137.629999999997</v>
      </c>
      <c r="H257" s="68">
        <f t="shared" si="163"/>
        <v>37016.159999999989</v>
      </c>
      <c r="I257" s="68">
        <f t="shared" si="163"/>
        <v>40291.050000000003</v>
      </c>
      <c r="J257" s="68">
        <f t="shared" si="163"/>
        <v>40253.64</v>
      </c>
      <c r="K257" s="68">
        <f t="shared" si="163"/>
        <v>40637.19</v>
      </c>
      <c r="L257" s="68">
        <f t="shared" si="163"/>
        <v>40589.909999999996</v>
      </c>
      <c r="M257" s="740"/>
      <c r="N257" s="740"/>
      <c r="O257" s="740"/>
      <c r="P257" s="740"/>
      <c r="Q257" s="737"/>
      <c r="R257" s="740"/>
      <c r="S257" s="160"/>
      <c r="T257" s="160"/>
      <c r="U257" s="286"/>
      <c r="V257" s="286"/>
      <c r="W257" s="286"/>
      <c r="X257" s="291"/>
      <c r="Y257" s="292"/>
      <c r="Z257" s="292"/>
    </row>
    <row r="258" spans="1:26">
      <c r="A258" s="201">
        <v>43304</v>
      </c>
      <c r="B258" s="738" t="s">
        <v>122</v>
      </c>
      <c r="C258" s="68" t="s">
        <v>86</v>
      </c>
      <c r="D258" s="54">
        <v>29270.15</v>
      </c>
      <c r="E258" s="54">
        <v>29191.61</v>
      </c>
      <c r="F258" s="54">
        <v>29220.95</v>
      </c>
      <c r="G258" s="54">
        <v>29201.91</v>
      </c>
      <c r="H258" s="54">
        <v>29309.52</v>
      </c>
      <c r="I258" s="54">
        <v>29250.26</v>
      </c>
      <c r="J258" s="54">
        <v>29185.68</v>
      </c>
      <c r="K258" s="54">
        <v>29176.240000000002</v>
      </c>
      <c r="L258" s="54">
        <v>29279.87</v>
      </c>
      <c r="M258" s="738">
        <f>IF((L259=""),"",MAX(D260:L260))</f>
        <v>41033.22</v>
      </c>
      <c r="N258" s="738">
        <f>IF(L259="","",MIN(D260:L260))</f>
        <v>35262.81</v>
      </c>
      <c r="O258" s="738">
        <f>IF((L260=""),"",AVERAGE(D260:L260))</f>
        <v>39039.763333333336</v>
      </c>
      <c r="P258" s="738">
        <f>IF((L259=""),"",((M258-N258)/(M258+N258))*100)</f>
        <v>7.5631851355830753</v>
      </c>
      <c r="Q258" s="735" t="str">
        <f t="shared" ref="Q258" si="164">IF(L259="","",IF(P258&lt;20,(IF(O258&gt;19000,IF(O258&lt;49000,"Pass","Fail"),"Fail"))))</f>
        <v>Pass</v>
      </c>
      <c r="R258" s="738">
        <v>121</v>
      </c>
      <c r="S258" s="158" t="s">
        <v>189</v>
      </c>
      <c r="T258" s="158"/>
      <c r="U258" s="287">
        <v>19000</v>
      </c>
      <c r="V258" s="287">
        <v>49000</v>
      </c>
      <c r="W258" s="287">
        <v>33000</v>
      </c>
      <c r="X258" s="288">
        <v>44000</v>
      </c>
      <c r="Y258" s="289">
        <v>20</v>
      </c>
      <c r="Z258" s="289">
        <v>20</v>
      </c>
    </row>
    <row r="259" spans="1:26" ht="15.75">
      <c r="A259"/>
      <c r="B259" s="739"/>
      <c r="C259" s="68" t="s">
        <v>87</v>
      </c>
      <c r="D259" s="54">
        <v>17515.88</v>
      </c>
      <c r="E259" s="54">
        <v>16156.77</v>
      </c>
      <c r="F259" s="54">
        <v>16070.94</v>
      </c>
      <c r="G259" s="54">
        <v>15863.03</v>
      </c>
      <c r="H259" s="54">
        <v>16975.32</v>
      </c>
      <c r="I259" s="54">
        <v>16260.22</v>
      </c>
      <c r="J259" s="54">
        <v>15971.54</v>
      </c>
      <c r="K259" s="54">
        <v>15551.07</v>
      </c>
      <c r="L259" s="54">
        <v>15602.13</v>
      </c>
      <c r="M259" s="739"/>
      <c r="N259" s="739"/>
      <c r="O259" s="739"/>
      <c r="P259" s="739"/>
      <c r="Q259" s="736"/>
      <c r="R259" s="739"/>
      <c r="S259" s="159"/>
      <c r="T259" s="159"/>
      <c r="U259" s="284"/>
      <c r="V259" s="284"/>
      <c r="W259" s="284"/>
      <c r="X259" s="290"/>
      <c r="Y259" s="285"/>
      <c r="Z259" s="285"/>
    </row>
    <row r="260" spans="1:26" ht="26.65" customHeight="1">
      <c r="A260"/>
      <c r="B260" s="740"/>
      <c r="C260" s="68" t="s">
        <v>121</v>
      </c>
      <c r="D260" s="68">
        <f t="shared" ref="D260:L260" si="165">IF(((D258="")*AND(D259="")),"",(D258-D259)*3)</f>
        <v>35262.81</v>
      </c>
      <c r="E260" s="68">
        <f t="shared" si="165"/>
        <v>39104.520000000004</v>
      </c>
      <c r="F260" s="68">
        <f t="shared" si="165"/>
        <v>39450.03</v>
      </c>
      <c r="G260" s="68">
        <f t="shared" si="165"/>
        <v>40016.639999999999</v>
      </c>
      <c r="H260" s="68">
        <f t="shared" si="165"/>
        <v>37002.600000000006</v>
      </c>
      <c r="I260" s="68">
        <f t="shared" si="165"/>
        <v>38970.119999999995</v>
      </c>
      <c r="J260" s="68">
        <f t="shared" si="165"/>
        <v>39642.42</v>
      </c>
      <c r="K260" s="68">
        <f t="shared" si="165"/>
        <v>40875.510000000009</v>
      </c>
      <c r="L260" s="68">
        <f t="shared" si="165"/>
        <v>41033.22</v>
      </c>
      <c r="M260" s="740"/>
      <c r="N260" s="740"/>
      <c r="O260" s="740"/>
      <c r="P260" s="740"/>
      <c r="Q260" s="737"/>
      <c r="R260" s="740"/>
      <c r="S260" s="160"/>
      <c r="T260" s="160"/>
      <c r="U260" s="286"/>
      <c r="V260" s="286"/>
      <c r="W260" s="286"/>
      <c r="X260" s="291"/>
      <c r="Y260" s="292"/>
      <c r="Z260" s="292"/>
    </row>
    <row r="261" spans="1:26">
      <c r="A261" s="201">
        <v>43308</v>
      </c>
      <c r="B261" s="738" t="s">
        <v>122</v>
      </c>
      <c r="C261" s="68" t="s">
        <v>86</v>
      </c>
      <c r="D261" s="54">
        <v>29199.56</v>
      </c>
      <c r="E261" s="54">
        <v>29152.28</v>
      </c>
      <c r="F261" s="54">
        <v>29264.82</v>
      </c>
      <c r="G261" s="54">
        <v>29196.82</v>
      </c>
      <c r="H261" s="54">
        <v>29202.07</v>
      </c>
      <c r="I261" s="54">
        <v>29241.71</v>
      </c>
      <c r="J261" s="54">
        <v>29111.81</v>
      </c>
      <c r="K261" s="54">
        <v>29188.59</v>
      </c>
      <c r="L261" s="54">
        <v>29263.9</v>
      </c>
      <c r="M261" s="738">
        <f>IF((L262=""),"",MAX(D263:L263))</f>
        <v>41313.42</v>
      </c>
      <c r="N261" s="738">
        <f>IF(L262="","",MIN(D263:L263))</f>
        <v>35647.920000000013</v>
      </c>
      <c r="O261" s="738">
        <f>IF((L263=""),"",AVERAGE(D263:L263))</f>
        <v>39617.769999999997</v>
      </c>
      <c r="P261" s="738">
        <f>IF((L262=""),"",((M261-N261)/(M261+N261))*100)</f>
        <v>7.3614882485154034</v>
      </c>
      <c r="Q261" s="735" t="str">
        <f t="shared" ref="Q261" si="166">IF(L262="","",IF(P261&lt;20,(IF(O261&gt;19000,IF(O261&lt;49000,"Pass","Fail"),"Fail"))))</f>
        <v>Pass</v>
      </c>
      <c r="R261" s="738">
        <v>121</v>
      </c>
      <c r="S261" s="158" t="s">
        <v>189</v>
      </c>
      <c r="T261" s="158"/>
      <c r="U261" s="287">
        <v>19000</v>
      </c>
      <c r="V261" s="287">
        <v>49000</v>
      </c>
      <c r="W261" s="287">
        <v>33000</v>
      </c>
      <c r="X261" s="288">
        <v>44000</v>
      </c>
      <c r="Y261" s="289">
        <v>20</v>
      </c>
      <c r="Z261" s="289">
        <v>20</v>
      </c>
    </row>
    <row r="262" spans="1:26" ht="15.75">
      <c r="A262"/>
      <c r="B262" s="739"/>
      <c r="C262" s="68" t="s">
        <v>87</v>
      </c>
      <c r="D262" s="54">
        <v>17316.919999999998</v>
      </c>
      <c r="E262" s="54">
        <v>15954.17</v>
      </c>
      <c r="F262" s="54">
        <v>15818.44</v>
      </c>
      <c r="G262" s="54">
        <v>15504.56</v>
      </c>
      <c r="H262" s="54">
        <v>16521.5</v>
      </c>
      <c r="I262" s="54">
        <v>15996</v>
      </c>
      <c r="J262" s="54">
        <v>15689.25</v>
      </c>
      <c r="K262" s="54">
        <v>15417.45</v>
      </c>
      <c r="L262" s="54">
        <v>15749.96</v>
      </c>
      <c r="M262" s="739"/>
      <c r="N262" s="739"/>
      <c r="O262" s="739"/>
      <c r="P262" s="739"/>
      <c r="Q262" s="736"/>
      <c r="R262" s="739"/>
      <c r="S262" s="159"/>
      <c r="T262" s="159"/>
      <c r="U262" s="284"/>
      <c r="V262" s="284"/>
      <c r="W262" s="284"/>
      <c r="X262" s="290"/>
      <c r="Y262" s="285"/>
      <c r="Z262" s="285"/>
    </row>
    <row r="263" spans="1:26" ht="26.65" customHeight="1">
      <c r="A263"/>
      <c r="B263" s="740"/>
      <c r="C263" s="68" t="s">
        <v>121</v>
      </c>
      <c r="D263" s="68">
        <f t="shared" ref="D263:L263" si="167">IF(((D261="")*AND(D262="")),"",(D261-D262)*3)</f>
        <v>35647.920000000013</v>
      </c>
      <c r="E263" s="68">
        <f t="shared" si="167"/>
        <v>39594.329999999994</v>
      </c>
      <c r="F263" s="68">
        <f t="shared" si="167"/>
        <v>40339.14</v>
      </c>
      <c r="G263" s="68">
        <f t="shared" si="167"/>
        <v>41076.78</v>
      </c>
      <c r="H263" s="68">
        <f t="shared" si="167"/>
        <v>38041.71</v>
      </c>
      <c r="I263" s="68">
        <f t="shared" si="167"/>
        <v>39737.129999999997</v>
      </c>
      <c r="J263" s="68">
        <f t="shared" si="167"/>
        <v>40267.680000000008</v>
      </c>
      <c r="K263" s="68">
        <f t="shared" si="167"/>
        <v>41313.42</v>
      </c>
      <c r="L263" s="68">
        <f t="shared" si="167"/>
        <v>40541.820000000007</v>
      </c>
      <c r="M263" s="740"/>
      <c r="N263" s="740"/>
      <c r="O263" s="740"/>
      <c r="P263" s="740"/>
      <c r="Q263" s="737"/>
      <c r="R263" s="740"/>
      <c r="S263" s="160"/>
      <c r="T263" s="160"/>
      <c r="U263" s="286"/>
      <c r="V263" s="286"/>
      <c r="W263" s="286"/>
      <c r="X263" s="291"/>
      <c r="Y263" s="292"/>
      <c r="Z263" s="292"/>
    </row>
    <row r="264" spans="1:26">
      <c r="A264" s="201">
        <v>43311</v>
      </c>
      <c r="B264" s="738" t="s">
        <v>122</v>
      </c>
      <c r="C264" s="68" t="s">
        <v>86</v>
      </c>
      <c r="D264" s="54">
        <v>29644</v>
      </c>
      <c r="E264" s="54">
        <v>29384</v>
      </c>
      <c r="F264" s="54">
        <v>29414</v>
      </c>
      <c r="G264" s="54">
        <v>29378</v>
      </c>
      <c r="H264" s="54">
        <v>29686</v>
      </c>
      <c r="I264" s="54">
        <v>29633</v>
      </c>
      <c r="J264" s="54">
        <v>29369</v>
      </c>
      <c r="K264" s="54">
        <v>29394</v>
      </c>
      <c r="L264" s="54">
        <v>29731</v>
      </c>
      <c r="M264" s="738">
        <f>IF((L265=""),"",MAX(D266:L266))</f>
        <v>41523</v>
      </c>
      <c r="N264" s="738">
        <f>IF(L265="","",MIN(D266:L266))</f>
        <v>32430</v>
      </c>
      <c r="O264" s="738">
        <f>IF((L266=""),"",AVERAGE(D266:L266))</f>
        <v>38945</v>
      </c>
      <c r="P264" s="738">
        <f>IF((L265=""),"",((M264-N264)/(M264+N264))*100)</f>
        <v>12.295647235406273</v>
      </c>
      <c r="Q264" s="735" t="str">
        <f t="shared" ref="Q264" si="168">IF(L265="","",IF(P264&lt;20,(IF(O264&gt;19000,IF(O264&lt;49000,"Pass","Fail"),"Fail"))))</f>
        <v>Pass</v>
      </c>
      <c r="R264" s="738">
        <v>121</v>
      </c>
      <c r="S264" s="158" t="s">
        <v>189</v>
      </c>
      <c r="T264" s="158"/>
      <c r="U264" s="287">
        <v>19000</v>
      </c>
      <c r="V264" s="287">
        <v>49000</v>
      </c>
      <c r="W264" s="287">
        <v>33000</v>
      </c>
      <c r="X264" s="288">
        <v>44000</v>
      </c>
      <c r="Y264" s="289">
        <v>20</v>
      </c>
      <c r="Z264" s="289">
        <v>20</v>
      </c>
    </row>
    <row r="265" spans="1:26" ht="15.75">
      <c r="A265"/>
      <c r="B265" s="739"/>
      <c r="C265" s="68" t="s">
        <v>87</v>
      </c>
      <c r="D265" s="54">
        <v>18834</v>
      </c>
      <c r="E265" s="54">
        <v>16285</v>
      </c>
      <c r="F265" s="54">
        <v>15838</v>
      </c>
      <c r="G265" s="54">
        <v>15795</v>
      </c>
      <c r="H265" s="54">
        <v>17894</v>
      </c>
      <c r="I265" s="54">
        <v>16678</v>
      </c>
      <c r="J265" s="54">
        <v>15894</v>
      </c>
      <c r="K265" s="54">
        <v>15553</v>
      </c>
      <c r="L265" s="54">
        <v>16027</v>
      </c>
      <c r="M265" s="739"/>
      <c r="N265" s="739"/>
      <c r="O265" s="739"/>
      <c r="P265" s="739"/>
      <c r="Q265" s="736"/>
      <c r="R265" s="739"/>
      <c r="S265" s="159"/>
      <c r="T265" s="159"/>
      <c r="U265" s="284"/>
      <c r="V265" s="284"/>
      <c r="W265" s="284"/>
      <c r="X265" s="290"/>
      <c r="Y265" s="285"/>
      <c r="Z265" s="285"/>
    </row>
    <row r="266" spans="1:26" ht="26.65" customHeight="1">
      <c r="A266"/>
      <c r="B266" s="740"/>
      <c r="C266" s="68" t="s">
        <v>121</v>
      </c>
      <c r="D266" s="68">
        <f t="shared" ref="D266:L266" si="169">IF(((D264="")*AND(D265="")),"",(D264-D265)*3)</f>
        <v>32430</v>
      </c>
      <c r="E266" s="68">
        <f t="shared" si="169"/>
        <v>39297</v>
      </c>
      <c r="F266" s="68">
        <f t="shared" si="169"/>
        <v>40728</v>
      </c>
      <c r="G266" s="68">
        <f t="shared" si="169"/>
        <v>40749</v>
      </c>
      <c r="H266" s="68">
        <f t="shared" si="169"/>
        <v>35376</v>
      </c>
      <c r="I266" s="68">
        <f t="shared" si="169"/>
        <v>38865</v>
      </c>
      <c r="J266" s="68">
        <f t="shared" si="169"/>
        <v>40425</v>
      </c>
      <c r="K266" s="68">
        <f t="shared" si="169"/>
        <v>41523</v>
      </c>
      <c r="L266" s="68">
        <f t="shared" si="169"/>
        <v>41112</v>
      </c>
      <c r="M266" s="740"/>
      <c r="N266" s="740"/>
      <c r="O266" s="740"/>
      <c r="P266" s="740"/>
      <c r="Q266" s="737"/>
      <c r="R266" s="740"/>
      <c r="S266" s="160"/>
      <c r="T266" s="160"/>
      <c r="U266" s="286"/>
      <c r="V266" s="286"/>
      <c r="W266" s="286"/>
      <c r="X266" s="291"/>
      <c r="Y266" s="292"/>
      <c r="Z266" s="292"/>
    </row>
    <row r="267" spans="1:26">
      <c r="A267" s="201">
        <v>43314</v>
      </c>
      <c r="B267" s="738" t="s">
        <v>122</v>
      </c>
      <c r="C267" s="68" t="s">
        <v>86</v>
      </c>
      <c r="D267" s="54">
        <v>29144.560000000001</v>
      </c>
      <c r="E267" s="54">
        <v>29070.22</v>
      </c>
      <c r="F267" s="54">
        <v>29055.23</v>
      </c>
      <c r="G267" s="54">
        <v>29062.44</v>
      </c>
      <c r="H267" s="54">
        <v>29173.74</v>
      </c>
      <c r="I267" s="54">
        <v>29106.63</v>
      </c>
      <c r="J267" s="54">
        <v>29082.85</v>
      </c>
      <c r="K267" s="54">
        <v>29087.360000000001</v>
      </c>
      <c r="L267" s="54">
        <v>29151.43</v>
      </c>
      <c r="M267" s="738">
        <f>IF((L268=""),"",MAX(D269:L269))</f>
        <v>42741.72</v>
      </c>
      <c r="N267" s="738">
        <f>IF(L268="","",MIN(D269:L269))</f>
        <v>37336.740000000005</v>
      </c>
      <c r="O267" s="738">
        <f>IF((L269=""),"",AVERAGE(D269:L269))</f>
        <v>41038.950000000004</v>
      </c>
      <c r="P267" s="738">
        <f>IF((L268=""),"",((M267-N267)/(M267+N267))*100)</f>
        <v>6.7496053245779146</v>
      </c>
      <c r="Q267" s="735" t="str">
        <f t="shared" ref="Q267" si="170">IF(L268="","",IF(P267&lt;20,(IF(O267&gt;19000,IF(O267&lt;49000,"Pass","Fail"),"Fail"))))</f>
        <v>Pass</v>
      </c>
      <c r="R267" s="738">
        <v>121</v>
      </c>
      <c r="S267" s="158" t="s">
        <v>189</v>
      </c>
      <c r="T267" s="158"/>
      <c r="U267" s="287">
        <v>19000</v>
      </c>
      <c r="V267" s="287">
        <v>49000</v>
      </c>
      <c r="W267" s="287">
        <v>33000</v>
      </c>
      <c r="X267" s="288">
        <v>44000</v>
      </c>
      <c r="Y267" s="289">
        <v>20</v>
      </c>
      <c r="Z267" s="289">
        <v>20</v>
      </c>
    </row>
    <row r="268" spans="1:26" ht="15.75">
      <c r="A268"/>
      <c r="B268" s="739"/>
      <c r="C268" s="68" t="s">
        <v>87</v>
      </c>
      <c r="D268" s="54">
        <v>16698.98</v>
      </c>
      <c r="E268" s="54">
        <v>15531.02</v>
      </c>
      <c r="F268" s="54">
        <v>15425.99</v>
      </c>
      <c r="G268" s="54">
        <v>15088.43</v>
      </c>
      <c r="H268" s="54">
        <v>15885.28</v>
      </c>
      <c r="I268" s="54">
        <v>15130.6</v>
      </c>
      <c r="J268" s="54">
        <v>15140.08</v>
      </c>
      <c r="K268" s="54">
        <v>15013.04</v>
      </c>
      <c r="L268" s="54">
        <v>14904.19</v>
      </c>
      <c r="M268" s="739"/>
      <c r="N268" s="739"/>
      <c r="O268" s="739"/>
      <c r="P268" s="739"/>
      <c r="Q268" s="736"/>
      <c r="R268" s="739"/>
      <c r="S268" s="159"/>
      <c r="T268" s="159"/>
      <c r="U268" s="284"/>
      <c r="V268" s="284"/>
      <c r="W268" s="284"/>
      <c r="X268" s="290"/>
      <c r="Y268" s="285"/>
      <c r="Z268" s="285"/>
    </row>
    <row r="269" spans="1:26" ht="26.65" customHeight="1">
      <c r="A269"/>
      <c r="B269" s="740"/>
      <c r="C269" s="68" t="s">
        <v>121</v>
      </c>
      <c r="D269" s="68">
        <f t="shared" ref="D269:L269" si="171">IF(((D267="")*AND(D268="")),"",(D267-D268)*3)</f>
        <v>37336.740000000005</v>
      </c>
      <c r="E269" s="68">
        <f t="shared" si="171"/>
        <v>40617.600000000006</v>
      </c>
      <c r="F269" s="68">
        <f t="shared" si="171"/>
        <v>40887.72</v>
      </c>
      <c r="G269" s="68">
        <f t="shared" si="171"/>
        <v>41922.03</v>
      </c>
      <c r="H269" s="68">
        <f t="shared" si="171"/>
        <v>39865.380000000005</v>
      </c>
      <c r="I269" s="68">
        <f t="shared" si="171"/>
        <v>41928.090000000004</v>
      </c>
      <c r="J269" s="68">
        <f t="shared" si="171"/>
        <v>41828.31</v>
      </c>
      <c r="K269" s="68">
        <f t="shared" si="171"/>
        <v>42222.96</v>
      </c>
      <c r="L269" s="68">
        <f t="shared" si="171"/>
        <v>42741.72</v>
      </c>
      <c r="M269" s="740"/>
      <c r="N269" s="740"/>
      <c r="O269" s="740"/>
      <c r="P269" s="740"/>
      <c r="Q269" s="737"/>
      <c r="R269" s="740"/>
      <c r="S269" s="160"/>
      <c r="T269" s="160"/>
      <c r="U269" s="286"/>
      <c r="V269" s="286"/>
      <c r="W269" s="286"/>
      <c r="X269" s="291"/>
      <c r="Y269" s="292"/>
      <c r="Z269" s="292"/>
    </row>
    <row r="270" spans="1:26">
      <c r="A270" s="201">
        <v>43317</v>
      </c>
      <c r="B270" s="738" t="s">
        <v>122</v>
      </c>
      <c r="C270" s="68" t="s">
        <v>86</v>
      </c>
      <c r="D270" s="54">
        <v>29314.92</v>
      </c>
      <c r="E270" s="54">
        <v>29216.06</v>
      </c>
      <c r="F270" s="54">
        <v>29209.45</v>
      </c>
      <c r="G270" s="54">
        <v>29206.79</v>
      </c>
      <c r="H270" s="54">
        <v>29289.53</v>
      </c>
      <c r="I270" s="54">
        <v>29271.24</v>
      </c>
      <c r="J270" s="54">
        <v>29197.65</v>
      </c>
      <c r="K270" s="54">
        <v>29201.94</v>
      </c>
      <c r="L270" s="54">
        <v>29300.02</v>
      </c>
      <c r="M270" s="738">
        <f>IF((L271=""),"",MAX(D272:L272))</f>
        <v>41215.649999999994</v>
      </c>
      <c r="N270" s="738">
        <f>IF(L271="","",MIN(D272:L272))</f>
        <v>36298.5</v>
      </c>
      <c r="O270" s="738">
        <f>IF((L272=""),"",AVERAGE(D272:L272))</f>
        <v>39770.046666666662</v>
      </c>
      <c r="P270" s="738">
        <f>IF((L271=""),"",((M270-N270)/(M270+N270))*100)</f>
        <v>6.3435514676997613</v>
      </c>
      <c r="Q270" s="735" t="str">
        <f t="shared" ref="Q270" si="172">IF(L271="","",IF(P270&lt;20,(IF(O270&gt;19000,IF(O270&lt;49000,"Pass","Fail"),"Fail"))))</f>
        <v>Pass</v>
      </c>
      <c r="R270" s="738">
        <v>121</v>
      </c>
      <c r="S270" s="158" t="s">
        <v>189</v>
      </c>
      <c r="T270" s="158"/>
      <c r="U270" s="287">
        <v>19000</v>
      </c>
      <c r="V270" s="287">
        <v>49000</v>
      </c>
      <c r="W270" s="287">
        <v>33000</v>
      </c>
      <c r="X270" s="288">
        <v>44000</v>
      </c>
      <c r="Y270" s="289">
        <v>20</v>
      </c>
      <c r="Z270" s="289">
        <v>20</v>
      </c>
    </row>
    <row r="271" spans="1:26" ht="15.75">
      <c r="A271"/>
      <c r="B271" s="739"/>
      <c r="C271" s="68" t="s">
        <v>87</v>
      </c>
      <c r="D271" s="54">
        <v>17215.419999999998</v>
      </c>
      <c r="E271" s="54">
        <v>15935.77</v>
      </c>
      <c r="F271" s="54">
        <v>15773.1</v>
      </c>
      <c r="G271" s="54">
        <v>15590.72</v>
      </c>
      <c r="H271" s="54">
        <v>16607.71</v>
      </c>
      <c r="I271" s="54">
        <v>15989.15</v>
      </c>
      <c r="J271" s="54">
        <v>15642.7</v>
      </c>
      <c r="K271" s="54">
        <v>15463.39</v>
      </c>
      <c r="L271" s="54">
        <v>15679.5</v>
      </c>
      <c r="M271" s="739"/>
      <c r="N271" s="739"/>
      <c r="O271" s="739"/>
      <c r="P271" s="739"/>
      <c r="Q271" s="736"/>
      <c r="R271" s="739"/>
      <c r="S271" s="159"/>
      <c r="T271" s="159"/>
      <c r="U271" s="284"/>
      <c r="V271" s="284"/>
      <c r="W271" s="284"/>
      <c r="X271" s="290"/>
      <c r="Y271" s="285"/>
      <c r="Z271" s="285"/>
    </row>
    <row r="272" spans="1:26" ht="26.65" customHeight="1">
      <c r="A272"/>
      <c r="B272" s="740"/>
      <c r="C272" s="68" t="s">
        <v>121</v>
      </c>
      <c r="D272" s="68">
        <f t="shared" ref="D272:L272" si="173">IF(((D270="")*AND(D271="")),"",(D270-D271)*3)</f>
        <v>36298.5</v>
      </c>
      <c r="E272" s="68">
        <f t="shared" si="173"/>
        <v>39840.870000000003</v>
      </c>
      <c r="F272" s="68">
        <f t="shared" si="173"/>
        <v>40309.050000000003</v>
      </c>
      <c r="G272" s="68">
        <f t="shared" si="173"/>
        <v>40848.210000000006</v>
      </c>
      <c r="H272" s="68">
        <f t="shared" si="173"/>
        <v>38045.46</v>
      </c>
      <c r="I272" s="68">
        <f t="shared" si="173"/>
        <v>39846.270000000004</v>
      </c>
      <c r="J272" s="68">
        <f t="shared" si="173"/>
        <v>40664.850000000006</v>
      </c>
      <c r="K272" s="68">
        <f t="shared" si="173"/>
        <v>41215.649999999994</v>
      </c>
      <c r="L272" s="68">
        <f t="shared" si="173"/>
        <v>40861.56</v>
      </c>
      <c r="M272" s="740"/>
      <c r="N272" s="740"/>
      <c r="O272" s="740"/>
      <c r="P272" s="740"/>
      <c r="Q272" s="737"/>
      <c r="R272" s="740"/>
      <c r="S272" s="160"/>
      <c r="T272" s="160"/>
      <c r="U272" s="286"/>
      <c r="V272" s="286"/>
      <c r="W272" s="286"/>
      <c r="X272" s="291"/>
      <c r="Y272" s="292"/>
      <c r="Z272" s="292"/>
    </row>
    <row r="273" spans="1:26">
      <c r="A273" s="201">
        <v>43320</v>
      </c>
      <c r="B273" s="738" t="s">
        <v>122</v>
      </c>
      <c r="C273" s="68" t="s">
        <v>86</v>
      </c>
      <c r="D273" s="54">
        <v>29318.68</v>
      </c>
      <c r="E273" s="54">
        <v>29248.69</v>
      </c>
      <c r="F273" s="54">
        <v>29253.81</v>
      </c>
      <c r="G273" s="54">
        <v>29238.21</v>
      </c>
      <c r="H273" s="54">
        <v>29326.36</v>
      </c>
      <c r="I273" s="54">
        <v>29337.599999999999</v>
      </c>
      <c r="J273" s="54">
        <v>29259.23</v>
      </c>
      <c r="K273" s="54">
        <v>29219.63</v>
      </c>
      <c r="L273" s="54">
        <v>29291.13</v>
      </c>
      <c r="M273" s="738">
        <f>IF((L274=""),"",MAX(D275:L275))</f>
        <v>41021.340000000004</v>
      </c>
      <c r="N273" s="738">
        <f>IF(L274="","",MIN(D275:L275))</f>
        <v>36050.25</v>
      </c>
      <c r="O273" s="738">
        <f>IF((L275=""),"",AVERAGE(D275:L275))</f>
        <v>39571.636666666665</v>
      </c>
      <c r="P273" s="738">
        <f>IF((L274=""),"",((M273-N273)/(M273+N273))*100)</f>
        <v>6.4499642475262338</v>
      </c>
      <c r="Q273" s="735" t="str">
        <f t="shared" ref="Q273" si="174">IF(L274="","",IF(P273&lt;20,(IF(O273&gt;19000,IF(O273&lt;49000,"Pass","Fail"),"Fail"))))</f>
        <v>Pass</v>
      </c>
      <c r="R273" s="738">
        <v>1428</v>
      </c>
      <c r="S273" s="158" t="s">
        <v>190</v>
      </c>
      <c r="T273" s="158"/>
      <c r="U273" s="287">
        <v>19000</v>
      </c>
      <c r="V273" s="287">
        <v>49000</v>
      </c>
      <c r="W273" s="287">
        <v>33000</v>
      </c>
      <c r="X273" s="288">
        <v>44000</v>
      </c>
      <c r="Y273" s="289">
        <v>20</v>
      </c>
      <c r="Z273" s="289">
        <v>20</v>
      </c>
    </row>
    <row r="274" spans="1:26" ht="15.75">
      <c r="A274"/>
      <c r="B274" s="739"/>
      <c r="C274" s="68" t="s">
        <v>87</v>
      </c>
      <c r="D274" s="54">
        <v>17301.93</v>
      </c>
      <c r="E274" s="54">
        <v>16035.52</v>
      </c>
      <c r="F274" s="54">
        <v>15912.94</v>
      </c>
      <c r="G274" s="54">
        <v>15683.61</v>
      </c>
      <c r="H274" s="54">
        <v>16663.29</v>
      </c>
      <c r="I274" s="54">
        <v>16093.63</v>
      </c>
      <c r="J274" s="54">
        <v>15785.79</v>
      </c>
      <c r="K274" s="54">
        <v>15545.85</v>
      </c>
      <c r="L274" s="54">
        <v>15755.87</v>
      </c>
      <c r="M274" s="739"/>
      <c r="N274" s="739"/>
      <c r="O274" s="739"/>
      <c r="P274" s="739"/>
      <c r="Q274" s="736"/>
      <c r="R274" s="739"/>
      <c r="S274" s="159"/>
      <c r="T274" s="159"/>
      <c r="U274" s="284"/>
      <c r="V274" s="284"/>
      <c r="W274" s="284"/>
      <c r="X274" s="290"/>
      <c r="Y274" s="285"/>
      <c r="Z274" s="285"/>
    </row>
    <row r="275" spans="1:26" ht="26.65" customHeight="1">
      <c r="A275"/>
      <c r="B275" s="740"/>
      <c r="C275" s="68" t="s">
        <v>121</v>
      </c>
      <c r="D275" s="68">
        <f t="shared" ref="D275:L275" si="175">IF(((D273="")*AND(D274="")),"",(D273-D274)*3)</f>
        <v>36050.25</v>
      </c>
      <c r="E275" s="68">
        <f t="shared" si="175"/>
        <v>39639.509999999995</v>
      </c>
      <c r="F275" s="68">
        <f t="shared" si="175"/>
        <v>40022.61</v>
      </c>
      <c r="G275" s="68">
        <f t="shared" si="175"/>
        <v>40663.799999999996</v>
      </c>
      <c r="H275" s="68">
        <f t="shared" si="175"/>
        <v>37989.21</v>
      </c>
      <c r="I275" s="68">
        <f t="shared" si="175"/>
        <v>39731.909999999996</v>
      </c>
      <c r="J275" s="68">
        <f t="shared" si="175"/>
        <v>40420.319999999992</v>
      </c>
      <c r="K275" s="68">
        <f t="shared" si="175"/>
        <v>41021.340000000004</v>
      </c>
      <c r="L275" s="68">
        <f t="shared" si="175"/>
        <v>40605.78</v>
      </c>
      <c r="M275" s="740"/>
      <c r="N275" s="740"/>
      <c r="O275" s="740"/>
      <c r="P275" s="740"/>
      <c r="Q275" s="737"/>
      <c r="R275" s="740"/>
      <c r="S275" s="160"/>
      <c r="T275" s="160"/>
      <c r="U275" s="286"/>
      <c r="V275" s="286"/>
      <c r="W275" s="286"/>
      <c r="X275" s="291"/>
      <c r="Y275" s="292"/>
      <c r="Z275" s="292"/>
    </row>
    <row r="276" spans="1:26">
      <c r="A276" s="201">
        <v>43324</v>
      </c>
      <c r="B276" s="738" t="s">
        <v>122</v>
      </c>
      <c r="C276" s="68" t="s">
        <v>86</v>
      </c>
      <c r="D276" s="54">
        <v>29271.56</v>
      </c>
      <c r="E276" s="54">
        <v>29184.46</v>
      </c>
      <c r="F276" s="54">
        <v>29190.91</v>
      </c>
      <c r="G276" s="54">
        <v>29177.89</v>
      </c>
      <c r="H276" s="54">
        <v>29270.080000000002</v>
      </c>
      <c r="I276" s="54">
        <v>29262.34</v>
      </c>
      <c r="J276" s="54">
        <v>29168.37</v>
      </c>
      <c r="K276" s="54">
        <v>29176.35</v>
      </c>
      <c r="L276" s="54">
        <v>29258.06</v>
      </c>
      <c r="M276" s="738">
        <f>IF((L277=""),"",MAX(D278:L278))</f>
        <v>41237.999999999993</v>
      </c>
      <c r="N276" s="738">
        <f>IF(L277="","",MIN(D278:L278))</f>
        <v>35657.58</v>
      </c>
      <c r="O276" s="738">
        <f>IF((L278=""),"",AVERAGE(D278:L278))</f>
        <v>39448.23333333333</v>
      </c>
      <c r="P276" s="738">
        <f>IF((L277=""),"",((M276-N276)/(M276+N276))*100)</f>
        <v>7.2571401373134741</v>
      </c>
      <c r="Q276" s="735" t="str">
        <f t="shared" ref="Q276" si="176">IF(L277="","",IF(P276&lt;20,(IF(O276&gt;19000,IF(O276&lt;49000,"Pass","Fail"),"Fail"))))</f>
        <v>Pass</v>
      </c>
      <c r="R276" s="738">
        <v>74</v>
      </c>
      <c r="S276" s="158"/>
      <c r="T276" s="158"/>
      <c r="U276" s="287">
        <v>19000</v>
      </c>
      <c r="V276" s="287">
        <v>49000</v>
      </c>
      <c r="W276" s="287">
        <v>33000</v>
      </c>
      <c r="X276" s="288">
        <v>44000</v>
      </c>
      <c r="Y276" s="289">
        <v>20</v>
      </c>
      <c r="Z276" s="289">
        <v>20</v>
      </c>
    </row>
    <row r="277" spans="1:26" ht="15.75">
      <c r="A277"/>
      <c r="B277" s="739"/>
      <c r="C277" s="68" t="s">
        <v>87</v>
      </c>
      <c r="D277" s="54">
        <v>17385.7</v>
      </c>
      <c r="E277" s="54">
        <v>15974.23</v>
      </c>
      <c r="F277" s="54">
        <v>15796.35</v>
      </c>
      <c r="G277" s="54">
        <v>15565.52</v>
      </c>
      <c r="H277" s="54">
        <v>16630.72</v>
      </c>
      <c r="I277" s="54">
        <v>16276.32</v>
      </c>
      <c r="J277" s="54">
        <v>15781.21</v>
      </c>
      <c r="K277" s="54">
        <v>15430.35</v>
      </c>
      <c r="L277" s="54">
        <v>15774.92</v>
      </c>
      <c r="M277" s="739"/>
      <c r="N277" s="739"/>
      <c r="O277" s="739"/>
      <c r="P277" s="739"/>
      <c r="Q277" s="736"/>
      <c r="R277" s="739"/>
      <c r="S277" s="159"/>
      <c r="T277" s="159"/>
      <c r="U277" s="284"/>
      <c r="V277" s="284"/>
      <c r="W277" s="284"/>
      <c r="X277" s="290"/>
      <c r="Y277" s="285"/>
      <c r="Z277" s="285"/>
    </row>
    <row r="278" spans="1:26" ht="26.65" customHeight="1">
      <c r="A278"/>
      <c r="B278" s="740"/>
      <c r="C278" s="68" t="s">
        <v>121</v>
      </c>
      <c r="D278" s="68">
        <f t="shared" ref="D278:L278" si="177">IF(((D276="")*AND(D277="")),"",(D276-D277)*3)</f>
        <v>35657.58</v>
      </c>
      <c r="E278" s="68">
        <f t="shared" si="177"/>
        <v>39630.69</v>
      </c>
      <c r="F278" s="68">
        <f t="shared" si="177"/>
        <v>40183.68</v>
      </c>
      <c r="G278" s="68">
        <f t="shared" si="177"/>
        <v>40837.11</v>
      </c>
      <c r="H278" s="68">
        <f t="shared" si="177"/>
        <v>37918.080000000002</v>
      </c>
      <c r="I278" s="68">
        <f t="shared" si="177"/>
        <v>38958.06</v>
      </c>
      <c r="J278" s="68">
        <f t="shared" si="177"/>
        <v>40161.479999999996</v>
      </c>
      <c r="K278" s="68">
        <f t="shared" si="177"/>
        <v>41237.999999999993</v>
      </c>
      <c r="L278" s="68">
        <f t="shared" si="177"/>
        <v>40449.420000000006</v>
      </c>
      <c r="M278" s="740"/>
      <c r="N278" s="740"/>
      <c r="O278" s="740"/>
      <c r="P278" s="740"/>
      <c r="Q278" s="737"/>
      <c r="R278" s="740"/>
      <c r="S278" s="160"/>
      <c r="T278" s="160"/>
      <c r="U278" s="286"/>
      <c r="V278" s="286"/>
      <c r="W278" s="286"/>
      <c r="X278" s="291"/>
      <c r="Y278" s="292"/>
      <c r="Z278" s="292"/>
    </row>
    <row r="279" spans="1:26">
      <c r="A279" s="201">
        <v>43328</v>
      </c>
      <c r="B279" s="738" t="s">
        <v>122</v>
      </c>
      <c r="C279" s="68" t="s">
        <v>86</v>
      </c>
      <c r="D279" s="54">
        <v>29239.040000000001</v>
      </c>
      <c r="E279" s="54">
        <v>29188.560000000001</v>
      </c>
      <c r="F279" s="54">
        <v>29238.12</v>
      </c>
      <c r="G279" s="54">
        <v>29203.439999999999</v>
      </c>
      <c r="H279" s="54">
        <v>29268.1</v>
      </c>
      <c r="I279" s="54">
        <v>29282.69</v>
      </c>
      <c r="J279" s="54">
        <v>29205.53</v>
      </c>
      <c r="K279" s="54">
        <v>29180.32</v>
      </c>
      <c r="L279" s="54">
        <v>29246.080000000002</v>
      </c>
      <c r="M279" s="738">
        <f>IF((L280=""),"",MAX(D281:L281))</f>
        <v>40242.899999999994</v>
      </c>
      <c r="N279" s="738">
        <f>IF(L280="","",MIN(D281:L281))</f>
        <v>35156.340000000011</v>
      </c>
      <c r="O279" s="738">
        <f>IF((L281=""),"",AVERAGE(D281:L281))</f>
        <v>38770.293333333335</v>
      </c>
      <c r="P279" s="738">
        <f>IF((L280=""),"",((M279-N279)/(M279+N279))*100)</f>
        <v>6.7461687942742961</v>
      </c>
      <c r="Q279" s="735" t="str">
        <f t="shared" ref="Q279" si="178">IF(L280="","",IF(P279&lt;20,(IF(O279&gt;19000,IF(O279&lt;49000,"Pass","Fail"),"Fail"))))</f>
        <v>Pass</v>
      </c>
      <c r="R279" s="738">
        <v>1335</v>
      </c>
      <c r="S279" s="158" t="s">
        <v>191</v>
      </c>
      <c r="T279" s="158"/>
      <c r="U279" s="287">
        <v>19000</v>
      </c>
      <c r="V279" s="287">
        <v>49000</v>
      </c>
      <c r="W279" s="287">
        <v>33000</v>
      </c>
      <c r="X279" s="288">
        <v>44000</v>
      </c>
      <c r="Y279" s="289">
        <v>20</v>
      </c>
      <c r="Z279" s="289">
        <v>20</v>
      </c>
    </row>
    <row r="280" spans="1:26" ht="15.75">
      <c r="A280"/>
      <c r="B280" s="739"/>
      <c r="C280" s="68" t="s">
        <v>87</v>
      </c>
      <c r="D280" s="54">
        <v>17520.259999999998</v>
      </c>
      <c r="E280" s="54">
        <v>16249.46</v>
      </c>
      <c r="F280" s="54">
        <v>16074.14</v>
      </c>
      <c r="G280" s="54">
        <v>15909.02</v>
      </c>
      <c r="H280" s="54">
        <v>16905.18</v>
      </c>
      <c r="I280" s="54">
        <v>16299.88</v>
      </c>
      <c r="J280" s="54">
        <v>16024.37</v>
      </c>
      <c r="K280" s="54">
        <v>15766.02</v>
      </c>
      <c r="L280" s="54">
        <v>15992.67</v>
      </c>
      <c r="M280" s="739"/>
      <c r="N280" s="739"/>
      <c r="O280" s="739"/>
      <c r="P280" s="739"/>
      <c r="Q280" s="736"/>
      <c r="R280" s="739"/>
      <c r="S280" s="159"/>
      <c r="T280" s="159"/>
      <c r="U280" s="284"/>
      <c r="V280" s="284"/>
      <c r="W280" s="284"/>
      <c r="X280" s="290"/>
      <c r="Y280" s="285"/>
      <c r="Z280" s="285"/>
    </row>
    <row r="281" spans="1:26" ht="26.65" customHeight="1">
      <c r="A281"/>
      <c r="B281" s="740"/>
      <c r="C281" s="68" t="s">
        <v>121</v>
      </c>
      <c r="D281" s="68">
        <f t="shared" ref="D281:L281" si="179">IF(((D279="")*AND(D280="")),"",(D279-D280)*3)</f>
        <v>35156.340000000011</v>
      </c>
      <c r="E281" s="68">
        <f t="shared" si="179"/>
        <v>38817.300000000003</v>
      </c>
      <c r="F281" s="68">
        <f t="shared" si="179"/>
        <v>39491.94</v>
      </c>
      <c r="G281" s="68">
        <f t="shared" si="179"/>
        <v>39883.259999999995</v>
      </c>
      <c r="H281" s="68">
        <f t="shared" si="179"/>
        <v>37088.759999999995</v>
      </c>
      <c r="I281" s="68">
        <f t="shared" si="179"/>
        <v>38948.43</v>
      </c>
      <c r="J281" s="68">
        <f t="shared" si="179"/>
        <v>39543.479999999996</v>
      </c>
      <c r="K281" s="68">
        <f t="shared" si="179"/>
        <v>40242.899999999994</v>
      </c>
      <c r="L281" s="68">
        <f t="shared" si="179"/>
        <v>39760.230000000003</v>
      </c>
      <c r="M281" s="740"/>
      <c r="N281" s="740"/>
      <c r="O281" s="740"/>
      <c r="P281" s="740"/>
      <c r="Q281" s="737"/>
      <c r="R281" s="740"/>
      <c r="S281" s="160"/>
      <c r="T281" s="160"/>
      <c r="U281" s="286"/>
      <c r="V281" s="286"/>
      <c r="W281" s="286"/>
      <c r="X281" s="291"/>
      <c r="Y281" s="292"/>
      <c r="Z281" s="292"/>
    </row>
    <row r="282" spans="1:26">
      <c r="A282" s="201">
        <v>43332</v>
      </c>
      <c r="B282" s="738" t="s">
        <v>122</v>
      </c>
      <c r="C282" s="68" t="s">
        <v>86</v>
      </c>
      <c r="D282" s="54">
        <v>29072.21</v>
      </c>
      <c r="E282" s="54">
        <v>28973.15</v>
      </c>
      <c r="F282" s="54">
        <v>29004.48</v>
      </c>
      <c r="G282" s="54">
        <v>29033.81</v>
      </c>
      <c r="H282" s="54">
        <v>29116.73</v>
      </c>
      <c r="I282" s="54">
        <v>29019.93</v>
      </c>
      <c r="J282" s="54">
        <v>29022.79</v>
      </c>
      <c r="K282" s="54">
        <v>29037.53</v>
      </c>
      <c r="L282" s="54">
        <v>29022.6</v>
      </c>
      <c r="M282" s="738">
        <f>IF((L283=""),"",MAX(D284:L284))</f>
        <v>41362.229999999996</v>
      </c>
      <c r="N282" s="738">
        <f>IF(L283="","",MIN(D284:L284))</f>
        <v>35241.719999999994</v>
      </c>
      <c r="O282" s="738">
        <f>IF((L284=""),"",AVERAGE(D284:L284))</f>
        <v>39365.729999999996</v>
      </c>
      <c r="P282" s="738">
        <f>IF((L283=""),"",((M282-N282)/(M282+N282))*100)</f>
        <v>7.9898099249451278</v>
      </c>
      <c r="Q282" s="735" t="str">
        <f t="shared" ref="Q282" si="180">IF(L283="","",IF(P282&lt;20,(IF(O282&gt;19000,IF(O282&lt;49000,"Pass","Fail"),"Fail"))))</f>
        <v>Pass</v>
      </c>
      <c r="R282" s="738">
        <v>1340</v>
      </c>
      <c r="S282" s="158" t="s">
        <v>191</v>
      </c>
      <c r="T282" s="158"/>
      <c r="U282" s="287">
        <v>19000</v>
      </c>
      <c r="V282" s="287">
        <v>49000</v>
      </c>
      <c r="W282" s="287">
        <v>33000</v>
      </c>
      <c r="X282" s="288">
        <v>44000</v>
      </c>
      <c r="Y282" s="289">
        <v>20</v>
      </c>
      <c r="Z282" s="289">
        <v>20</v>
      </c>
    </row>
    <row r="283" spans="1:26" ht="15.75">
      <c r="A283"/>
      <c r="B283" s="739"/>
      <c r="C283" s="68" t="s">
        <v>87</v>
      </c>
      <c r="D283" s="54">
        <v>17324.97</v>
      </c>
      <c r="E283" s="54">
        <v>15775.41</v>
      </c>
      <c r="F283" s="54">
        <v>15647.25</v>
      </c>
      <c r="G283" s="54">
        <v>15455.89</v>
      </c>
      <c r="H283" s="54">
        <v>16659.189999999999</v>
      </c>
      <c r="I283" s="54">
        <v>16057.31</v>
      </c>
      <c r="J283" s="54">
        <v>15576.67</v>
      </c>
      <c r="K283" s="54">
        <v>15250.12</v>
      </c>
      <c r="L283" s="54">
        <v>15459.23</v>
      </c>
      <c r="M283" s="739"/>
      <c r="N283" s="739"/>
      <c r="O283" s="739"/>
      <c r="P283" s="739"/>
      <c r="Q283" s="736"/>
      <c r="R283" s="739"/>
      <c r="S283" s="159"/>
      <c r="T283" s="159"/>
      <c r="U283" s="284"/>
      <c r="V283" s="284"/>
      <c r="W283" s="284"/>
      <c r="X283" s="290"/>
      <c r="Y283" s="285"/>
      <c r="Z283" s="285"/>
    </row>
    <row r="284" spans="1:26" ht="26.65" customHeight="1">
      <c r="A284"/>
      <c r="B284" s="740"/>
      <c r="C284" s="68" t="s">
        <v>121</v>
      </c>
      <c r="D284" s="68">
        <f t="shared" ref="D284:L284" si="181">IF(((D282="")*AND(D283="")),"",(D282-D283)*3)</f>
        <v>35241.719999999994</v>
      </c>
      <c r="E284" s="68">
        <f t="shared" si="181"/>
        <v>39593.22</v>
      </c>
      <c r="F284" s="68">
        <f t="shared" si="181"/>
        <v>40071.69</v>
      </c>
      <c r="G284" s="68">
        <f t="shared" si="181"/>
        <v>40733.760000000009</v>
      </c>
      <c r="H284" s="68">
        <f t="shared" si="181"/>
        <v>37372.620000000003</v>
      </c>
      <c r="I284" s="68">
        <f t="shared" si="181"/>
        <v>38887.86</v>
      </c>
      <c r="J284" s="68">
        <f t="shared" si="181"/>
        <v>40338.36</v>
      </c>
      <c r="K284" s="68">
        <f t="shared" si="181"/>
        <v>41362.229999999996</v>
      </c>
      <c r="L284" s="68">
        <f t="shared" si="181"/>
        <v>40690.11</v>
      </c>
      <c r="M284" s="740"/>
      <c r="N284" s="740"/>
      <c r="O284" s="740"/>
      <c r="P284" s="740"/>
      <c r="Q284" s="737"/>
      <c r="R284" s="740"/>
      <c r="S284" s="160"/>
      <c r="T284" s="160"/>
      <c r="U284" s="286"/>
      <c r="V284" s="286"/>
      <c r="W284" s="286"/>
      <c r="X284" s="291"/>
      <c r="Y284" s="292"/>
      <c r="Z284" s="292"/>
    </row>
    <row r="285" spans="1:26">
      <c r="A285" s="201">
        <v>43335</v>
      </c>
      <c r="B285" s="738" t="s">
        <v>122</v>
      </c>
      <c r="C285" s="68" t="s">
        <v>86</v>
      </c>
      <c r="D285" s="54">
        <v>29282</v>
      </c>
      <c r="E285" s="54">
        <v>29204</v>
      </c>
      <c r="F285" s="54">
        <v>29210</v>
      </c>
      <c r="G285" s="54">
        <v>29160</v>
      </c>
      <c r="H285" s="54">
        <v>29278</v>
      </c>
      <c r="I285" s="54">
        <v>29250</v>
      </c>
      <c r="J285" s="54">
        <v>29141</v>
      </c>
      <c r="K285" s="54">
        <v>29196</v>
      </c>
      <c r="L285" s="54">
        <v>29224</v>
      </c>
      <c r="M285" s="738">
        <f>IF((L286=""),"",MAX(D287:L287))</f>
        <v>41361</v>
      </c>
      <c r="N285" s="738">
        <f>IF(L286="","",MIN(D287:L287))</f>
        <v>36378</v>
      </c>
      <c r="O285" s="738">
        <f>IF((L287=""),"",AVERAGE(D287:L287))</f>
        <v>39809.333333333336</v>
      </c>
      <c r="P285" s="738">
        <f>IF((L286=""),"",((M285-N285)/(M285+N285))*100)</f>
        <v>6.4099100837417513</v>
      </c>
      <c r="Q285" s="735" t="str">
        <f t="shared" ref="Q285" si="182">IF(L286="","",IF(P285&lt;20,(IF(O285&gt;19000,IF(O285&lt;49000,"Pass","Fail"),"Fail"))))</f>
        <v>Pass</v>
      </c>
      <c r="R285" s="738">
        <v>1340</v>
      </c>
      <c r="S285" s="158"/>
      <c r="T285" s="158"/>
      <c r="U285" s="287">
        <v>19000</v>
      </c>
      <c r="V285" s="287">
        <v>49000</v>
      </c>
      <c r="W285" s="287">
        <v>33000</v>
      </c>
      <c r="X285" s="288">
        <v>44000</v>
      </c>
      <c r="Y285" s="289">
        <v>20</v>
      </c>
      <c r="Z285" s="289">
        <v>20</v>
      </c>
    </row>
    <row r="286" spans="1:26" ht="15.75">
      <c r="A286"/>
      <c r="B286" s="739"/>
      <c r="C286" s="68" t="s">
        <v>87</v>
      </c>
      <c r="D286" s="54">
        <v>17156</v>
      </c>
      <c r="E286" s="54">
        <v>15987</v>
      </c>
      <c r="F286" s="54">
        <v>15852</v>
      </c>
      <c r="G286" s="54">
        <v>15574</v>
      </c>
      <c r="H286" s="54">
        <v>16424</v>
      </c>
      <c r="I286" s="54">
        <v>15910</v>
      </c>
      <c r="J286" s="54">
        <v>15758</v>
      </c>
      <c r="K286" s="54">
        <v>15409</v>
      </c>
      <c r="L286" s="54">
        <v>15447</v>
      </c>
      <c r="M286" s="739"/>
      <c r="N286" s="739"/>
      <c r="O286" s="739"/>
      <c r="P286" s="739"/>
      <c r="Q286" s="736"/>
      <c r="R286" s="739"/>
      <c r="S286" s="159"/>
      <c r="T286" s="159"/>
      <c r="U286" s="284"/>
      <c r="V286" s="284"/>
      <c r="W286" s="284"/>
      <c r="X286" s="290"/>
      <c r="Y286" s="285"/>
      <c r="Z286" s="285"/>
    </row>
    <row r="287" spans="1:26" ht="26.65" customHeight="1">
      <c r="A287"/>
      <c r="B287" s="740"/>
      <c r="C287" s="68" t="s">
        <v>121</v>
      </c>
      <c r="D287" s="68">
        <f t="shared" ref="D287:L287" si="183">IF(((D285="")*AND(D286="")),"",(D285-D286)*3)</f>
        <v>36378</v>
      </c>
      <c r="E287" s="68">
        <f t="shared" si="183"/>
        <v>39651</v>
      </c>
      <c r="F287" s="68">
        <f t="shared" si="183"/>
        <v>40074</v>
      </c>
      <c r="G287" s="68">
        <f t="shared" si="183"/>
        <v>40758</v>
      </c>
      <c r="H287" s="68">
        <f t="shared" si="183"/>
        <v>38562</v>
      </c>
      <c r="I287" s="68">
        <f t="shared" si="183"/>
        <v>40020</v>
      </c>
      <c r="J287" s="68">
        <f t="shared" si="183"/>
        <v>40149</v>
      </c>
      <c r="K287" s="68">
        <f t="shared" si="183"/>
        <v>41361</v>
      </c>
      <c r="L287" s="68">
        <f t="shared" si="183"/>
        <v>41331</v>
      </c>
      <c r="M287" s="740"/>
      <c r="N287" s="740"/>
      <c r="O287" s="740"/>
      <c r="P287" s="740"/>
      <c r="Q287" s="737"/>
      <c r="R287" s="740"/>
      <c r="S287" s="160"/>
      <c r="T287" s="160"/>
      <c r="U287" s="286"/>
      <c r="V287" s="286"/>
      <c r="W287" s="286"/>
      <c r="X287" s="291"/>
      <c r="Y287" s="292"/>
      <c r="Z287" s="292"/>
    </row>
    <row r="288" spans="1:26">
      <c r="A288" s="201">
        <v>43339</v>
      </c>
      <c r="B288" s="738" t="s">
        <v>122</v>
      </c>
      <c r="C288" s="68" t="s">
        <v>86</v>
      </c>
      <c r="D288" s="54">
        <v>29173.56</v>
      </c>
      <c r="E288" s="54">
        <v>29108.639999999999</v>
      </c>
      <c r="F288" s="54">
        <v>29168.85</v>
      </c>
      <c r="G288" s="54">
        <v>29105.32</v>
      </c>
      <c r="H288" s="54">
        <v>29171.18</v>
      </c>
      <c r="I288" s="54">
        <v>29160.59</v>
      </c>
      <c r="J288" s="54">
        <v>29104.31</v>
      </c>
      <c r="K288" s="54">
        <v>29099.02</v>
      </c>
      <c r="L288" s="54">
        <v>29176.92</v>
      </c>
      <c r="M288" s="738">
        <f>IF((L289=""),"",MAX(D290:L290))</f>
        <v>40476.420000000006</v>
      </c>
      <c r="N288" s="738">
        <f>IF(L289="","",MIN(D290:L290))</f>
        <v>35570.760000000009</v>
      </c>
      <c r="O288" s="738">
        <f>IF((L290=""),"",AVERAGE(D290:L290))</f>
        <v>38937.776666666665</v>
      </c>
      <c r="P288" s="738">
        <f>IF((L289=""),"",((M288-N288)/(M288+N288))*100)</f>
        <v>6.4508111937878487</v>
      </c>
      <c r="Q288" s="735" t="str">
        <f t="shared" ref="Q288" si="184">IF(L289="","",IF(P288&lt;20,(IF(O288&gt;19000,IF(O288&lt;49000,"Pass","Fail"),"Fail"))))</f>
        <v>Pass</v>
      </c>
      <c r="R288" s="738">
        <v>1335</v>
      </c>
      <c r="S288" s="158" t="s">
        <v>192</v>
      </c>
      <c r="T288" s="158"/>
      <c r="U288" s="287">
        <v>19000</v>
      </c>
      <c r="V288" s="287">
        <v>49000</v>
      </c>
      <c r="W288" s="287">
        <v>33000</v>
      </c>
      <c r="X288" s="288">
        <v>44000</v>
      </c>
      <c r="Y288" s="289">
        <v>20</v>
      </c>
      <c r="Z288" s="289">
        <v>20</v>
      </c>
    </row>
    <row r="289" spans="1:26" ht="15.75">
      <c r="A289"/>
      <c r="B289" s="739"/>
      <c r="C289" s="68" t="s">
        <v>87</v>
      </c>
      <c r="D289" s="54">
        <v>17316.64</v>
      </c>
      <c r="E289" s="54">
        <v>16100.38</v>
      </c>
      <c r="F289" s="54">
        <v>16073.87</v>
      </c>
      <c r="G289" s="54">
        <v>15796.2</v>
      </c>
      <c r="H289" s="54">
        <v>16668.13</v>
      </c>
      <c r="I289" s="54">
        <v>16198.59</v>
      </c>
      <c r="J289" s="54">
        <v>15946.92</v>
      </c>
      <c r="K289" s="54">
        <v>15606.88</v>
      </c>
      <c r="L289" s="54">
        <v>15747.45</v>
      </c>
      <c r="M289" s="739"/>
      <c r="N289" s="739"/>
      <c r="O289" s="739"/>
      <c r="P289" s="739"/>
      <c r="Q289" s="736"/>
      <c r="R289" s="739"/>
      <c r="S289" s="159"/>
      <c r="T289" s="159"/>
      <c r="U289" s="284"/>
      <c r="V289" s="284"/>
      <c r="W289" s="284"/>
      <c r="X289" s="290"/>
      <c r="Y289" s="285"/>
      <c r="Z289" s="285"/>
    </row>
    <row r="290" spans="1:26" ht="26.65" customHeight="1">
      <c r="A290"/>
      <c r="B290" s="740"/>
      <c r="C290" s="68" t="s">
        <v>121</v>
      </c>
      <c r="D290" s="68">
        <f t="shared" ref="D290:L290" si="185">IF(((D288="")*AND(D289="")),"",(D288-D289)*3)</f>
        <v>35570.760000000009</v>
      </c>
      <c r="E290" s="68">
        <f t="shared" si="185"/>
        <v>39024.78</v>
      </c>
      <c r="F290" s="68">
        <f t="shared" si="185"/>
        <v>39284.939999999995</v>
      </c>
      <c r="G290" s="68">
        <f t="shared" si="185"/>
        <v>39927.360000000001</v>
      </c>
      <c r="H290" s="68">
        <f t="shared" si="185"/>
        <v>37509.149999999994</v>
      </c>
      <c r="I290" s="68">
        <f t="shared" si="185"/>
        <v>38886</v>
      </c>
      <c r="J290" s="68">
        <f t="shared" si="185"/>
        <v>39472.170000000006</v>
      </c>
      <c r="K290" s="68">
        <f t="shared" si="185"/>
        <v>40476.420000000006</v>
      </c>
      <c r="L290" s="68">
        <f t="shared" si="185"/>
        <v>40288.409999999989</v>
      </c>
      <c r="M290" s="740"/>
      <c r="N290" s="740"/>
      <c r="O290" s="740"/>
      <c r="P290" s="740"/>
      <c r="Q290" s="737"/>
      <c r="R290" s="740"/>
      <c r="S290" s="160"/>
      <c r="T290" s="160"/>
      <c r="U290" s="286"/>
      <c r="V290" s="286"/>
      <c r="W290" s="286"/>
      <c r="X290" s="291"/>
      <c r="Y290" s="292"/>
      <c r="Z290" s="292"/>
    </row>
    <row r="291" spans="1:26">
      <c r="A291" s="201">
        <v>43342</v>
      </c>
      <c r="B291" s="738" t="s">
        <v>122</v>
      </c>
      <c r="C291" s="68" t="s">
        <v>86</v>
      </c>
      <c r="D291" s="54">
        <v>29134.080000000002</v>
      </c>
      <c r="E291" s="54">
        <v>29077.06</v>
      </c>
      <c r="F291" s="54">
        <v>29139.79</v>
      </c>
      <c r="G291" s="54">
        <v>29020.66</v>
      </c>
      <c r="H291" s="54">
        <v>29086.42</v>
      </c>
      <c r="I291" s="54">
        <v>29109.68</v>
      </c>
      <c r="J291" s="54">
        <v>29055.71</v>
      </c>
      <c r="K291" s="54">
        <v>29054.95</v>
      </c>
      <c r="L291" s="54">
        <v>29135.91</v>
      </c>
      <c r="M291" s="738">
        <f>IF((L292=""),"",MAX(D293:L293))</f>
        <v>41899.770000000004</v>
      </c>
      <c r="N291" s="738">
        <f>IF(L292="","",MIN(D293:L293))</f>
        <v>36018.570000000007</v>
      </c>
      <c r="O291" s="738">
        <f>IF((L293=""),"",AVERAGE(D293:L293))</f>
        <v>40059.146666666675</v>
      </c>
      <c r="P291" s="738">
        <f>IF((L292=""),"",((M291-N291)/(M291+N291))*100)</f>
        <v>7.5479020728624304</v>
      </c>
      <c r="Q291" s="735" t="str">
        <f t="shared" ref="Q291" si="186">IF(L292="","",IF(P291&lt;20,(IF(O291&gt;19000,IF(O291&lt;49000,"Pass","Fail"),"Fail"))))</f>
        <v>Pass</v>
      </c>
      <c r="R291" s="738">
        <v>121</v>
      </c>
      <c r="S291" s="158" t="s">
        <v>193</v>
      </c>
      <c r="T291" s="158"/>
      <c r="U291" s="287">
        <v>19000</v>
      </c>
      <c r="V291" s="287">
        <v>49000</v>
      </c>
      <c r="W291" s="287">
        <v>33000</v>
      </c>
      <c r="X291" s="288">
        <v>44000</v>
      </c>
      <c r="Y291" s="289">
        <v>20</v>
      </c>
      <c r="Z291" s="289">
        <v>20</v>
      </c>
    </row>
    <row r="292" spans="1:26" ht="15.75">
      <c r="A292"/>
      <c r="B292" s="739"/>
      <c r="C292" s="68" t="s">
        <v>87</v>
      </c>
      <c r="D292" s="54">
        <v>17127.89</v>
      </c>
      <c r="E292" s="54">
        <v>15704.47</v>
      </c>
      <c r="F292" s="54">
        <v>15569.59</v>
      </c>
      <c r="G292" s="54">
        <v>15220.54</v>
      </c>
      <c r="H292" s="54">
        <v>15970.94</v>
      </c>
      <c r="I292" s="54">
        <v>15934.94</v>
      </c>
      <c r="J292" s="54">
        <v>15553.31</v>
      </c>
      <c r="K292" s="54">
        <v>15088.36</v>
      </c>
      <c r="L292" s="54">
        <v>15466.78</v>
      </c>
      <c r="M292" s="739"/>
      <c r="N292" s="739"/>
      <c r="O292" s="739"/>
      <c r="P292" s="739"/>
      <c r="Q292" s="736"/>
      <c r="R292" s="739"/>
      <c r="S292" s="159"/>
      <c r="T292" s="159"/>
      <c r="U292" s="284"/>
      <c r="V292" s="284"/>
      <c r="W292" s="284"/>
      <c r="X292" s="290"/>
      <c r="Y292" s="285"/>
      <c r="Z292" s="285"/>
    </row>
    <row r="293" spans="1:26" ht="26.65" customHeight="1">
      <c r="A293"/>
      <c r="B293" s="740"/>
      <c r="C293" s="68" t="s">
        <v>121</v>
      </c>
      <c r="D293" s="68">
        <f t="shared" ref="D293:L293" si="187">IF(((D291="")*AND(D292="")),"",(D291-D292)*3)</f>
        <v>36018.570000000007</v>
      </c>
      <c r="E293" s="68">
        <f t="shared" si="187"/>
        <v>40117.770000000004</v>
      </c>
      <c r="F293" s="68">
        <f t="shared" si="187"/>
        <v>40710.600000000006</v>
      </c>
      <c r="G293" s="68">
        <f t="shared" si="187"/>
        <v>41400.36</v>
      </c>
      <c r="H293" s="68">
        <f t="shared" si="187"/>
        <v>39346.439999999995</v>
      </c>
      <c r="I293" s="68">
        <f t="shared" si="187"/>
        <v>39524.22</v>
      </c>
      <c r="J293" s="68">
        <f t="shared" si="187"/>
        <v>40507.199999999997</v>
      </c>
      <c r="K293" s="68">
        <f t="shared" si="187"/>
        <v>41899.770000000004</v>
      </c>
      <c r="L293" s="68">
        <f t="shared" si="187"/>
        <v>41007.39</v>
      </c>
      <c r="M293" s="740"/>
      <c r="N293" s="740"/>
      <c r="O293" s="740"/>
      <c r="P293" s="740"/>
      <c r="Q293" s="737"/>
      <c r="R293" s="740"/>
      <c r="S293" s="160"/>
      <c r="T293" s="160"/>
      <c r="U293" s="286"/>
      <c r="V293" s="286"/>
      <c r="W293" s="286"/>
      <c r="X293" s="291"/>
      <c r="Y293" s="292"/>
      <c r="Z293" s="292"/>
    </row>
    <row r="294" spans="1:26">
      <c r="A294" s="201">
        <v>43344</v>
      </c>
      <c r="B294" s="738" t="s">
        <v>122</v>
      </c>
      <c r="C294" s="68" t="s">
        <v>86</v>
      </c>
      <c r="D294" s="54">
        <v>29126.42</v>
      </c>
      <c r="E294" s="54">
        <v>29049.41</v>
      </c>
      <c r="F294" s="54">
        <v>29099.88</v>
      </c>
      <c r="G294" s="54">
        <v>29043.1</v>
      </c>
      <c r="H294" s="54">
        <v>29087</v>
      </c>
      <c r="I294" s="54">
        <v>29089.45</v>
      </c>
      <c r="J294" s="54">
        <v>29035.06</v>
      </c>
      <c r="K294" s="54">
        <v>29044.17</v>
      </c>
      <c r="L294" s="54">
        <v>29129.29</v>
      </c>
      <c r="M294" s="738">
        <f>IF((L295=""),"",MAX(D296:L296))</f>
        <v>40655.909999999989</v>
      </c>
      <c r="N294" s="738">
        <f>IF(L295="","",MIN(D296:L296))</f>
        <v>35358.569999999992</v>
      </c>
      <c r="O294" s="738">
        <f>IF((L296=""),"",AVERAGE(D296:L296))</f>
        <v>39028.116666666669</v>
      </c>
      <c r="P294" s="738">
        <f>IF((L295=""),"",((M294-N294)/(M294+N294))*100)</f>
        <v>6.9688564599797278</v>
      </c>
      <c r="Q294" s="735" t="str">
        <f t="shared" ref="Q294" si="188">IF(L295="","",IF(P294&lt;20,(IF(O294&gt;19000,IF(O294&lt;49000,"Pass","Fail"),"Fail"))))</f>
        <v>Pass</v>
      </c>
      <c r="R294" s="738">
        <v>1428</v>
      </c>
      <c r="S294" s="158" t="s">
        <v>194</v>
      </c>
      <c r="T294" s="158"/>
      <c r="U294" s="287">
        <v>19000</v>
      </c>
      <c r="V294" s="287">
        <v>49000</v>
      </c>
      <c r="W294" s="287">
        <v>33000</v>
      </c>
      <c r="X294" s="288">
        <v>44000</v>
      </c>
      <c r="Y294" s="289">
        <v>20</v>
      </c>
      <c r="Z294" s="289">
        <v>20</v>
      </c>
    </row>
    <row r="295" spans="1:26" ht="15.75">
      <c r="A295"/>
      <c r="B295" s="739"/>
      <c r="C295" s="68" t="s">
        <v>87</v>
      </c>
      <c r="D295" s="54">
        <v>17340.23</v>
      </c>
      <c r="E295" s="54">
        <v>15985.28</v>
      </c>
      <c r="F295" s="54">
        <v>15841.57</v>
      </c>
      <c r="G295" s="54">
        <v>15598.93</v>
      </c>
      <c r="H295" s="54">
        <v>16629.07</v>
      </c>
      <c r="I295" s="54">
        <v>16134.31</v>
      </c>
      <c r="J295" s="54">
        <v>15772.53</v>
      </c>
      <c r="K295" s="54">
        <v>15492.2</v>
      </c>
      <c r="L295" s="54">
        <v>15825.31</v>
      </c>
      <c r="M295" s="739"/>
      <c r="N295" s="739"/>
      <c r="O295" s="739"/>
      <c r="P295" s="739"/>
      <c r="Q295" s="736"/>
      <c r="R295" s="739"/>
      <c r="S295" s="159"/>
      <c r="T295" s="159"/>
      <c r="U295" s="284"/>
      <c r="V295" s="284"/>
      <c r="W295" s="284"/>
      <c r="X295" s="290"/>
      <c r="Y295" s="285"/>
      <c r="Z295" s="285"/>
    </row>
    <row r="296" spans="1:26" ht="26.65" customHeight="1">
      <c r="A296"/>
      <c r="B296" s="740"/>
      <c r="C296" s="68" t="s">
        <v>121</v>
      </c>
      <c r="D296" s="68">
        <f t="shared" ref="D296:L296" si="189">IF(((D294="")*AND(D295="")),"",(D294-D295)*3)</f>
        <v>35358.569999999992</v>
      </c>
      <c r="E296" s="68">
        <f t="shared" si="189"/>
        <v>39192.39</v>
      </c>
      <c r="F296" s="68">
        <f t="shared" si="189"/>
        <v>39774.930000000008</v>
      </c>
      <c r="G296" s="68">
        <f t="shared" si="189"/>
        <v>40332.509999999995</v>
      </c>
      <c r="H296" s="68">
        <f t="shared" si="189"/>
        <v>37373.79</v>
      </c>
      <c r="I296" s="68">
        <f t="shared" si="189"/>
        <v>38865.420000000006</v>
      </c>
      <c r="J296" s="68">
        <f t="shared" si="189"/>
        <v>39787.590000000004</v>
      </c>
      <c r="K296" s="68">
        <f t="shared" si="189"/>
        <v>40655.909999999989</v>
      </c>
      <c r="L296" s="68">
        <f t="shared" si="189"/>
        <v>39911.94</v>
      </c>
      <c r="M296" s="740"/>
      <c r="N296" s="740"/>
      <c r="O296" s="740"/>
      <c r="P296" s="740"/>
      <c r="Q296" s="737"/>
      <c r="R296" s="740"/>
      <c r="S296" s="160"/>
      <c r="T296" s="160"/>
      <c r="U296" s="286"/>
      <c r="V296" s="286"/>
      <c r="W296" s="286"/>
      <c r="X296" s="291"/>
      <c r="Y296" s="292"/>
      <c r="Z296" s="292"/>
    </row>
    <row r="297" spans="1:26">
      <c r="A297" s="201">
        <v>43348</v>
      </c>
      <c r="B297" s="738" t="s">
        <v>122</v>
      </c>
      <c r="C297" s="68" t="s">
        <v>86</v>
      </c>
      <c r="D297" s="54">
        <v>29084.400000000001</v>
      </c>
      <c r="E297" s="54">
        <v>28996.48</v>
      </c>
      <c r="F297" s="54">
        <v>29016.23</v>
      </c>
      <c r="G297" s="54">
        <v>29017.24</v>
      </c>
      <c r="H297" s="54">
        <v>29102.45</v>
      </c>
      <c r="I297" s="54">
        <v>29055.439999999999</v>
      </c>
      <c r="J297" s="54">
        <v>28997.89</v>
      </c>
      <c r="K297" s="54">
        <v>28999.32</v>
      </c>
      <c r="L297" s="54">
        <v>29099.93</v>
      </c>
      <c r="M297" s="738">
        <f>IF((L298=""),"",MAX(D299:L299))</f>
        <v>34654.350000000006</v>
      </c>
      <c r="N297" s="738">
        <f>IF(L298="","",MIN(D299:L299))</f>
        <v>30928.83</v>
      </c>
      <c r="O297" s="738">
        <f>IF((L299=""),"",AVERAGE(D299:L299))</f>
        <v>33577.063333333332</v>
      </c>
      <c r="P297" s="738">
        <f>IF((L298=""),"",((M297-N297)/(M297+N297))*100)</f>
        <v>5.6806028618923383</v>
      </c>
      <c r="Q297" s="735" t="str">
        <f t="shared" ref="Q297" si="190">IF(L298="","",IF(P297&lt;20,(IF(O297&gt;19000,IF(O297&lt;49000,"Pass","Fail"),"Fail"))))</f>
        <v>Pass</v>
      </c>
      <c r="R297" s="738">
        <v>1428</v>
      </c>
      <c r="S297" s="158"/>
      <c r="T297" s="158"/>
      <c r="U297" s="287">
        <v>19000</v>
      </c>
      <c r="V297" s="287">
        <v>49000</v>
      </c>
      <c r="W297" s="287">
        <v>33000</v>
      </c>
      <c r="X297" s="288">
        <v>44000</v>
      </c>
      <c r="Y297" s="289">
        <v>20</v>
      </c>
      <c r="Z297" s="289">
        <v>20</v>
      </c>
    </row>
    <row r="298" spans="1:26" ht="15.75">
      <c r="A298"/>
      <c r="B298" s="739"/>
      <c r="C298" s="68" t="s">
        <v>87</v>
      </c>
      <c r="D298" s="54">
        <v>18774.79</v>
      </c>
      <c r="E298" s="54">
        <v>17804.66</v>
      </c>
      <c r="F298" s="54">
        <v>17729.18</v>
      </c>
      <c r="G298" s="54">
        <v>17555.47</v>
      </c>
      <c r="H298" s="54">
        <v>18293.13</v>
      </c>
      <c r="I298" s="54">
        <v>17837.169999999998</v>
      </c>
      <c r="J298" s="54">
        <v>17625.38</v>
      </c>
      <c r="K298" s="54">
        <v>17447.87</v>
      </c>
      <c r="L298" s="54">
        <v>17570.54</v>
      </c>
      <c r="M298" s="739"/>
      <c r="N298" s="739"/>
      <c r="O298" s="739"/>
      <c r="P298" s="739"/>
      <c r="Q298" s="736"/>
      <c r="R298" s="739"/>
      <c r="S298" s="159"/>
      <c r="T298" s="159"/>
      <c r="U298" s="284"/>
      <c r="V298" s="284"/>
      <c r="W298" s="284"/>
      <c r="X298" s="290"/>
      <c r="Y298" s="285"/>
      <c r="Z298" s="285"/>
    </row>
    <row r="299" spans="1:26" ht="26.65" customHeight="1">
      <c r="A299"/>
      <c r="B299" s="740"/>
      <c r="C299" s="68" t="s">
        <v>121</v>
      </c>
      <c r="D299" s="68">
        <f t="shared" ref="D299:L299" si="191">IF(((D297="")*AND(D298="")),"",(D297-D298)*3)</f>
        <v>30928.83</v>
      </c>
      <c r="E299" s="68">
        <f t="shared" si="191"/>
        <v>33575.46</v>
      </c>
      <c r="F299" s="68">
        <f t="shared" si="191"/>
        <v>33861.149999999994</v>
      </c>
      <c r="G299" s="68">
        <f t="shared" si="191"/>
        <v>34385.31</v>
      </c>
      <c r="H299" s="68">
        <f t="shared" si="191"/>
        <v>32427.96</v>
      </c>
      <c r="I299" s="68">
        <f t="shared" si="191"/>
        <v>33654.81</v>
      </c>
      <c r="J299" s="68">
        <f t="shared" si="191"/>
        <v>34117.53</v>
      </c>
      <c r="K299" s="68">
        <f t="shared" si="191"/>
        <v>34654.350000000006</v>
      </c>
      <c r="L299" s="68">
        <f t="shared" si="191"/>
        <v>34588.17</v>
      </c>
      <c r="M299" s="740"/>
      <c r="N299" s="740"/>
      <c r="O299" s="740"/>
      <c r="P299" s="740"/>
      <c r="Q299" s="737"/>
      <c r="R299" s="740"/>
      <c r="S299" s="160"/>
      <c r="T299" s="160"/>
      <c r="U299" s="286"/>
      <c r="V299" s="286"/>
      <c r="W299" s="286"/>
      <c r="X299" s="291"/>
      <c r="Y299" s="292"/>
      <c r="Z299" s="292"/>
    </row>
    <row r="300" spans="1:26">
      <c r="A300" s="201">
        <v>43352</v>
      </c>
      <c r="B300" s="738" t="s">
        <v>122</v>
      </c>
      <c r="C300" s="68" t="s">
        <v>86</v>
      </c>
      <c r="D300" s="54">
        <v>29177.21</v>
      </c>
      <c r="E300" s="54">
        <v>29184.28</v>
      </c>
      <c r="F300" s="54">
        <v>29220.07</v>
      </c>
      <c r="G300" s="54">
        <v>29181.16</v>
      </c>
      <c r="H300" s="54">
        <v>29254.95</v>
      </c>
      <c r="I300" s="54">
        <v>29236.63</v>
      </c>
      <c r="J300" s="54">
        <v>29161.39</v>
      </c>
      <c r="K300" s="54">
        <v>29129.09</v>
      </c>
      <c r="L300" s="54">
        <v>29256.38</v>
      </c>
      <c r="M300" s="738">
        <f>IF((L301=""),"",MAX(D302:L302))</f>
        <v>82879.259999999995</v>
      </c>
      <c r="N300" s="738">
        <f>IF(L301="","",MIN(D302:L302))</f>
        <v>37537.440000000002</v>
      </c>
      <c r="O300" s="738">
        <f>IF((L302=""),"",AVERAGE(D302:L302))</f>
        <v>44287.326666666668</v>
      </c>
      <c r="P300" s="738">
        <f>IF((L301=""),"",((M300-N300)/(M300+N300))*100)</f>
        <v>37.654096151115247</v>
      </c>
      <c r="Q300" s="735" t="b">
        <f t="shared" ref="Q300" si="192">IF(L301="","",IF(P300&lt;20,(IF(O300&gt;19000,IF(O300&lt;49000,"Pass","Fail"),"Fail"))))</f>
        <v>0</v>
      </c>
      <c r="R300" s="738">
        <v>74</v>
      </c>
      <c r="S300" s="158"/>
      <c r="T300" s="158"/>
      <c r="U300" s="287">
        <v>19000</v>
      </c>
      <c r="V300" s="287">
        <v>49000</v>
      </c>
      <c r="W300" s="287">
        <v>33000</v>
      </c>
      <c r="X300" s="288">
        <v>44000</v>
      </c>
      <c r="Y300" s="289">
        <v>20</v>
      </c>
      <c r="Z300" s="289">
        <v>20</v>
      </c>
    </row>
    <row r="301" spans="1:26" ht="15.75">
      <c r="A301"/>
      <c r="B301" s="739"/>
      <c r="C301" s="68" t="s">
        <v>87</v>
      </c>
      <c r="D301" s="54">
        <v>1550.79</v>
      </c>
      <c r="E301" s="54">
        <v>16130.29</v>
      </c>
      <c r="F301" s="54">
        <v>16047.31</v>
      </c>
      <c r="G301" s="54">
        <v>15780.07</v>
      </c>
      <c r="H301" s="54">
        <v>16742.47</v>
      </c>
      <c r="I301" s="54">
        <v>16231.6</v>
      </c>
      <c r="J301" s="54">
        <v>15963.16</v>
      </c>
      <c r="K301" s="54">
        <v>15655.13</v>
      </c>
      <c r="L301" s="54">
        <v>15838.36</v>
      </c>
      <c r="M301" s="739"/>
      <c r="N301" s="739"/>
      <c r="O301" s="739"/>
      <c r="P301" s="739"/>
      <c r="Q301" s="736"/>
      <c r="R301" s="739"/>
      <c r="S301" s="159"/>
      <c r="T301" s="159"/>
      <c r="U301" s="284"/>
      <c r="V301" s="284"/>
      <c r="W301" s="284"/>
      <c r="X301" s="290"/>
      <c r="Y301" s="285"/>
      <c r="Z301" s="285"/>
    </row>
    <row r="302" spans="1:26" ht="26.65" customHeight="1">
      <c r="A302"/>
      <c r="B302" s="740"/>
      <c r="C302" s="68" t="s">
        <v>121</v>
      </c>
      <c r="D302" s="68">
        <f t="shared" ref="D302:L302" si="193">IF(((D300="")*AND(D301="")),"",(D300-D301)*3)</f>
        <v>82879.259999999995</v>
      </c>
      <c r="E302" s="68">
        <f t="shared" si="193"/>
        <v>39161.969999999994</v>
      </c>
      <c r="F302" s="68">
        <f t="shared" si="193"/>
        <v>39518.28</v>
      </c>
      <c r="G302" s="68">
        <f t="shared" si="193"/>
        <v>40203.270000000004</v>
      </c>
      <c r="H302" s="68">
        <f t="shared" si="193"/>
        <v>37537.440000000002</v>
      </c>
      <c r="I302" s="68">
        <f t="shared" si="193"/>
        <v>39015.090000000004</v>
      </c>
      <c r="J302" s="68">
        <f t="shared" si="193"/>
        <v>39594.69</v>
      </c>
      <c r="K302" s="68">
        <f t="shared" si="193"/>
        <v>40421.880000000005</v>
      </c>
      <c r="L302" s="68">
        <f t="shared" si="193"/>
        <v>40254.06</v>
      </c>
      <c r="M302" s="740"/>
      <c r="N302" s="740"/>
      <c r="O302" s="740"/>
      <c r="P302" s="740"/>
      <c r="Q302" s="737"/>
      <c r="R302" s="740"/>
      <c r="S302" s="160"/>
      <c r="T302" s="160"/>
      <c r="U302" s="286"/>
      <c r="V302" s="286"/>
      <c r="W302" s="286"/>
      <c r="X302" s="291"/>
      <c r="Y302" s="292"/>
      <c r="Z302" s="292"/>
    </row>
    <row r="303" spans="1:26">
      <c r="A303" s="201">
        <v>43355</v>
      </c>
      <c r="B303" s="738" t="s">
        <v>122</v>
      </c>
      <c r="C303" s="68" t="s">
        <v>86</v>
      </c>
      <c r="D303" s="54">
        <v>29404.26</v>
      </c>
      <c r="E303" s="54">
        <v>29344.37</v>
      </c>
      <c r="F303" s="54">
        <v>29359.27</v>
      </c>
      <c r="G303" s="54">
        <v>29358.06</v>
      </c>
      <c r="H303" s="54">
        <v>29412.27</v>
      </c>
      <c r="I303" s="54">
        <v>29386.16</v>
      </c>
      <c r="J303" s="54">
        <v>29319.96</v>
      </c>
      <c r="K303" s="54">
        <v>29356.97</v>
      </c>
      <c r="L303" s="54">
        <v>29398.48</v>
      </c>
      <c r="M303" s="738">
        <f>IF((L304=""),"",MAX(D305:L305))</f>
        <v>42183.990000000005</v>
      </c>
      <c r="N303" s="738">
        <f>IF(L304="","",MIN(D305:L305))</f>
        <v>36697.17</v>
      </c>
      <c r="O303" s="738">
        <f>IF((L305=""),"",AVERAGE(D305:L305))</f>
        <v>40496.579999999994</v>
      </c>
      <c r="P303" s="738">
        <f>IF((L304=""),"",((M303-N303)/(M303+N303))*100)</f>
        <v>6.9558054166546315</v>
      </c>
      <c r="Q303" s="735" t="str">
        <f t="shared" ref="Q303" si="194">IF(L304="","",IF(P303&lt;20,(IF(O303&gt;19000,IF(O303&lt;49000,"Pass","Fail"),"Fail"))))</f>
        <v>Pass</v>
      </c>
      <c r="R303" s="738">
        <v>74</v>
      </c>
      <c r="S303" s="158"/>
      <c r="T303" s="158"/>
      <c r="U303" s="287">
        <v>19000</v>
      </c>
      <c r="V303" s="287">
        <v>49000</v>
      </c>
      <c r="W303" s="287">
        <v>33000</v>
      </c>
      <c r="X303" s="288">
        <v>44000</v>
      </c>
      <c r="Y303" s="289">
        <v>20</v>
      </c>
      <c r="Z303" s="289">
        <v>20</v>
      </c>
    </row>
    <row r="304" spans="1:26" ht="15.75">
      <c r="A304"/>
      <c r="B304" s="739"/>
      <c r="C304" s="68" t="s">
        <v>87</v>
      </c>
      <c r="D304" s="54">
        <v>17171.87</v>
      </c>
      <c r="E304" s="54">
        <v>15814.5</v>
      </c>
      <c r="F304" s="54">
        <v>15651.69</v>
      </c>
      <c r="G304" s="54">
        <v>15399.63</v>
      </c>
      <c r="H304" s="54">
        <v>16425.64</v>
      </c>
      <c r="I304" s="54">
        <v>15945.16</v>
      </c>
      <c r="J304" s="54">
        <v>15583.34</v>
      </c>
      <c r="K304" s="54">
        <v>15295.64</v>
      </c>
      <c r="L304" s="54">
        <v>15562.59</v>
      </c>
      <c r="M304" s="739"/>
      <c r="N304" s="739"/>
      <c r="O304" s="739"/>
      <c r="P304" s="739"/>
      <c r="Q304" s="736"/>
      <c r="R304" s="739"/>
      <c r="S304" s="159"/>
      <c r="T304" s="159"/>
      <c r="U304" s="284"/>
      <c r="V304" s="284"/>
      <c r="W304" s="284"/>
      <c r="X304" s="290"/>
      <c r="Y304" s="285"/>
      <c r="Z304" s="285"/>
    </row>
    <row r="305" spans="1:26" ht="26.65" customHeight="1">
      <c r="A305"/>
      <c r="B305" s="740"/>
      <c r="C305" s="68" t="s">
        <v>121</v>
      </c>
      <c r="D305" s="68">
        <f t="shared" ref="D305:L305" si="195">IF(((D303="")*AND(D304="")),"",(D303-D304)*3)</f>
        <v>36697.17</v>
      </c>
      <c r="E305" s="68">
        <f t="shared" si="195"/>
        <v>40589.61</v>
      </c>
      <c r="F305" s="68">
        <f t="shared" si="195"/>
        <v>41122.74</v>
      </c>
      <c r="G305" s="68">
        <f t="shared" si="195"/>
        <v>41875.290000000008</v>
      </c>
      <c r="H305" s="68">
        <f t="shared" si="195"/>
        <v>38959.89</v>
      </c>
      <c r="I305" s="68">
        <f t="shared" si="195"/>
        <v>40323</v>
      </c>
      <c r="J305" s="68">
        <f t="shared" si="195"/>
        <v>41209.86</v>
      </c>
      <c r="K305" s="68">
        <f t="shared" si="195"/>
        <v>42183.990000000005</v>
      </c>
      <c r="L305" s="68">
        <f t="shared" si="195"/>
        <v>41507.67</v>
      </c>
      <c r="M305" s="740"/>
      <c r="N305" s="740"/>
      <c r="O305" s="740"/>
      <c r="P305" s="740"/>
      <c r="Q305" s="737"/>
      <c r="R305" s="740"/>
      <c r="S305" s="160"/>
      <c r="T305" s="160"/>
      <c r="U305" s="286"/>
      <c r="V305" s="286"/>
      <c r="W305" s="286"/>
      <c r="X305" s="291"/>
      <c r="Y305" s="292"/>
      <c r="Z305" s="292"/>
    </row>
    <row r="306" spans="1:26">
      <c r="A306" s="201">
        <v>43358</v>
      </c>
      <c r="B306" s="738" t="s">
        <v>122</v>
      </c>
      <c r="C306" s="68" t="s">
        <v>86</v>
      </c>
      <c r="D306" s="54">
        <v>29360.86</v>
      </c>
      <c r="E306" s="54">
        <v>29280.17</v>
      </c>
      <c r="F306" s="54">
        <v>29316.77</v>
      </c>
      <c r="G306" s="54">
        <v>29294.82</v>
      </c>
      <c r="H306" s="54">
        <v>29345.31</v>
      </c>
      <c r="I306" s="54">
        <v>29350.1</v>
      </c>
      <c r="J306" s="54">
        <v>29275.919999999998</v>
      </c>
      <c r="K306" s="54">
        <v>29284</v>
      </c>
      <c r="L306" s="54">
        <v>29346.58</v>
      </c>
      <c r="M306" s="738">
        <f>IF((L307=""),"",MAX(D308:L308))</f>
        <v>40932.629999999997</v>
      </c>
      <c r="N306" s="738">
        <f>IF(L307="","",MIN(D308:L308))</f>
        <v>35248.410000000003</v>
      </c>
      <c r="O306" s="738">
        <f>IF((L308=""),"",AVERAGE(D308:L308))</f>
        <v>38934.636666666673</v>
      </c>
      <c r="P306" s="738">
        <f>IF((L307=""),"",((M306-N306)/(M306+N306))*100)</f>
        <v>7.4614628521742334</v>
      </c>
      <c r="Q306" s="735" t="str">
        <f t="shared" ref="Q306" si="196">IF(L307="","",IF(P306&lt;20,(IF(O306&gt;19000,IF(O306&lt;49000,"Pass","Fail"),"Fail"))))</f>
        <v>Pass</v>
      </c>
      <c r="R306" s="738" t="s">
        <v>66</v>
      </c>
      <c r="S306" s="158" t="s">
        <v>195</v>
      </c>
      <c r="T306" s="158"/>
      <c r="U306" s="287">
        <v>19000</v>
      </c>
      <c r="V306" s="287">
        <v>49000</v>
      </c>
      <c r="W306" s="287">
        <v>33000</v>
      </c>
      <c r="X306" s="288">
        <v>44000</v>
      </c>
      <c r="Y306" s="289">
        <v>20</v>
      </c>
      <c r="Z306" s="289">
        <v>20</v>
      </c>
    </row>
    <row r="307" spans="1:26" ht="15.75">
      <c r="A307"/>
      <c r="B307" s="739"/>
      <c r="C307" s="68" t="s">
        <v>87</v>
      </c>
      <c r="D307" s="54">
        <v>17611.39</v>
      </c>
      <c r="E307" s="54">
        <v>16299.91</v>
      </c>
      <c r="F307" s="54">
        <v>16127.35</v>
      </c>
      <c r="G307" s="54">
        <v>15919.65</v>
      </c>
      <c r="H307" s="54">
        <v>16877.919999999998</v>
      </c>
      <c r="I307" s="54">
        <v>16654.39</v>
      </c>
      <c r="J307" s="54">
        <v>16182.81</v>
      </c>
      <c r="K307" s="54">
        <v>15639.79</v>
      </c>
      <c r="L307" s="54">
        <v>15737.41</v>
      </c>
      <c r="M307" s="739"/>
      <c r="N307" s="739"/>
      <c r="O307" s="739"/>
      <c r="P307" s="739"/>
      <c r="Q307" s="736"/>
      <c r="R307" s="739"/>
      <c r="S307" s="159"/>
      <c r="T307" s="159"/>
      <c r="U307" s="284"/>
      <c r="V307" s="284"/>
      <c r="W307" s="284"/>
      <c r="X307" s="290"/>
      <c r="Y307" s="285"/>
      <c r="Z307" s="285"/>
    </row>
    <row r="308" spans="1:26" ht="26.65" customHeight="1">
      <c r="A308"/>
      <c r="B308" s="740"/>
      <c r="C308" s="68" t="s">
        <v>121</v>
      </c>
      <c r="D308" s="68">
        <f t="shared" ref="D308:L308" si="197">IF(((D306="")*AND(D307="")),"",(D306-D307)*3)</f>
        <v>35248.410000000003</v>
      </c>
      <c r="E308" s="68">
        <f t="shared" si="197"/>
        <v>38940.78</v>
      </c>
      <c r="F308" s="68">
        <f t="shared" si="197"/>
        <v>39568.26</v>
      </c>
      <c r="G308" s="68">
        <f t="shared" si="197"/>
        <v>40125.51</v>
      </c>
      <c r="H308" s="68">
        <f t="shared" si="197"/>
        <v>37402.170000000013</v>
      </c>
      <c r="I308" s="68">
        <f t="shared" si="197"/>
        <v>38087.129999999997</v>
      </c>
      <c r="J308" s="68">
        <f t="shared" si="197"/>
        <v>39279.329999999994</v>
      </c>
      <c r="K308" s="68">
        <f t="shared" si="197"/>
        <v>40932.629999999997</v>
      </c>
      <c r="L308" s="68">
        <f t="shared" si="197"/>
        <v>40827.510000000009</v>
      </c>
      <c r="M308" s="740"/>
      <c r="N308" s="740"/>
      <c r="O308" s="740"/>
      <c r="P308" s="740"/>
      <c r="Q308" s="737"/>
      <c r="R308" s="740"/>
      <c r="S308" s="160"/>
      <c r="T308" s="160"/>
      <c r="U308" s="286"/>
      <c r="V308" s="286"/>
      <c r="W308" s="286"/>
      <c r="X308" s="291"/>
      <c r="Y308" s="292"/>
      <c r="Z308" s="292"/>
    </row>
    <row r="309" spans="1:26">
      <c r="A309" s="201">
        <v>43361</v>
      </c>
      <c r="B309" s="738" t="s">
        <v>122</v>
      </c>
      <c r="C309" s="68" t="s">
        <v>86</v>
      </c>
      <c r="D309" s="54">
        <v>29323.31</v>
      </c>
      <c r="E309" s="54">
        <v>29244.1</v>
      </c>
      <c r="F309" s="54">
        <v>29236.93</v>
      </c>
      <c r="G309" s="54">
        <v>29224.74</v>
      </c>
      <c r="H309" s="54">
        <v>29285.77</v>
      </c>
      <c r="I309" s="54">
        <v>29286.33</v>
      </c>
      <c r="J309" s="54">
        <v>29230.91</v>
      </c>
      <c r="K309" s="54">
        <v>29237.53</v>
      </c>
      <c r="L309" s="54">
        <v>29354.3</v>
      </c>
      <c r="M309" s="738">
        <f>IF((L310=""),"",MAX(D311:L311))</f>
        <v>41232.089999999997</v>
      </c>
      <c r="N309" s="738">
        <f>IF(L310="","",MIN(D311:L311))</f>
        <v>36190.110000000008</v>
      </c>
      <c r="O309" s="738">
        <f>IF((L311=""),"",AVERAGE(D311:L311))</f>
        <v>39719.68</v>
      </c>
      <c r="P309" s="738">
        <f>IF((L310=""),"",((M309-N309)/(M309+N309))*100)</f>
        <v>6.5123181723071522</v>
      </c>
      <c r="Q309" s="735" t="str">
        <f t="shared" ref="Q309" si="198">IF(L310="","",IF(P309&lt;20,(IF(O309&gt;19000,IF(O309&lt;49000,"Pass","Fail"),"Fail"))))</f>
        <v>Pass</v>
      </c>
      <c r="R309" s="738">
        <v>1159</v>
      </c>
      <c r="S309" s="158" t="s">
        <v>196</v>
      </c>
      <c r="T309" s="158"/>
      <c r="U309" s="287">
        <v>19000</v>
      </c>
      <c r="V309" s="287">
        <v>49000</v>
      </c>
      <c r="W309" s="287">
        <v>33000</v>
      </c>
      <c r="X309" s="288">
        <v>44000</v>
      </c>
      <c r="Y309" s="289">
        <v>20</v>
      </c>
      <c r="Z309" s="289">
        <v>20</v>
      </c>
    </row>
    <row r="310" spans="1:26" ht="15.75">
      <c r="A310"/>
      <c r="B310" s="739"/>
      <c r="C310" s="68" t="s">
        <v>87</v>
      </c>
      <c r="D310" s="54">
        <v>17259.939999999999</v>
      </c>
      <c r="E310" s="54">
        <v>15988.3</v>
      </c>
      <c r="F310" s="54">
        <v>15838.52</v>
      </c>
      <c r="G310" s="54">
        <v>15635.84</v>
      </c>
      <c r="H310" s="54">
        <v>16602.34</v>
      </c>
      <c r="I310" s="54">
        <v>16047</v>
      </c>
      <c r="J310" s="54">
        <v>15754.67</v>
      </c>
      <c r="K310" s="54">
        <v>15493.5</v>
      </c>
      <c r="L310" s="54">
        <v>15644.77</v>
      </c>
      <c r="M310" s="739"/>
      <c r="N310" s="739"/>
      <c r="O310" s="739"/>
      <c r="P310" s="739"/>
      <c r="Q310" s="736"/>
      <c r="R310" s="739"/>
      <c r="S310" s="159"/>
      <c r="T310" s="159"/>
      <c r="U310" s="284"/>
      <c r="V310" s="284"/>
      <c r="W310" s="284"/>
      <c r="X310" s="290"/>
      <c r="Y310" s="285"/>
      <c r="Z310" s="285"/>
    </row>
    <row r="311" spans="1:26" ht="26.65" customHeight="1">
      <c r="A311"/>
      <c r="B311" s="740"/>
      <c r="C311" s="68" t="s">
        <v>121</v>
      </c>
      <c r="D311" s="68">
        <f t="shared" ref="D311:L311" si="199">IF(((D309="")*AND(D310="")),"",(D309-D310)*3)</f>
        <v>36190.110000000008</v>
      </c>
      <c r="E311" s="68">
        <f t="shared" si="199"/>
        <v>39767.399999999994</v>
      </c>
      <c r="F311" s="68">
        <f t="shared" si="199"/>
        <v>40195.229999999996</v>
      </c>
      <c r="G311" s="68">
        <f t="shared" si="199"/>
        <v>40766.700000000004</v>
      </c>
      <c r="H311" s="68">
        <f t="shared" si="199"/>
        <v>38050.29</v>
      </c>
      <c r="I311" s="68">
        <f t="shared" si="199"/>
        <v>39717.990000000005</v>
      </c>
      <c r="J311" s="68">
        <f t="shared" si="199"/>
        <v>40428.720000000001</v>
      </c>
      <c r="K311" s="68">
        <f t="shared" si="199"/>
        <v>41232.089999999997</v>
      </c>
      <c r="L311" s="68">
        <f t="shared" si="199"/>
        <v>41128.589999999997</v>
      </c>
      <c r="M311" s="740"/>
      <c r="N311" s="740"/>
      <c r="O311" s="740"/>
      <c r="P311" s="740"/>
      <c r="Q311" s="737"/>
      <c r="R311" s="740"/>
      <c r="S311" s="160"/>
      <c r="T311" s="160"/>
      <c r="U311" s="286"/>
      <c r="V311" s="286"/>
      <c r="W311" s="286"/>
      <c r="X311" s="291"/>
      <c r="Y311" s="292"/>
      <c r="Z311" s="292"/>
    </row>
    <row r="312" spans="1:26">
      <c r="A312" s="201">
        <v>43367</v>
      </c>
      <c r="B312" s="738" t="s">
        <v>122</v>
      </c>
      <c r="C312" s="68" t="s">
        <v>86</v>
      </c>
      <c r="D312" s="54">
        <v>29314.09</v>
      </c>
      <c r="E312" s="54">
        <v>29222.37</v>
      </c>
      <c r="F312" s="54">
        <v>29231.33</v>
      </c>
      <c r="G312" s="54">
        <v>29225.57</v>
      </c>
      <c r="H312" s="54">
        <v>29298.42</v>
      </c>
      <c r="I312" s="54">
        <v>29272.59</v>
      </c>
      <c r="J312" s="54">
        <v>29192.01</v>
      </c>
      <c r="K312" s="54">
        <v>29237.73</v>
      </c>
      <c r="L312" s="54">
        <v>29349.3</v>
      </c>
      <c r="M312" s="738">
        <f>IF((L313=""),"",MAX(D314:L314))</f>
        <v>35340.299999999996</v>
      </c>
      <c r="N312" s="738">
        <f>IF(L313="","",MIN(D314:L314))</f>
        <v>31992.629999999997</v>
      </c>
      <c r="O312" s="738">
        <f>IF((L314=""),"",AVERAGE(D314:L314))</f>
        <v>34320.746666666673</v>
      </c>
      <c r="P312" s="738">
        <f>IF((L313=""),"",((M312-N312)/(M312+N312))*100)</f>
        <v>4.9718169103884211</v>
      </c>
      <c r="Q312" s="735" t="str">
        <f t="shared" ref="Q312" si="200">IF(L313="","",IF(P312&lt;20,(IF(O312&gt;19000,IF(O312&lt;49000,"Pass","Fail"),"Fail"))))</f>
        <v>Pass</v>
      </c>
      <c r="R312" s="738">
        <v>1340</v>
      </c>
      <c r="S312" s="158"/>
      <c r="T312" s="158"/>
      <c r="U312" s="287">
        <v>19000</v>
      </c>
      <c r="V312" s="287">
        <v>49000</v>
      </c>
      <c r="W312" s="287">
        <v>33000</v>
      </c>
      <c r="X312" s="288">
        <v>44000</v>
      </c>
      <c r="Y312" s="289">
        <v>20</v>
      </c>
      <c r="Z312" s="289">
        <v>20</v>
      </c>
    </row>
    <row r="313" spans="1:26" ht="15.75">
      <c r="A313"/>
      <c r="B313" s="739"/>
      <c r="C313" s="68" t="s">
        <v>87</v>
      </c>
      <c r="D313" s="54">
        <v>18649.88</v>
      </c>
      <c r="E313" s="54">
        <v>17767.5</v>
      </c>
      <c r="F313" s="54">
        <v>17696.32</v>
      </c>
      <c r="G313" s="54">
        <v>17552.41</v>
      </c>
      <c r="H313" s="54">
        <v>18226.689999999999</v>
      </c>
      <c r="I313" s="54">
        <v>17830.96</v>
      </c>
      <c r="J313" s="54">
        <v>17608.509999999998</v>
      </c>
      <c r="K313" s="54">
        <v>17479.7</v>
      </c>
      <c r="L313" s="54">
        <v>17569.2</v>
      </c>
      <c r="M313" s="739"/>
      <c r="N313" s="739"/>
      <c r="O313" s="739"/>
      <c r="P313" s="739"/>
      <c r="Q313" s="736"/>
      <c r="R313" s="739"/>
      <c r="S313" s="159"/>
      <c r="T313" s="159"/>
      <c r="U313" s="284"/>
      <c r="V313" s="284"/>
      <c r="W313" s="284"/>
      <c r="X313" s="290"/>
      <c r="Y313" s="285"/>
      <c r="Z313" s="285"/>
    </row>
    <row r="314" spans="1:26" ht="26.65" customHeight="1">
      <c r="A314"/>
      <c r="B314" s="740"/>
      <c r="C314" s="68" t="s">
        <v>121</v>
      </c>
      <c r="D314" s="68">
        <f t="shared" ref="D314:L314" si="201">IF(((D312="")*AND(D313="")),"",(D312-D313)*3)</f>
        <v>31992.629999999997</v>
      </c>
      <c r="E314" s="68">
        <f t="shared" si="201"/>
        <v>34364.61</v>
      </c>
      <c r="F314" s="68">
        <f t="shared" si="201"/>
        <v>34605.030000000006</v>
      </c>
      <c r="G314" s="68">
        <f t="shared" si="201"/>
        <v>35019.479999999996</v>
      </c>
      <c r="H314" s="68">
        <f t="shared" si="201"/>
        <v>33215.19</v>
      </c>
      <c r="I314" s="68">
        <f t="shared" si="201"/>
        <v>34324.89</v>
      </c>
      <c r="J314" s="68">
        <f t="shared" si="201"/>
        <v>34750.5</v>
      </c>
      <c r="K314" s="68">
        <f t="shared" si="201"/>
        <v>35274.089999999997</v>
      </c>
      <c r="L314" s="68">
        <f t="shared" si="201"/>
        <v>35340.299999999996</v>
      </c>
      <c r="M314" s="740"/>
      <c r="N314" s="740"/>
      <c r="O314" s="740"/>
      <c r="P314" s="740"/>
      <c r="Q314" s="737"/>
      <c r="R314" s="740"/>
      <c r="S314" s="160"/>
      <c r="T314" s="160"/>
      <c r="U314" s="286"/>
      <c r="V314" s="286"/>
      <c r="W314" s="286"/>
      <c r="X314" s="291"/>
      <c r="Y314" s="292"/>
      <c r="Z314" s="292"/>
    </row>
    <row r="315" spans="1:26">
      <c r="A315" s="201">
        <v>43369</v>
      </c>
      <c r="B315" s="738" t="s">
        <v>122</v>
      </c>
      <c r="C315" s="68" t="s">
        <v>86</v>
      </c>
      <c r="D315" s="54">
        <v>29390.75</v>
      </c>
      <c r="E315" s="54">
        <v>29305.81</v>
      </c>
      <c r="F315" s="54">
        <v>29303.88</v>
      </c>
      <c r="G315" s="54">
        <v>29287.39</v>
      </c>
      <c r="H315" s="54">
        <v>29346.28</v>
      </c>
      <c r="I315" s="54">
        <v>29356.11</v>
      </c>
      <c r="J315" s="54">
        <v>29265.599999999999</v>
      </c>
      <c r="K315" s="54">
        <v>29311.38</v>
      </c>
      <c r="L315" s="54">
        <v>29401.4</v>
      </c>
      <c r="M315" s="738">
        <f>IF((L316=""),"",MAX(D317:L317))</f>
        <v>40670.700000000004</v>
      </c>
      <c r="N315" s="738">
        <f>IF(L316="","",MIN(D317:L317))</f>
        <v>35986.29</v>
      </c>
      <c r="O315" s="738">
        <f>IF((L317=""),"",AVERAGE(D317:L317))</f>
        <v>39291.730000000003</v>
      </c>
      <c r="P315" s="738">
        <f>IF((L316=""),"",((M315-N315)/(M315+N315))*100)</f>
        <v>6.1108712982338638</v>
      </c>
      <c r="Q315" s="735" t="str">
        <f t="shared" ref="Q315" si="202">IF(L316="","",IF(P315&lt;20,(IF(O315&gt;19000,IF(O315&lt;49000,"Pass","Fail"),"Fail"))))</f>
        <v>Pass</v>
      </c>
      <c r="R315" s="738">
        <v>102</v>
      </c>
      <c r="S315" s="158"/>
      <c r="T315" s="158"/>
      <c r="U315" s="287">
        <v>19000</v>
      </c>
      <c r="V315" s="287">
        <v>49000</v>
      </c>
      <c r="W315" s="287">
        <v>33000</v>
      </c>
      <c r="X315" s="288">
        <v>44000</v>
      </c>
      <c r="Y315" s="289">
        <v>20</v>
      </c>
      <c r="Z315" s="289">
        <v>20</v>
      </c>
    </row>
    <row r="316" spans="1:26" ht="15.75">
      <c r="A316"/>
      <c r="B316" s="739"/>
      <c r="C316" s="68" t="s">
        <v>87</v>
      </c>
      <c r="D316" s="54">
        <v>17395.32</v>
      </c>
      <c r="E316" s="54">
        <v>16223.73</v>
      </c>
      <c r="F316" s="54">
        <v>16128.7</v>
      </c>
      <c r="G316" s="54">
        <v>15970.48</v>
      </c>
      <c r="H316" s="54">
        <v>16595.48</v>
      </c>
      <c r="I316" s="54">
        <v>16061.68</v>
      </c>
      <c r="J316" s="54">
        <v>15975.97</v>
      </c>
      <c r="K316" s="54">
        <v>15897.55</v>
      </c>
      <c r="L316" s="54">
        <v>15844.5</v>
      </c>
      <c r="M316" s="739"/>
      <c r="N316" s="739"/>
      <c r="O316" s="739"/>
      <c r="P316" s="739"/>
      <c r="Q316" s="736"/>
      <c r="R316" s="739"/>
      <c r="S316" s="159"/>
      <c r="T316" s="159"/>
      <c r="U316" s="284"/>
      <c r="V316" s="284"/>
      <c r="W316" s="284"/>
      <c r="X316" s="290"/>
      <c r="Y316" s="285"/>
      <c r="Z316" s="285"/>
    </row>
    <row r="317" spans="1:26" ht="26.65" customHeight="1">
      <c r="A317"/>
      <c r="B317" s="740"/>
      <c r="C317" s="68" t="s">
        <v>121</v>
      </c>
      <c r="D317" s="68">
        <f t="shared" ref="D317:L317" si="203">IF(((D315="")*AND(D316="")),"",(D315-D316)*3)</f>
        <v>35986.29</v>
      </c>
      <c r="E317" s="68">
        <f t="shared" si="203"/>
        <v>39246.240000000005</v>
      </c>
      <c r="F317" s="68">
        <f t="shared" si="203"/>
        <v>39525.54</v>
      </c>
      <c r="G317" s="68">
        <f t="shared" si="203"/>
        <v>39950.729999999996</v>
      </c>
      <c r="H317" s="68">
        <f t="shared" si="203"/>
        <v>38252.399999999994</v>
      </c>
      <c r="I317" s="68">
        <f t="shared" si="203"/>
        <v>39883.29</v>
      </c>
      <c r="J317" s="68">
        <f t="shared" si="203"/>
        <v>39868.89</v>
      </c>
      <c r="K317" s="68">
        <f t="shared" si="203"/>
        <v>40241.490000000005</v>
      </c>
      <c r="L317" s="68">
        <f t="shared" si="203"/>
        <v>40670.700000000004</v>
      </c>
      <c r="M317" s="740"/>
      <c r="N317" s="740"/>
      <c r="O317" s="740"/>
      <c r="P317" s="740"/>
      <c r="Q317" s="737"/>
      <c r="R317" s="740"/>
      <c r="S317" s="160"/>
      <c r="T317" s="160"/>
      <c r="U317" s="286"/>
      <c r="V317" s="286"/>
      <c r="W317" s="286"/>
      <c r="X317" s="291"/>
      <c r="Y317" s="292"/>
      <c r="Z317" s="292"/>
    </row>
    <row r="318" spans="1:26">
      <c r="A318" s="201">
        <v>43373</v>
      </c>
      <c r="B318" s="738" t="s">
        <v>122</v>
      </c>
      <c r="C318" s="68" t="s">
        <v>86</v>
      </c>
      <c r="D318" s="54">
        <v>29066.080000000002</v>
      </c>
      <c r="E318" s="54">
        <v>29017.21</v>
      </c>
      <c r="F318" s="54">
        <v>29044.13</v>
      </c>
      <c r="G318" s="54">
        <v>29008.07</v>
      </c>
      <c r="H318" s="54">
        <v>29082.09</v>
      </c>
      <c r="I318" s="54">
        <v>29065.24</v>
      </c>
      <c r="J318" s="54">
        <v>29000.26</v>
      </c>
      <c r="K318" s="54">
        <v>28999.360000000001</v>
      </c>
      <c r="L318" s="54">
        <v>29066.28</v>
      </c>
      <c r="M318" s="738">
        <f>IF((L319=""),"",MAX(D320:L320))</f>
        <v>37983.54</v>
      </c>
      <c r="N318" s="738">
        <f>IF(L319="","",MIN(D320:L320))</f>
        <v>32440.740000000005</v>
      </c>
      <c r="O318" s="738">
        <f>IF((L320=""),"",AVERAGE(D320:L320))</f>
        <v>36615.53</v>
      </c>
      <c r="P318" s="738">
        <f>IF((L319=""),"",((M318-N318)/(M318+N318))*100)</f>
        <v>7.8705809984851758</v>
      </c>
      <c r="Q318" s="735" t="str">
        <f t="shared" ref="Q318" si="204">IF(L319="","",IF(P318&lt;20,(IF(O318&gt;19000,IF(O318&lt;49000,"Pass","Fail"),"Fail"))))</f>
        <v>Pass</v>
      </c>
      <c r="R318" s="738">
        <v>1340</v>
      </c>
      <c r="S318" s="158"/>
      <c r="T318" s="158"/>
      <c r="U318" s="287">
        <v>19000</v>
      </c>
      <c r="V318" s="287">
        <v>49000</v>
      </c>
      <c r="W318" s="287">
        <v>33000</v>
      </c>
      <c r="X318" s="288">
        <v>44000</v>
      </c>
      <c r="Y318" s="289">
        <v>20</v>
      </c>
      <c r="Z318" s="289">
        <v>20</v>
      </c>
    </row>
    <row r="319" spans="1:26" ht="15.75">
      <c r="A319"/>
      <c r="B319" s="739"/>
      <c r="C319" s="68" t="s">
        <v>87</v>
      </c>
      <c r="D319" s="54">
        <v>18252.5</v>
      </c>
      <c r="E319" s="54">
        <v>16826.75</v>
      </c>
      <c r="F319" s="54">
        <v>16589.900000000001</v>
      </c>
      <c r="G319" s="54">
        <v>16346.89</v>
      </c>
      <c r="H319" s="54">
        <v>17193.419999999998</v>
      </c>
      <c r="I319" s="54">
        <v>16784.439999999999</v>
      </c>
      <c r="J319" s="54">
        <v>16468.57</v>
      </c>
      <c r="K319" s="54">
        <v>16369.37</v>
      </c>
      <c r="L319" s="54">
        <v>16670.29</v>
      </c>
      <c r="M319" s="739"/>
      <c r="N319" s="739"/>
      <c r="O319" s="739"/>
      <c r="P319" s="739"/>
      <c r="Q319" s="736"/>
      <c r="R319" s="739"/>
      <c r="S319" s="159"/>
      <c r="T319" s="159"/>
      <c r="U319" s="284"/>
      <c r="V319" s="284"/>
      <c r="W319" s="284"/>
      <c r="X319" s="290"/>
      <c r="Y319" s="285"/>
      <c r="Z319" s="285"/>
    </row>
    <row r="320" spans="1:26" ht="26.65" customHeight="1">
      <c r="A320"/>
      <c r="B320" s="740"/>
      <c r="C320" s="68" t="s">
        <v>121</v>
      </c>
      <c r="D320" s="68">
        <f t="shared" ref="D320:L320" si="205">IF(((D318="")*AND(D319="")),"",(D318-D319)*3)</f>
        <v>32440.740000000005</v>
      </c>
      <c r="E320" s="68">
        <f t="shared" si="205"/>
        <v>36571.379999999997</v>
      </c>
      <c r="F320" s="68">
        <f t="shared" si="205"/>
        <v>37362.69</v>
      </c>
      <c r="G320" s="68">
        <f t="shared" si="205"/>
        <v>37983.54</v>
      </c>
      <c r="H320" s="68">
        <f t="shared" si="205"/>
        <v>35666.010000000009</v>
      </c>
      <c r="I320" s="68">
        <f t="shared" si="205"/>
        <v>36842.400000000009</v>
      </c>
      <c r="J320" s="68">
        <f t="shared" si="205"/>
        <v>37595.069999999992</v>
      </c>
      <c r="K320" s="68">
        <f t="shared" si="205"/>
        <v>37889.97</v>
      </c>
      <c r="L320" s="68">
        <f t="shared" si="205"/>
        <v>37187.969999999994</v>
      </c>
      <c r="M320" s="740"/>
      <c r="N320" s="740"/>
      <c r="O320" s="740"/>
      <c r="P320" s="740"/>
      <c r="Q320" s="737"/>
      <c r="R320" s="740"/>
      <c r="S320" s="160"/>
      <c r="T320" s="160"/>
      <c r="U320" s="286"/>
      <c r="V320" s="286"/>
      <c r="W320" s="286"/>
      <c r="X320" s="291"/>
      <c r="Y320" s="292"/>
      <c r="Z320" s="292"/>
    </row>
    <row r="321" spans="1:26">
      <c r="A321" s="201">
        <v>43376</v>
      </c>
      <c r="B321" s="738" t="s">
        <v>122</v>
      </c>
      <c r="C321" s="68" t="s">
        <v>86</v>
      </c>
      <c r="D321" s="54">
        <v>29074.23</v>
      </c>
      <c r="E321" s="54">
        <v>28988.73</v>
      </c>
      <c r="F321" s="54">
        <v>28989.33</v>
      </c>
      <c r="G321" s="54">
        <v>28974.46</v>
      </c>
      <c r="H321" s="54">
        <v>29040.77</v>
      </c>
      <c r="I321" s="54">
        <v>29065.75</v>
      </c>
      <c r="J321" s="54">
        <v>28982.48</v>
      </c>
      <c r="K321" s="54">
        <v>28972.959999999999</v>
      </c>
      <c r="L321" s="54">
        <v>29070.06</v>
      </c>
      <c r="M321" s="738">
        <f>IF((L322=""),"",MAX(D323:L323))</f>
        <v>38240.789999999994</v>
      </c>
      <c r="N321" s="738">
        <f>IF(L322="","",MIN(D323:L323))</f>
        <v>32937.69</v>
      </c>
      <c r="O321" s="738">
        <f>IF((L323=""),"",AVERAGE(D323:L323))</f>
        <v>37039.943333333329</v>
      </c>
      <c r="P321" s="738">
        <f>IF((L322=""),"",((M321-N321)/(M321+N321))*100)</f>
        <v>7.4504260276420515</v>
      </c>
      <c r="Q321" s="735" t="str">
        <f t="shared" ref="Q321" si="206">IF(L322="","",IF(P321&lt;20,(IF(O321&gt;19000,IF(O321&lt;49000,"Pass","Fail"),"Fail"))))</f>
        <v>Pass</v>
      </c>
      <c r="R321" s="738">
        <v>121</v>
      </c>
      <c r="S321" s="158"/>
      <c r="T321" s="158"/>
      <c r="U321" s="287">
        <v>19000</v>
      </c>
      <c r="V321" s="287">
        <v>49000</v>
      </c>
      <c r="W321" s="287">
        <v>33000</v>
      </c>
      <c r="X321" s="288">
        <v>44000</v>
      </c>
      <c r="Y321" s="289">
        <v>20</v>
      </c>
      <c r="Z321" s="289">
        <v>20</v>
      </c>
    </row>
    <row r="322" spans="1:26" ht="15.75">
      <c r="A322"/>
      <c r="B322" s="739"/>
      <c r="C322" s="68" t="s">
        <v>87</v>
      </c>
      <c r="D322" s="54">
        <v>18095</v>
      </c>
      <c r="E322" s="54">
        <v>16730.52</v>
      </c>
      <c r="F322" s="54">
        <v>16472.490000000002</v>
      </c>
      <c r="G322" s="54">
        <v>16227.53</v>
      </c>
      <c r="H322" s="54">
        <v>16974.060000000001</v>
      </c>
      <c r="I322" s="54">
        <v>16545.04</v>
      </c>
      <c r="J322" s="54">
        <v>16285.02</v>
      </c>
      <c r="K322" s="54">
        <v>16287.65</v>
      </c>
      <c r="L322" s="54">
        <v>16421.63</v>
      </c>
      <c r="M322" s="739"/>
      <c r="N322" s="739"/>
      <c r="O322" s="739"/>
      <c r="P322" s="739"/>
      <c r="Q322" s="736"/>
      <c r="R322" s="739"/>
      <c r="S322" s="159"/>
      <c r="T322" s="159"/>
      <c r="U322" s="284"/>
      <c r="V322" s="284"/>
      <c r="W322" s="284"/>
      <c r="X322" s="290"/>
      <c r="Y322" s="285"/>
      <c r="Z322" s="285"/>
    </row>
    <row r="323" spans="1:26" ht="26.65" customHeight="1">
      <c r="A323"/>
      <c r="B323" s="740"/>
      <c r="C323" s="68" t="s">
        <v>121</v>
      </c>
      <c r="D323" s="68">
        <f t="shared" ref="D323:L323" si="207">IF(((D321="")*AND(D322="")),"",(D321-D322)*3)</f>
        <v>32937.69</v>
      </c>
      <c r="E323" s="68">
        <f t="shared" si="207"/>
        <v>36774.629999999997</v>
      </c>
      <c r="F323" s="68">
        <f t="shared" si="207"/>
        <v>37550.520000000004</v>
      </c>
      <c r="G323" s="68">
        <f t="shared" si="207"/>
        <v>38240.789999999994</v>
      </c>
      <c r="H323" s="68">
        <f t="shared" si="207"/>
        <v>36200.129999999997</v>
      </c>
      <c r="I323" s="68">
        <f t="shared" si="207"/>
        <v>37562.129999999997</v>
      </c>
      <c r="J323" s="68">
        <f t="shared" si="207"/>
        <v>38092.379999999997</v>
      </c>
      <c r="K323" s="68">
        <f t="shared" si="207"/>
        <v>38055.93</v>
      </c>
      <c r="L323" s="68">
        <f t="shared" si="207"/>
        <v>37945.29</v>
      </c>
      <c r="M323" s="740"/>
      <c r="N323" s="740"/>
      <c r="O323" s="740"/>
      <c r="P323" s="740"/>
      <c r="Q323" s="737"/>
      <c r="R323" s="740"/>
      <c r="S323" s="160"/>
      <c r="T323" s="160"/>
      <c r="U323" s="286"/>
      <c r="V323" s="286"/>
      <c r="W323" s="286"/>
      <c r="X323" s="291"/>
      <c r="Y323" s="292"/>
      <c r="Z323" s="292"/>
    </row>
    <row r="324" spans="1:26">
      <c r="A324" s="201">
        <v>43379</v>
      </c>
      <c r="B324" s="738" t="s">
        <v>122</v>
      </c>
      <c r="C324" s="68" t="s">
        <v>86</v>
      </c>
      <c r="D324" s="54">
        <v>27169.759999999998</v>
      </c>
      <c r="E324" s="54">
        <v>27157.56</v>
      </c>
      <c r="F324" s="54">
        <v>27235.27</v>
      </c>
      <c r="G324" s="54">
        <v>27140.07</v>
      </c>
      <c r="H324" s="54">
        <v>27146.78</v>
      </c>
      <c r="I324" s="54">
        <v>27127.85</v>
      </c>
      <c r="J324" s="54">
        <v>27146.9</v>
      </c>
      <c r="K324" s="54">
        <v>27130.35</v>
      </c>
      <c r="L324" s="54">
        <v>27140.87</v>
      </c>
      <c r="M324" s="738">
        <f>IF((L325=""),"",MAX(D326:L326))</f>
        <v>39571.919999999998</v>
      </c>
      <c r="N324" s="738">
        <f>IF(L325="","",MIN(D326:L326))</f>
        <v>34616.369999999995</v>
      </c>
      <c r="O324" s="738">
        <f>IF((L326=""),"",AVERAGE(D326:L326))</f>
        <v>38288.166666666657</v>
      </c>
      <c r="P324" s="738">
        <f>IF((L325=""),"",((M324-N324)/(M324+N324))*100)</f>
        <v>6.6796929811969026</v>
      </c>
      <c r="Q324" s="735" t="str">
        <f t="shared" ref="Q324" si="208">IF(L325="","",IF(P324&lt;20,(IF(O324&gt;19000,IF(O324&lt;49000,"Pass","Fail"),"Fail"))))</f>
        <v>Pass</v>
      </c>
      <c r="R324" s="738">
        <v>121</v>
      </c>
      <c r="S324" s="158" t="s">
        <v>197</v>
      </c>
      <c r="T324" s="158"/>
      <c r="U324" s="287">
        <v>19000</v>
      </c>
      <c r="V324" s="287">
        <v>49000</v>
      </c>
      <c r="W324" s="287">
        <v>33000</v>
      </c>
      <c r="X324" s="288">
        <v>44000</v>
      </c>
      <c r="Y324" s="289">
        <v>20</v>
      </c>
      <c r="Z324" s="289">
        <v>20</v>
      </c>
    </row>
    <row r="325" spans="1:26" ht="15.75">
      <c r="A325"/>
      <c r="B325" s="739"/>
      <c r="C325" s="68" t="s">
        <v>87</v>
      </c>
      <c r="D325" s="54">
        <v>15630.97</v>
      </c>
      <c r="E325" s="54">
        <v>14539.11</v>
      </c>
      <c r="F325" s="54">
        <v>14436.16</v>
      </c>
      <c r="G325" s="54">
        <v>14042.53</v>
      </c>
      <c r="H325" s="54">
        <v>14573.76</v>
      </c>
      <c r="I325" s="54">
        <v>14069.76</v>
      </c>
      <c r="J325" s="54">
        <v>14128.92</v>
      </c>
      <c r="K325" s="54">
        <v>14159.47</v>
      </c>
      <c r="L325" s="54">
        <v>13950.23</v>
      </c>
      <c r="M325" s="739"/>
      <c r="N325" s="739"/>
      <c r="O325" s="739"/>
      <c r="P325" s="739"/>
      <c r="Q325" s="736"/>
      <c r="R325" s="739"/>
      <c r="S325" s="159"/>
      <c r="T325" s="159"/>
      <c r="U325" s="284"/>
      <c r="V325" s="284"/>
      <c r="W325" s="284"/>
      <c r="X325" s="290"/>
      <c r="Y325" s="285"/>
      <c r="Z325" s="285"/>
    </row>
    <row r="326" spans="1:26" ht="26.65" customHeight="1">
      <c r="A326"/>
      <c r="B326" s="740"/>
      <c r="C326" s="68" t="s">
        <v>121</v>
      </c>
      <c r="D326" s="68">
        <f t="shared" ref="D326:L326" si="209">IF(((D324="")*AND(D325="")),"",(D324-D325)*3)</f>
        <v>34616.369999999995</v>
      </c>
      <c r="E326" s="68">
        <f t="shared" si="209"/>
        <v>37855.350000000006</v>
      </c>
      <c r="F326" s="68">
        <f t="shared" si="209"/>
        <v>38397.33</v>
      </c>
      <c r="G326" s="68">
        <f t="shared" si="209"/>
        <v>39292.619999999995</v>
      </c>
      <c r="H326" s="68">
        <f t="shared" si="209"/>
        <v>37719.06</v>
      </c>
      <c r="I326" s="68">
        <f t="shared" si="209"/>
        <v>39174.269999999997</v>
      </c>
      <c r="J326" s="68">
        <f t="shared" si="209"/>
        <v>39053.94</v>
      </c>
      <c r="K326" s="68">
        <f t="shared" si="209"/>
        <v>38912.639999999999</v>
      </c>
      <c r="L326" s="68">
        <f t="shared" si="209"/>
        <v>39571.919999999998</v>
      </c>
      <c r="M326" s="740"/>
      <c r="N326" s="740"/>
      <c r="O326" s="740"/>
      <c r="P326" s="740"/>
      <c r="Q326" s="737"/>
      <c r="R326" s="740"/>
      <c r="S326" s="160"/>
      <c r="T326" s="160"/>
      <c r="U326" s="286"/>
      <c r="V326" s="286"/>
      <c r="W326" s="286"/>
      <c r="X326" s="291"/>
      <c r="Y326" s="292"/>
      <c r="Z326" s="292"/>
    </row>
    <row r="327" spans="1:26">
      <c r="A327" s="201">
        <v>43382</v>
      </c>
      <c r="B327" s="738" t="s">
        <v>122</v>
      </c>
      <c r="C327" s="68" t="s">
        <v>86</v>
      </c>
      <c r="D327" s="54">
        <v>29250.84</v>
      </c>
      <c r="E327" s="54">
        <v>29186.58</v>
      </c>
      <c r="F327" s="54">
        <v>29230.66</v>
      </c>
      <c r="G327" s="54">
        <v>29197.03</v>
      </c>
      <c r="H327" s="54">
        <v>29245.21</v>
      </c>
      <c r="I327" s="54">
        <v>29240.38</v>
      </c>
      <c r="J327" s="54">
        <v>29192.36</v>
      </c>
      <c r="K327" s="54">
        <v>29185.15</v>
      </c>
      <c r="L327" s="54">
        <v>29261.58</v>
      </c>
      <c r="M327" s="738">
        <f>IF((L328=""),"",MAX(D329:L329))</f>
        <v>41083.740000000005</v>
      </c>
      <c r="N327" s="738">
        <f>IF(L328="","",MIN(D329:L329))</f>
        <v>35782.020000000004</v>
      </c>
      <c r="O327" s="738">
        <f>IF((L329=""),"",AVERAGE(D329:L329))</f>
        <v>39841.57</v>
      </c>
      <c r="P327" s="738">
        <f>IF((L328=""),"",((M327-N327)/(M327+N327))*100)</f>
        <v>6.8973753723374376</v>
      </c>
      <c r="Q327" s="735" t="str">
        <f t="shared" ref="Q327" si="210">IF(L328="","",IF(P327&lt;20,(IF(O327&gt;19000,IF(O327&lt;49000,"Pass","Fail"),"Fail"))))</f>
        <v>Pass</v>
      </c>
      <c r="R327" s="738">
        <v>1335</v>
      </c>
      <c r="S327" s="158" t="s">
        <v>129</v>
      </c>
      <c r="T327" s="158"/>
      <c r="U327" s="287">
        <v>19000</v>
      </c>
      <c r="V327" s="287">
        <v>49000</v>
      </c>
      <c r="W327" s="287">
        <v>33000</v>
      </c>
      <c r="X327" s="288">
        <v>44000</v>
      </c>
      <c r="Y327" s="289">
        <v>20</v>
      </c>
      <c r="Z327" s="289">
        <v>20</v>
      </c>
    </row>
    <row r="328" spans="1:26" ht="15.75">
      <c r="A328"/>
      <c r="B328" s="739"/>
      <c r="C328" s="68" t="s">
        <v>87</v>
      </c>
      <c r="D328" s="54">
        <v>17323.5</v>
      </c>
      <c r="E328" s="54">
        <v>15976.56</v>
      </c>
      <c r="F328" s="54">
        <v>15818.64</v>
      </c>
      <c r="G328" s="54">
        <v>15540.9</v>
      </c>
      <c r="H328" s="54">
        <v>16319.76</v>
      </c>
      <c r="I328" s="54">
        <v>15774.54</v>
      </c>
      <c r="J328" s="54">
        <v>15621.63</v>
      </c>
      <c r="K328" s="54">
        <v>15522.55</v>
      </c>
      <c r="L328" s="54">
        <v>15567</v>
      </c>
      <c r="M328" s="739"/>
      <c r="N328" s="739"/>
      <c r="O328" s="739"/>
      <c r="P328" s="739"/>
      <c r="Q328" s="736"/>
      <c r="R328" s="739"/>
      <c r="S328" s="159"/>
      <c r="T328" s="159"/>
      <c r="U328" s="284"/>
      <c r="V328" s="284"/>
      <c r="W328" s="284"/>
      <c r="X328" s="290"/>
      <c r="Y328" s="285"/>
      <c r="Z328" s="285"/>
    </row>
    <row r="329" spans="1:26" ht="26.65" customHeight="1">
      <c r="A329"/>
      <c r="B329" s="740"/>
      <c r="C329" s="68" t="s">
        <v>121</v>
      </c>
      <c r="D329" s="68">
        <f t="shared" ref="D329:L329" si="211">IF(((D327="")*AND(D328="")),"",(D327-D328)*3)</f>
        <v>35782.020000000004</v>
      </c>
      <c r="E329" s="68">
        <f t="shared" si="211"/>
        <v>39630.060000000005</v>
      </c>
      <c r="F329" s="68">
        <f t="shared" si="211"/>
        <v>40236.06</v>
      </c>
      <c r="G329" s="68">
        <f t="shared" si="211"/>
        <v>40968.39</v>
      </c>
      <c r="H329" s="68">
        <f t="shared" si="211"/>
        <v>38776.35</v>
      </c>
      <c r="I329" s="68">
        <f t="shared" si="211"/>
        <v>40397.520000000004</v>
      </c>
      <c r="J329" s="68">
        <f t="shared" si="211"/>
        <v>40712.19</v>
      </c>
      <c r="K329" s="68">
        <f t="shared" si="211"/>
        <v>40987.800000000003</v>
      </c>
      <c r="L329" s="68">
        <f t="shared" si="211"/>
        <v>41083.740000000005</v>
      </c>
      <c r="M329" s="740"/>
      <c r="N329" s="740"/>
      <c r="O329" s="740"/>
      <c r="P329" s="740"/>
      <c r="Q329" s="737"/>
      <c r="R329" s="740"/>
      <c r="S329" s="160"/>
      <c r="T329" s="160"/>
      <c r="U329" s="286"/>
      <c r="V329" s="286"/>
      <c r="W329" s="286"/>
      <c r="X329" s="291"/>
      <c r="Y329" s="292"/>
      <c r="Z329" s="292"/>
    </row>
    <row r="330" spans="1:26">
      <c r="A330" s="201">
        <v>43385</v>
      </c>
      <c r="B330" s="738" t="s">
        <v>122</v>
      </c>
      <c r="C330" s="68" t="s">
        <v>86</v>
      </c>
      <c r="D330" s="54">
        <v>29254.47</v>
      </c>
      <c r="E330" s="54">
        <v>29134.78</v>
      </c>
      <c r="F330" s="54">
        <v>29091.52</v>
      </c>
      <c r="G330" s="54">
        <v>29132.93</v>
      </c>
      <c r="H330" s="54">
        <v>29226.11</v>
      </c>
      <c r="I330" s="54">
        <v>29238.880000000001</v>
      </c>
      <c r="J330" s="54">
        <v>29136.15</v>
      </c>
      <c r="K330" s="54">
        <v>29126.27</v>
      </c>
      <c r="L330" s="54">
        <v>29209.61</v>
      </c>
      <c r="M330" s="738">
        <f>IF((L331=""),"",MAX(D332:L332))</f>
        <v>40448.01</v>
      </c>
      <c r="N330" s="738">
        <f>IF(L331="","",MIN(D332:L332))</f>
        <v>35581.530000000006</v>
      </c>
      <c r="O330" s="738">
        <f>IF((L332=""),"",AVERAGE(D332:L332))</f>
        <v>39197.493333333339</v>
      </c>
      <c r="P330" s="738">
        <f>IF((L331=""),"",((M330-N330)/(M330+N330))*100)</f>
        <v>6.4007752776091973</v>
      </c>
      <c r="Q330" s="735" t="str">
        <f t="shared" ref="Q330" si="212">IF(L331="","",IF(P330&lt;20,(IF(O330&gt;19000,IF(O330&lt;49000,"Pass","Fail"),"Fail"))))</f>
        <v>Pass</v>
      </c>
      <c r="R330" s="738">
        <v>1335</v>
      </c>
      <c r="S330" s="158" t="s">
        <v>130</v>
      </c>
      <c r="T330" s="158"/>
      <c r="U330" s="287">
        <v>19000</v>
      </c>
      <c r="V330" s="287">
        <v>49000</v>
      </c>
      <c r="W330" s="287">
        <v>33000</v>
      </c>
      <c r="X330" s="288">
        <v>44000</v>
      </c>
      <c r="Y330" s="289">
        <v>20</v>
      </c>
      <c r="Z330" s="289">
        <v>20</v>
      </c>
    </row>
    <row r="331" spans="1:26" ht="15.75">
      <c r="A331"/>
      <c r="B331" s="739"/>
      <c r="C331" s="68" t="s">
        <v>87</v>
      </c>
      <c r="D331" s="54">
        <v>17393.96</v>
      </c>
      <c r="E331" s="54">
        <v>16129.47</v>
      </c>
      <c r="F331" s="54">
        <v>16069.85</v>
      </c>
      <c r="G331" s="54">
        <v>15733.96</v>
      </c>
      <c r="H331" s="54">
        <v>16435.169999999998</v>
      </c>
      <c r="I331" s="54">
        <v>15924.74</v>
      </c>
      <c r="J331" s="54">
        <v>15828.7</v>
      </c>
      <c r="K331" s="54">
        <v>15715.45</v>
      </c>
      <c r="L331" s="54">
        <v>15726.94</v>
      </c>
      <c r="M331" s="739"/>
      <c r="N331" s="739"/>
      <c r="O331" s="739"/>
      <c r="P331" s="739"/>
      <c r="Q331" s="736"/>
      <c r="R331" s="739"/>
      <c r="S331" s="159"/>
      <c r="T331" s="159"/>
      <c r="U331" s="284"/>
      <c r="V331" s="284"/>
      <c r="W331" s="284"/>
      <c r="X331" s="290"/>
      <c r="Y331" s="285"/>
      <c r="Z331" s="285"/>
    </row>
    <row r="332" spans="1:26" ht="26.65" customHeight="1">
      <c r="A332"/>
      <c r="B332" s="740"/>
      <c r="C332" s="68" t="s">
        <v>121</v>
      </c>
      <c r="D332" s="68">
        <f t="shared" ref="D332:L332" si="213">IF(((D330="")*AND(D331="")),"",(D330-D331)*3)</f>
        <v>35581.530000000006</v>
      </c>
      <c r="E332" s="68">
        <f t="shared" si="213"/>
        <v>39015.93</v>
      </c>
      <c r="F332" s="68">
        <f t="shared" si="213"/>
        <v>39065.01</v>
      </c>
      <c r="G332" s="68">
        <f t="shared" si="213"/>
        <v>40196.910000000003</v>
      </c>
      <c r="H332" s="68">
        <f t="shared" si="213"/>
        <v>38372.820000000007</v>
      </c>
      <c r="I332" s="68">
        <f t="shared" si="213"/>
        <v>39942.420000000006</v>
      </c>
      <c r="J332" s="68">
        <f t="shared" si="213"/>
        <v>39922.350000000006</v>
      </c>
      <c r="K332" s="68">
        <f t="shared" si="213"/>
        <v>40232.46</v>
      </c>
      <c r="L332" s="68">
        <f t="shared" si="213"/>
        <v>40448.01</v>
      </c>
      <c r="M332" s="740"/>
      <c r="N332" s="740"/>
      <c r="O332" s="740"/>
      <c r="P332" s="740"/>
      <c r="Q332" s="737"/>
      <c r="R332" s="740"/>
      <c r="S332" s="160"/>
      <c r="T332" s="160"/>
      <c r="U332" s="286"/>
      <c r="V332" s="286"/>
      <c r="W332" s="286"/>
      <c r="X332" s="291"/>
      <c r="Y332" s="292"/>
      <c r="Z332" s="292"/>
    </row>
    <row r="333" spans="1:26">
      <c r="A333" s="201">
        <v>43388</v>
      </c>
      <c r="B333" s="738" t="s">
        <v>122</v>
      </c>
      <c r="C333" s="68" t="s">
        <v>86</v>
      </c>
      <c r="D333" s="54">
        <v>29299.13</v>
      </c>
      <c r="E333" s="54">
        <v>29154.48</v>
      </c>
      <c r="F333" s="54">
        <v>29198.240000000002</v>
      </c>
      <c r="G333" s="54">
        <v>29146.02</v>
      </c>
      <c r="H333" s="54">
        <v>29251.43</v>
      </c>
      <c r="I333" s="54">
        <v>29221.75</v>
      </c>
      <c r="J333" s="54">
        <v>29151.97</v>
      </c>
      <c r="K333" s="54">
        <v>29177.96</v>
      </c>
      <c r="L333" s="54">
        <v>29291.77</v>
      </c>
      <c r="M333" s="738">
        <f>IF((L334=""),"",MAX(D335:L335))</f>
        <v>40414.380000000005</v>
      </c>
      <c r="N333" s="738">
        <f>IF(L334="","",MIN(D335:L335))</f>
        <v>35482.800000000003</v>
      </c>
      <c r="O333" s="738">
        <f>IF((L335=""),"",AVERAGE(D335:L335))</f>
        <v>38937.82</v>
      </c>
      <c r="P333" s="738">
        <f>IF((L334=""),"",((M333-N333)/(M333+N333))*100)</f>
        <v>6.4977117726903701</v>
      </c>
      <c r="Q333" s="735" t="str">
        <f t="shared" ref="Q333" si="214">IF(L334="","",IF(P333&lt;20,(IF(O333&gt;19000,IF(O333&lt;49000,"Pass","Fail"),"Fail"))))</f>
        <v>Pass</v>
      </c>
      <c r="R333" s="738">
        <v>1340</v>
      </c>
      <c r="S333" s="158"/>
      <c r="T333" s="158"/>
      <c r="U333" s="287">
        <v>19000</v>
      </c>
      <c r="V333" s="287">
        <v>49000</v>
      </c>
      <c r="W333" s="287">
        <v>33000</v>
      </c>
      <c r="X333" s="288">
        <v>44000</v>
      </c>
      <c r="Y333" s="289">
        <v>20</v>
      </c>
      <c r="Z333" s="289">
        <v>20</v>
      </c>
    </row>
    <row r="334" spans="1:26" ht="15.75">
      <c r="A334"/>
      <c r="B334" s="739"/>
      <c r="C334" s="68" t="s">
        <v>87</v>
      </c>
      <c r="D334" s="54">
        <v>17471.53</v>
      </c>
      <c r="E334" s="54">
        <v>16281.96</v>
      </c>
      <c r="F334" s="54">
        <v>16151.27</v>
      </c>
      <c r="G334" s="54">
        <v>15836.79</v>
      </c>
      <c r="H334" s="54">
        <v>16463.62</v>
      </c>
      <c r="I334" s="54">
        <v>16164.41</v>
      </c>
      <c r="J334" s="54">
        <v>16016.66</v>
      </c>
      <c r="K334" s="54">
        <v>15872.74</v>
      </c>
      <c r="L334" s="54">
        <v>15820.31</v>
      </c>
      <c r="M334" s="739"/>
      <c r="N334" s="739"/>
      <c r="O334" s="739"/>
      <c r="P334" s="739"/>
      <c r="Q334" s="736"/>
      <c r="R334" s="739"/>
      <c r="S334" s="159"/>
      <c r="T334" s="159"/>
      <c r="U334" s="284"/>
      <c r="V334" s="284"/>
      <c r="W334" s="284"/>
      <c r="X334" s="290"/>
      <c r="Y334" s="285"/>
      <c r="Z334" s="285"/>
    </row>
    <row r="335" spans="1:26" ht="26.65" customHeight="1">
      <c r="A335"/>
      <c r="B335" s="740"/>
      <c r="C335" s="68" t="s">
        <v>121</v>
      </c>
      <c r="D335" s="68">
        <f t="shared" ref="D335:L335" si="215">IF(((D333="")*AND(D334="")),"",(D333-D334)*3)</f>
        <v>35482.800000000003</v>
      </c>
      <c r="E335" s="68">
        <f t="shared" si="215"/>
        <v>38617.56</v>
      </c>
      <c r="F335" s="68">
        <f t="shared" si="215"/>
        <v>39140.910000000003</v>
      </c>
      <c r="G335" s="68">
        <f t="shared" si="215"/>
        <v>39927.69</v>
      </c>
      <c r="H335" s="68">
        <f t="shared" si="215"/>
        <v>38363.430000000008</v>
      </c>
      <c r="I335" s="68">
        <f t="shared" si="215"/>
        <v>39172.020000000004</v>
      </c>
      <c r="J335" s="68">
        <f t="shared" si="215"/>
        <v>39405.930000000008</v>
      </c>
      <c r="K335" s="68">
        <f t="shared" si="215"/>
        <v>39915.659999999996</v>
      </c>
      <c r="L335" s="68">
        <f t="shared" si="215"/>
        <v>40414.380000000005</v>
      </c>
      <c r="M335" s="740"/>
      <c r="N335" s="740"/>
      <c r="O335" s="740"/>
      <c r="P335" s="740"/>
      <c r="Q335" s="737"/>
      <c r="R335" s="740"/>
      <c r="S335" s="160"/>
      <c r="T335" s="160"/>
      <c r="U335" s="286"/>
      <c r="V335" s="286"/>
      <c r="W335" s="286"/>
      <c r="X335" s="291"/>
      <c r="Y335" s="292"/>
      <c r="Z335" s="292"/>
    </row>
    <row r="336" spans="1:26">
      <c r="A336" s="201">
        <v>43391</v>
      </c>
      <c r="B336" s="738" t="s">
        <v>122</v>
      </c>
      <c r="C336" s="68" t="s">
        <v>86</v>
      </c>
      <c r="D336" s="54">
        <v>29343.68</v>
      </c>
      <c r="E336" s="54">
        <v>29231.51</v>
      </c>
      <c r="F336" s="54">
        <v>29228.639999999999</v>
      </c>
      <c r="G336" s="54">
        <v>29237.54</v>
      </c>
      <c r="H336" s="54">
        <v>29315.18</v>
      </c>
      <c r="I336" s="54">
        <v>29328.22</v>
      </c>
      <c r="J336" s="54">
        <v>29231.25</v>
      </c>
      <c r="K336" s="54">
        <v>29225.94</v>
      </c>
      <c r="L336" s="54">
        <v>29323.98</v>
      </c>
      <c r="M336" s="738">
        <f>IF((L337=""),"",MAX(D338:L338))</f>
        <v>40459.14</v>
      </c>
      <c r="N336" s="738">
        <f>IF(L337="","",MIN(D338:L338))</f>
        <v>35763.660000000003</v>
      </c>
      <c r="O336" s="738">
        <f>IF((L338=""),"",AVERAGE(D338:L338))</f>
        <v>39333.643333333341</v>
      </c>
      <c r="P336" s="738">
        <f>IF((L337=""),"",((M336-N336)/(M336+N336))*100)</f>
        <v>6.1602040334388084</v>
      </c>
      <c r="Q336" s="735" t="str">
        <f t="shared" ref="Q336" si="216">IF(L337="","",IF(P336&lt;20,(IF(O336&gt;19000,IF(O336&lt;49000,"Pass","Fail"),"Fail"))))</f>
        <v>Pass</v>
      </c>
      <c r="R336" s="738">
        <v>102</v>
      </c>
      <c r="S336" s="158" t="s">
        <v>198</v>
      </c>
      <c r="T336" s="158"/>
      <c r="U336" s="287">
        <v>19000</v>
      </c>
      <c r="V336" s="287">
        <v>49000</v>
      </c>
      <c r="W336" s="287">
        <v>33000</v>
      </c>
      <c r="X336" s="288">
        <v>44000</v>
      </c>
      <c r="Y336" s="289">
        <v>20</v>
      </c>
      <c r="Z336" s="289">
        <v>20</v>
      </c>
    </row>
    <row r="337" spans="1:26" ht="15.75">
      <c r="A337"/>
      <c r="B337" s="739"/>
      <c r="C337" s="68" t="s">
        <v>87</v>
      </c>
      <c r="D337" s="54">
        <v>17422.46</v>
      </c>
      <c r="E337" s="54">
        <v>16238.51</v>
      </c>
      <c r="F337" s="54">
        <v>16109.48</v>
      </c>
      <c r="G337" s="54">
        <v>15809.31</v>
      </c>
      <c r="H337" s="54">
        <v>16413.560000000001</v>
      </c>
      <c r="I337" s="54">
        <v>15896.56</v>
      </c>
      <c r="J337" s="54">
        <v>15868.61</v>
      </c>
      <c r="K337" s="54">
        <v>15868.92</v>
      </c>
      <c r="L337" s="54">
        <v>15837.6</v>
      </c>
      <c r="M337" s="739"/>
      <c r="N337" s="739"/>
      <c r="O337" s="739"/>
      <c r="P337" s="739"/>
      <c r="Q337" s="736"/>
      <c r="R337" s="739"/>
      <c r="S337" s="159"/>
      <c r="T337" s="159"/>
      <c r="U337" s="284"/>
      <c r="V337" s="284"/>
      <c r="W337" s="284"/>
      <c r="X337" s="290"/>
      <c r="Y337" s="285"/>
      <c r="Z337" s="285"/>
    </row>
    <row r="338" spans="1:26" ht="26.65" customHeight="1">
      <c r="A338"/>
      <c r="B338" s="740"/>
      <c r="C338" s="68" t="s">
        <v>121</v>
      </c>
      <c r="D338" s="68">
        <f t="shared" ref="D338:L338" si="217">IF(((D336="")*AND(D337="")),"",(D336-D337)*3)</f>
        <v>35763.660000000003</v>
      </c>
      <c r="E338" s="68">
        <f t="shared" si="217"/>
        <v>38978.999999999993</v>
      </c>
      <c r="F338" s="68">
        <f t="shared" si="217"/>
        <v>39357.479999999996</v>
      </c>
      <c r="G338" s="68">
        <f t="shared" si="217"/>
        <v>40284.69</v>
      </c>
      <c r="H338" s="68">
        <f t="shared" si="217"/>
        <v>38704.86</v>
      </c>
      <c r="I338" s="68">
        <f t="shared" si="217"/>
        <v>40294.980000000003</v>
      </c>
      <c r="J338" s="68">
        <f t="shared" si="217"/>
        <v>40087.919999999998</v>
      </c>
      <c r="K338" s="68">
        <f t="shared" si="217"/>
        <v>40071.06</v>
      </c>
      <c r="L338" s="68">
        <f t="shared" si="217"/>
        <v>40459.14</v>
      </c>
      <c r="M338" s="740"/>
      <c r="N338" s="740"/>
      <c r="O338" s="740"/>
      <c r="P338" s="740"/>
      <c r="Q338" s="737"/>
      <c r="R338" s="740"/>
      <c r="S338" s="160"/>
      <c r="T338" s="160"/>
      <c r="U338" s="286"/>
      <c r="V338" s="286"/>
      <c r="W338" s="286"/>
      <c r="X338" s="291"/>
      <c r="Y338" s="292"/>
      <c r="Z338" s="292"/>
    </row>
    <row r="339" spans="1:26">
      <c r="A339" s="201">
        <v>43394</v>
      </c>
      <c r="B339" s="738" t="s">
        <v>122</v>
      </c>
      <c r="C339" s="68" t="s">
        <v>86</v>
      </c>
      <c r="D339" s="54">
        <v>27459.33</v>
      </c>
      <c r="E339" s="54">
        <v>27459.33</v>
      </c>
      <c r="F339" s="54">
        <v>27567.06</v>
      </c>
      <c r="G339" s="54">
        <v>27498.52</v>
      </c>
      <c r="H339" s="54">
        <v>27500.95</v>
      </c>
      <c r="I339" s="54">
        <v>27487.79</v>
      </c>
      <c r="J339" s="54">
        <v>27477.4</v>
      </c>
      <c r="K339" s="54">
        <v>27466.12</v>
      </c>
      <c r="L339" s="54">
        <v>27491.63</v>
      </c>
      <c r="M339" s="738">
        <f>IF((L340=""),"",MAX(D341:L341))</f>
        <v>40352.82</v>
      </c>
      <c r="N339" s="738">
        <f>IF(L340="","",MIN(D341:L341))</f>
        <v>35884.680000000008</v>
      </c>
      <c r="O339" s="738">
        <f>IF((L341=""),"",AVERAGE(D341:L341))</f>
        <v>38778.223333333335</v>
      </c>
      <c r="P339" s="738">
        <f>IF((L340=""),"",((M339-N339)/(M339+N339))*100)</f>
        <v>5.8608165272995469</v>
      </c>
      <c r="Q339" s="735" t="str">
        <f t="shared" ref="Q339" si="218">IF(L340="","",IF(P339&lt;20,(IF(O339&gt;19000,IF(O339&lt;49000,"Pass","Fail"),"Fail"))))</f>
        <v>Pass</v>
      </c>
      <c r="R339" s="738">
        <v>121</v>
      </c>
      <c r="S339" s="158" t="s">
        <v>133</v>
      </c>
      <c r="T339" s="158"/>
      <c r="U339" s="287">
        <v>19000</v>
      </c>
      <c r="V339" s="287">
        <v>49000</v>
      </c>
      <c r="W339" s="287">
        <v>33000</v>
      </c>
      <c r="X339" s="288">
        <v>44000</v>
      </c>
      <c r="Y339" s="289">
        <v>20</v>
      </c>
      <c r="Z339" s="289">
        <v>20</v>
      </c>
    </row>
    <row r="340" spans="1:26" ht="15.75">
      <c r="A340"/>
      <c r="B340" s="739"/>
      <c r="C340" s="68" t="s">
        <v>87</v>
      </c>
      <c r="D340" s="54">
        <v>15497.77</v>
      </c>
      <c r="E340" s="54">
        <v>14707.35</v>
      </c>
      <c r="F340" s="54">
        <v>14806.66</v>
      </c>
      <c r="G340" s="54">
        <v>14383.7</v>
      </c>
      <c r="H340" s="54">
        <v>14670.92</v>
      </c>
      <c r="I340" s="54">
        <v>14036.85</v>
      </c>
      <c r="J340" s="54">
        <v>14406.43</v>
      </c>
      <c r="K340" s="54">
        <v>14425.43</v>
      </c>
      <c r="L340" s="54">
        <v>14138.35</v>
      </c>
      <c r="M340" s="739"/>
      <c r="N340" s="739"/>
      <c r="O340" s="739"/>
      <c r="P340" s="739"/>
      <c r="Q340" s="736"/>
      <c r="R340" s="739"/>
      <c r="S340" s="159"/>
      <c r="T340" s="159"/>
      <c r="U340" s="284"/>
      <c r="V340" s="284"/>
      <c r="W340" s="284"/>
      <c r="X340" s="290"/>
      <c r="Y340" s="285"/>
      <c r="Z340" s="285"/>
    </row>
    <row r="341" spans="1:26" ht="26.65" customHeight="1">
      <c r="A341"/>
      <c r="B341" s="740"/>
      <c r="C341" s="68" t="s">
        <v>121</v>
      </c>
      <c r="D341" s="68">
        <f t="shared" ref="D341:L341" si="219">IF(((D339="")*AND(D340="")),"",(D339-D340)*3)</f>
        <v>35884.680000000008</v>
      </c>
      <c r="E341" s="68">
        <f t="shared" si="219"/>
        <v>38255.94</v>
      </c>
      <c r="F341" s="68">
        <f t="shared" si="219"/>
        <v>38281.200000000004</v>
      </c>
      <c r="G341" s="68">
        <f t="shared" si="219"/>
        <v>39344.46</v>
      </c>
      <c r="H341" s="68">
        <f t="shared" si="219"/>
        <v>38490.090000000004</v>
      </c>
      <c r="I341" s="68">
        <f t="shared" si="219"/>
        <v>40352.82</v>
      </c>
      <c r="J341" s="68">
        <f t="shared" si="219"/>
        <v>39212.910000000003</v>
      </c>
      <c r="K341" s="68">
        <f t="shared" si="219"/>
        <v>39122.069999999992</v>
      </c>
      <c r="L341" s="68">
        <f t="shared" si="219"/>
        <v>40059.840000000004</v>
      </c>
      <c r="M341" s="740"/>
      <c r="N341" s="740"/>
      <c r="O341" s="740"/>
      <c r="P341" s="740"/>
      <c r="Q341" s="737"/>
      <c r="R341" s="740"/>
      <c r="S341" s="160"/>
      <c r="T341" s="160"/>
      <c r="U341" s="286"/>
      <c r="V341" s="286"/>
      <c r="W341" s="286"/>
      <c r="X341" s="291"/>
      <c r="Y341" s="292"/>
      <c r="Z341" s="292"/>
    </row>
    <row r="342" spans="1:26">
      <c r="A342" s="201">
        <v>43397</v>
      </c>
      <c r="B342" s="738" t="s">
        <v>122</v>
      </c>
      <c r="C342" s="68" t="s">
        <v>86</v>
      </c>
      <c r="D342" s="54">
        <v>27471.05</v>
      </c>
      <c r="E342" s="54">
        <v>27495.14</v>
      </c>
      <c r="F342" s="54">
        <v>27531.63</v>
      </c>
      <c r="G342" s="54">
        <v>27482.11</v>
      </c>
      <c r="H342" s="54">
        <v>27471.49</v>
      </c>
      <c r="I342" s="54">
        <v>27458.62</v>
      </c>
      <c r="J342" s="54">
        <v>27492.14</v>
      </c>
      <c r="K342" s="54">
        <v>27443.27</v>
      </c>
      <c r="L342" s="54">
        <v>27472.92</v>
      </c>
      <c r="M342" s="738">
        <f>IF((L343=""),"",MAX(D344:L344))</f>
        <v>40953.269999999997</v>
      </c>
      <c r="N342" s="738">
        <f>IF(L343="","",MIN(D344:L344))</f>
        <v>36101.520000000004</v>
      </c>
      <c r="O342" s="738">
        <f>IF((L344=""),"",AVERAGE(D344:L344))</f>
        <v>39813.906666666669</v>
      </c>
      <c r="P342" s="738">
        <f>IF((L343=""),"",((M342-N342)/(M342+N342))*100)</f>
        <v>6.2964937027276209</v>
      </c>
      <c r="Q342" s="735" t="str">
        <f t="shared" ref="Q342" si="220">IF(L343="","",IF(P342&lt;20,(IF(O342&gt;19000,IF(O342&lt;49000,"Pass","Fail"),"Fail"))))</f>
        <v>Pass</v>
      </c>
      <c r="R342" s="738">
        <v>121</v>
      </c>
      <c r="S342" s="158" t="s">
        <v>134</v>
      </c>
      <c r="T342" s="158"/>
      <c r="U342" s="287">
        <v>19000</v>
      </c>
      <c r="V342" s="287">
        <v>49000</v>
      </c>
      <c r="W342" s="287">
        <v>33000</v>
      </c>
      <c r="X342" s="288">
        <v>44000</v>
      </c>
      <c r="Y342" s="289">
        <v>20</v>
      </c>
      <c r="Z342" s="289">
        <v>20</v>
      </c>
    </row>
    <row r="343" spans="1:26" ht="15.75">
      <c r="A343"/>
      <c r="B343" s="739"/>
      <c r="C343" s="68" t="s">
        <v>87</v>
      </c>
      <c r="D343" s="54">
        <v>15437.21</v>
      </c>
      <c r="E343" s="54">
        <v>14345.35</v>
      </c>
      <c r="F343" s="54">
        <v>14243.05</v>
      </c>
      <c r="G343" s="54">
        <v>13861.57</v>
      </c>
      <c r="H343" s="54">
        <v>14346.85</v>
      </c>
      <c r="I343" s="54">
        <v>13851.31</v>
      </c>
      <c r="J343" s="54">
        <v>13961.67</v>
      </c>
      <c r="K343" s="54">
        <v>14007.81</v>
      </c>
      <c r="L343" s="54">
        <v>13821.83</v>
      </c>
      <c r="M343" s="739"/>
      <c r="N343" s="739"/>
      <c r="O343" s="739"/>
      <c r="P343" s="739"/>
      <c r="Q343" s="736"/>
      <c r="R343" s="739"/>
      <c r="S343" s="159"/>
      <c r="T343" s="159"/>
      <c r="U343" s="284"/>
      <c r="V343" s="284"/>
      <c r="W343" s="284"/>
      <c r="X343" s="290"/>
      <c r="Y343" s="285"/>
      <c r="Z343" s="285"/>
    </row>
    <row r="344" spans="1:26" ht="26.65" customHeight="1">
      <c r="A344"/>
      <c r="B344" s="740"/>
      <c r="C344" s="68" t="s">
        <v>121</v>
      </c>
      <c r="D344" s="68">
        <f t="shared" ref="D344:L344" si="221">IF(((D342="")*AND(D343="")),"",(D342-D343)*3)</f>
        <v>36101.520000000004</v>
      </c>
      <c r="E344" s="68">
        <f t="shared" si="221"/>
        <v>39449.369999999995</v>
      </c>
      <c r="F344" s="68">
        <f t="shared" si="221"/>
        <v>39865.740000000005</v>
      </c>
      <c r="G344" s="68">
        <f t="shared" si="221"/>
        <v>40861.620000000003</v>
      </c>
      <c r="H344" s="68">
        <f t="shared" si="221"/>
        <v>39373.920000000006</v>
      </c>
      <c r="I344" s="68">
        <f t="shared" si="221"/>
        <v>40821.93</v>
      </c>
      <c r="J344" s="68">
        <f t="shared" si="221"/>
        <v>40591.409999999996</v>
      </c>
      <c r="K344" s="68">
        <f t="shared" si="221"/>
        <v>40306.380000000005</v>
      </c>
      <c r="L344" s="68">
        <f t="shared" si="221"/>
        <v>40953.269999999997</v>
      </c>
      <c r="M344" s="740"/>
      <c r="N344" s="740"/>
      <c r="O344" s="740"/>
      <c r="P344" s="740"/>
      <c r="Q344" s="737"/>
      <c r="R344" s="740"/>
      <c r="S344" s="160"/>
      <c r="T344" s="160"/>
      <c r="U344" s="286"/>
      <c r="V344" s="286"/>
      <c r="W344" s="286"/>
      <c r="X344" s="291"/>
      <c r="Y344" s="292"/>
      <c r="Z344" s="292"/>
    </row>
    <row r="345" spans="1:26">
      <c r="A345" s="201">
        <v>43401</v>
      </c>
      <c r="B345" s="738" t="s">
        <v>122</v>
      </c>
      <c r="C345" s="68" t="s">
        <v>86</v>
      </c>
      <c r="D345" s="54">
        <v>29213.27</v>
      </c>
      <c r="E345" s="54">
        <v>26925.17</v>
      </c>
      <c r="F345" s="54">
        <v>29168.63</v>
      </c>
      <c r="G345" s="54">
        <v>29152.799999999999</v>
      </c>
      <c r="H345" s="54">
        <v>29228</v>
      </c>
      <c r="I345" s="54">
        <v>29240.45</v>
      </c>
      <c r="J345" s="54">
        <v>29128.81</v>
      </c>
      <c r="K345" s="54">
        <v>29156.16</v>
      </c>
      <c r="L345" s="54">
        <v>29242.44</v>
      </c>
      <c r="M345" s="738">
        <f>IF((L346=""),"",MAX(D347:L347))</f>
        <v>40270.739999999991</v>
      </c>
      <c r="N345" s="738">
        <f>IF(L346="","",MIN(D347:L347))</f>
        <v>32169.779999999995</v>
      </c>
      <c r="O345" s="738">
        <f>IF((L347=""),"",AVERAGE(D347:L347))</f>
        <v>38116.5</v>
      </c>
      <c r="P345" s="738">
        <f>IF((L346=""),"",((M345-N345)/(M345+N345))*100)</f>
        <v>11.18291254673489</v>
      </c>
      <c r="Q345" s="735" t="str">
        <f t="shared" ref="Q345" si="222">IF(L346="","",IF(P345&lt;20,(IF(O345&gt;19000,IF(O345&lt;49000,"Pass","Fail"),"Fail"))))</f>
        <v>Pass</v>
      </c>
      <c r="R345" s="738">
        <v>1335</v>
      </c>
      <c r="S345" s="158" t="s">
        <v>135</v>
      </c>
      <c r="T345" s="158"/>
      <c r="U345" s="287">
        <v>19000</v>
      </c>
      <c r="V345" s="287">
        <v>49000</v>
      </c>
      <c r="W345" s="287">
        <v>33000</v>
      </c>
      <c r="X345" s="288">
        <v>44000</v>
      </c>
      <c r="Y345" s="289">
        <v>20</v>
      </c>
      <c r="Z345" s="289">
        <v>20</v>
      </c>
    </row>
    <row r="346" spans="1:26" ht="15.75">
      <c r="A346"/>
      <c r="B346" s="739"/>
      <c r="C346" s="68" t="s">
        <v>87</v>
      </c>
      <c r="D346" s="54">
        <v>17442.849999999999</v>
      </c>
      <c r="E346" s="54">
        <v>16201.91</v>
      </c>
      <c r="F346" s="54">
        <v>16085.13</v>
      </c>
      <c r="G346" s="54">
        <v>15837.21</v>
      </c>
      <c r="H346" s="54">
        <v>16537.849999999999</v>
      </c>
      <c r="I346" s="54">
        <v>16332.17</v>
      </c>
      <c r="J346" s="54">
        <v>16040.39</v>
      </c>
      <c r="K346" s="54">
        <v>15809.86</v>
      </c>
      <c r="L346" s="54">
        <v>15818.86</v>
      </c>
      <c r="M346" s="739"/>
      <c r="N346" s="739"/>
      <c r="O346" s="739"/>
      <c r="P346" s="739"/>
      <c r="Q346" s="736"/>
      <c r="R346" s="739"/>
      <c r="S346" s="159"/>
      <c r="T346" s="159"/>
      <c r="U346" s="284"/>
      <c r="V346" s="284"/>
      <c r="W346" s="284"/>
      <c r="X346" s="290"/>
      <c r="Y346" s="285"/>
      <c r="Z346" s="285"/>
    </row>
    <row r="347" spans="1:26" ht="26.65" customHeight="1">
      <c r="A347"/>
      <c r="B347" s="740"/>
      <c r="C347" s="68" t="s">
        <v>121</v>
      </c>
      <c r="D347" s="68">
        <f t="shared" ref="D347:L347" si="223">IF(((D345="")*AND(D346="")),"",(D345-D346)*3)</f>
        <v>35311.260000000009</v>
      </c>
      <c r="E347" s="68">
        <f t="shared" si="223"/>
        <v>32169.779999999995</v>
      </c>
      <c r="F347" s="68">
        <f t="shared" si="223"/>
        <v>39250.500000000007</v>
      </c>
      <c r="G347" s="68">
        <f t="shared" si="223"/>
        <v>39946.770000000004</v>
      </c>
      <c r="H347" s="68">
        <f t="shared" si="223"/>
        <v>38070.450000000004</v>
      </c>
      <c r="I347" s="68">
        <f t="shared" si="223"/>
        <v>38724.840000000004</v>
      </c>
      <c r="J347" s="68">
        <f t="shared" si="223"/>
        <v>39265.260000000009</v>
      </c>
      <c r="K347" s="68">
        <f t="shared" si="223"/>
        <v>40038.899999999994</v>
      </c>
      <c r="L347" s="68">
        <f t="shared" si="223"/>
        <v>40270.739999999991</v>
      </c>
      <c r="M347" s="740"/>
      <c r="N347" s="740"/>
      <c r="O347" s="740"/>
      <c r="P347" s="740"/>
      <c r="Q347" s="737"/>
      <c r="R347" s="740"/>
      <c r="S347" s="160"/>
      <c r="T347" s="160"/>
      <c r="U347" s="286"/>
      <c r="V347" s="286"/>
      <c r="W347" s="286"/>
      <c r="X347" s="291"/>
      <c r="Y347" s="292"/>
      <c r="Z347" s="292"/>
    </row>
    <row r="348" spans="1:26">
      <c r="A348" s="201">
        <v>43404</v>
      </c>
      <c r="B348" s="738" t="s">
        <v>122</v>
      </c>
      <c r="C348" s="68" t="s">
        <v>86</v>
      </c>
      <c r="D348" s="54">
        <v>29343.16</v>
      </c>
      <c r="E348" s="54">
        <v>29265.46</v>
      </c>
      <c r="F348" s="54">
        <v>29242.11</v>
      </c>
      <c r="G348" s="54">
        <v>29236.75</v>
      </c>
      <c r="H348" s="54">
        <v>29289.37</v>
      </c>
      <c r="I348" s="54">
        <v>29309.72</v>
      </c>
      <c r="J348" s="54">
        <v>29223.43</v>
      </c>
      <c r="K348" s="54">
        <v>29249.41</v>
      </c>
      <c r="L348" s="54">
        <v>29343.62</v>
      </c>
      <c r="M348" s="738">
        <f>IF((L349=""),"",MAX(D350:L350))</f>
        <v>40863.06</v>
      </c>
      <c r="N348" s="738">
        <f>IF(L349="","",MIN(D350:L350))</f>
        <v>36103.86</v>
      </c>
      <c r="O348" s="738">
        <f>IF((L350=""),"",AVERAGE(D350:L350))</f>
        <v>39774.513333333336</v>
      </c>
      <c r="P348" s="738">
        <f>IF((L349=""),"",((M348-N348)/(M348+N348))*100)</f>
        <v>6.1834356889946971</v>
      </c>
      <c r="Q348" s="735" t="str">
        <f t="shared" ref="Q348" si="224">IF(L349="","",IF(P348&lt;20,(IF(O348&gt;19000,IF(O348&lt;49000,"Pass","Fail"),"Fail"))))</f>
        <v>Pass</v>
      </c>
      <c r="R348" s="738">
        <v>64</v>
      </c>
      <c r="S348" s="158" t="s">
        <v>136</v>
      </c>
      <c r="T348" s="158"/>
      <c r="U348" s="287">
        <v>19000</v>
      </c>
      <c r="V348" s="287">
        <v>49000</v>
      </c>
      <c r="W348" s="287">
        <v>33000</v>
      </c>
      <c r="X348" s="288">
        <v>44000</v>
      </c>
      <c r="Y348" s="289">
        <v>20</v>
      </c>
      <c r="Z348" s="289">
        <v>20</v>
      </c>
    </row>
    <row r="349" spans="1:26" ht="15.75">
      <c r="A349"/>
      <c r="B349" s="739"/>
      <c r="C349" s="68" t="s">
        <v>87</v>
      </c>
      <c r="D349" s="54">
        <v>17308.54</v>
      </c>
      <c r="E349" s="54">
        <v>16026.08</v>
      </c>
      <c r="F349" s="54">
        <v>15861.03</v>
      </c>
      <c r="G349" s="54">
        <v>15615.73</v>
      </c>
      <c r="H349" s="54">
        <v>16355.79</v>
      </c>
      <c r="I349" s="54">
        <v>15853.09</v>
      </c>
      <c r="J349" s="54">
        <v>15695.3</v>
      </c>
      <c r="K349" s="54">
        <v>15706.12</v>
      </c>
      <c r="L349" s="54">
        <v>15757.81</v>
      </c>
      <c r="M349" s="739"/>
      <c r="N349" s="739"/>
      <c r="O349" s="739"/>
      <c r="P349" s="739"/>
      <c r="Q349" s="736"/>
      <c r="R349" s="739"/>
      <c r="S349" s="159"/>
      <c r="T349" s="159"/>
      <c r="U349" s="284"/>
      <c r="V349" s="284"/>
      <c r="W349" s="284"/>
      <c r="X349" s="290"/>
      <c r="Y349" s="285"/>
      <c r="Z349" s="285"/>
    </row>
    <row r="350" spans="1:26" ht="26.65" customHeight="1">
      <c r="A350"/>
      <c r="B350" s="740"/>
      <c r="C350" s="68" t="s">
        <v>121</v>
      </c>
      <c r="D350" s="68">
        <f t="shared" ref="D350:L350" si="225">IF(((D348="")*AND(D349="")),"",(D348-D349)*3)</f>
        <v>36103.86</v>
      </c>
      <c r="E350" s="68">
        <f t="shared" si="225"/>
        <v>39718.14</v>
      </c>
      <c r="F350" s="68">
        <f t="shared" si="225"/>
        <v>40143.24</v>
      </c>
      <c r="G350" s="68">
        <f t="shared" si="225"/>
        <v>40863.06</v>
      </c>
      <c r="H350" s="68">
        <f t="shared" si="225"/>
        <v>38800.739999999991</v>
      </c>
      <c r="I350" s="68">
        <f t="shared" si="225"/>
        <v>40369.89</v>
      </c>
      <c r="J350" s="68">
        <f t="shared" si="225"/>
        <v>40584.39</v>
      </c>
      <c r="K350" s="68">
        <f t="shared" si="225"/>
        <v>40629.869999999995</v>
      </c>
      <c r="L350" s="68">
        <f t="shared" si="225"/>
        <v>40757.43</v>
      </c>
      <c r="M350" s="740"/>
      <c r="N350" s="740"/>
      <c r="O350" s="740"/>
      <c r="P350" s="740"/>
      <c r="Q350" s="737"/>
      <c r="R350" s="740"/>
      <c r="S350" s="160"/>
      <c r="T350" s="160"/>
      <c r="U350" s="286"/>
      <c r="V350" s="286"/>
      <c r="W350" s="286"/>
      <c r="X350" s="291"/>
      <c r="Y350" s="292"/>
      <c r="Z350" s="292"/>
    </row>
    <row r="351" spans="1:26">
      <c r="A351" s="201">
        <v>43404</v>
      </c>
      <c r="B351" s="738" t="s">
        <v>122</v>
      </c>
      <c r="C351" s="68" t="s">
        <v>86</v>
      </c>
      <c r="D351" s="54">
        <v>29343.17</v>
      </c>
      <c r="E351" s="54">
        <v>29260.12</v>
      </c>
      <c r="F351" s="54">
        <v>29266.799999999999</v>
      </c>
      <c r="G351" s="54">
        <v>29257.84</v>
      </c>
      <c r="H351" s="54">
        <v>29317.65</v>
      </c>
      <c r="I351" s="54">
        <v>29361.79</v>
      </c>
      <c r="J351" s="54">
        <v>29280.48</v>
      </c>
      <c r="K351" s="54">
        <v>29275.22</v>
      </c>
      <c r="L351" s="54">
        <v>29341.18</v>
      </c>
      <c r="M351" s="738">
        <f>IF((L352=""),"",MAX(D353:L353))</f>
        <v>40853.340000000004</v>
      </c>
      <c r="N351" s="738">
        <f>IF(L352="","",MIN(D353:L353))</f>
        <v>36039.75</v>
      </c>
      <c r="O351" s="738">
        <f>IF((L353=""),"",AVERAGE(D353:L353))</f>
        <v>39748.933333333334</v>
      </c>
      <c r="P351" s="738">
        <f>IF((L352=""),"",((M351-N351)/(M351+N351))*100)</f>
        <v>6.2601073776590379</v>
      </c>
      <c r="Q351" s="735" t="str">
        <f t="shared" ref="Q351" si="226">IF(L352="","",IF(P351&lt;20,(IF(O351&gt;19000,IF(O351&lt;49000,"Pass","Fail"),"Fail"))))</f>
        <v>Pass</v>
      </c>
      <c r="R351" s="738">
        <v>1335</v>
      </c>
      <c r="S351" s="158" t="s">
        <v>137</v>
      </c>
      <c r="T351" s="158"/>
      <c r="U351" s="287">
        <v>19000</v>
      </c>
      <c r="V351" s="287">
        <v>49000</v>
      </c>
      <c r="W351" s="287">
        <v>33000</v>
      </c>
      <c r="X351" s="288">
        <v>44000</v>
      </c>
      <c r="Y351" s="289">
        <v>20</v>
      </c>
      <c r="Z351" s="289">
        <v>20</v>
      </c>
    </row>
    <row r="352" spans="1:26" ht="15.75">
      <c r="A352"/>
      <c r="B352" s="739"/>
      <c r="C352" s="68" t="s">
        <v>87</v>
      </c>
      <c r="D352" s="54">
        <v>17329.919999999998</v>
      </c>
      <c r="E352" s="54">
        <v>16102.84</v>
      </c>
      <c r="F352" s="54">
        <v>15941.33</v>
      </c>
      <c r="G352" s="54">
        <v>15640.06</v>
      </c>
      <c r="H352" s="54">
        <v>16339.96</v>
      </c>
      <c r="I352" s="54">
        <v>15923.14</v>
      </c>
      <c r="J352" s="54">
        <v>15731.26</v>
      </c>
      <c r="K352" s="54">
        <v>15716.58</v>
      </c>
      <c r="L352" s="54">
        <v>15732.36</v>
      </c>
      <c r="M352" s="739"/>
      <c r="N352" s="739"/>
      <c r="O352" s="739"/>
      <c r="P352" s="739"/>
      <c r="Q352" s="736"/>
      <c r="R352" s="739"/>
      <c r="S352" s="159"/>
      <c r="T352" s="159"/>
      <c r="U352" s="284"/>
      <c r="V352" s="284"/>
      <c r="W352" s="284"/>
      <c r="X352" s="290"/>
      <c r="Y352" s="285"/>
      <c r="Z352" s="285"/>
    </row>
    <row r="353" spans="1:26" ht="26.65" customHeight="1">
      <c r="A353"/>
      <c r="B353" s="740"/>
      <c r="C353" s="68" t="s">
        <v>121</v>
      </c>
      <c r="D353" s="68">
        <f t="shared" ref="D353:L353" si="227">IF(((D351="")*AND(D352="")),"",(D351-D352)*3)</f>
        <v>36039.75</v>
      </c>
      <c r="E353" s="68">
        <f t="shared" si="227"/>
        <v>39471.839999999997</v>
      </c>
      <c r="F353" s="68">
        <f t="shared" si="227"/>
        <v>39976.409999999996</v>
      </c>
      <c r="G353" s="68">
        <f t="shared" si="227"/>
        <v>40853.340000000004</v>
      </c>
      <c r="H353" s="68">
        <f t="shared" si="227"/>
        <v>38933.070000000007</v>
      </c>
      <c r="I353" s="68">
        <f t="shared" si="227"/>
        <v>40315.950000000004</v>
      </c>
      <c r="J353" s="68">
        <f t="shared" si="227"/>
        <v>40647.659999999996</v>
      </c>
      <c r="K353" s="68">
        <f t="shared" si="227"/>
        <v>40675.920000000006</v>
      </c>
      <c r="L353" s="68">
        <f t="shared" si="227"/>
        <v>40826.46</v>
      </c>
      <c r="M353" s="740"/>
      <c r="N353" s="740"/>
      <c r="O353" s="740"/>
      <c r="P353" s="740"/>
      <c r="Q353" s="737"/>
      <c r="R353" s="740"/>
      <c r="S353" s="160"/>
      <c r="T353" s="160"/>
      <c r="U353" s="286"/>
      <c r="V353" s="286"/>
      <c r="W353" s="286"/>
      <c r="X353" s="291"/>
      <c r="Y353" s="292"/>
      <c r="Z353" s="292"/>
    </row>
    <row r="354" spans="1:26">
      <c r="A354" s="201">
        <v>43408</v>
      </c>
      <c r="B354" s="738" t="s">
        <v>122</v>
      </c>
      <c r="C354" s="68" t="s">
        <v>86</v>
      </c>
      <c r="D354" s="54">
        <v>27452.63</v>
      </c>
      <c r="E354" s="54">
        <v>27415.279999999999</v>
      </c>
      <c r="F354" s="54">
        <v>27452.04</v>
      </c>
      <c r="G354" s="54">
        <v>27431.38</v>
      </c>
      <c r="H354" s="54">
        <v>27459.53</v>
      </c>
      <c r="I354" s="54">
        <v>27409.17</v>
      </c>
      <c r="J354" s="54">
        <v>27407.88</v>
      </c>
      <c r="K354" s="54">
        <v>27405.09</v>
      </c>
      <c r="L354" s="54">
        <v>27458.61</v>
      </c>
      <c r="M354" s="738">
        <f>IF((L355=""),"",MAX(D356:L356))</f>
        <v>41157.000000000007</v>
      </c>
      <c r="N354" s="738">
        <f>IF(L355="","",MIN(D356:L356))</f>
        <v>35910.660000000003</v>
      </c>
      <c r="O354" s="738">
        <f>IF((L356=""),"",AVERAGE(D356:L356))</f>
        <v>39964.54</v>
      </c>
      <c r="P354" s="738">
        <f>IF((L355=""),"",((M354-N354)/(M354+N354))*100)</f>
        <v>6.8074468590327033</v>
      </c>
      <c r="Q354" s="735" t="str">
        <f t="shared" ref="Q354" si="228">IF(L355="","",IF(P354&lt;20,(IF(O354&gt;19000,IF(O354&lt;49000,"Pass","Fail"),"Fail"))))</f>
        <v>Pass</v>
      </c>
      <c r="R354" s="738">
        <v>121</v>
      </c>
      <c r="S354" s="158" t="s">
        <v>138</v>
      </c>
      <c r="T354" s="158"/>
      <c r="U354" s="287">
        <v>19000</v>
      </c>
      <c r="V354" s="287">
        <v>49000</v>
      </c>
      <c r="W354" s="287">
        <v>33000</v>
      </c>
      <c r="X354" s="288">
        <v>44000</v>
      </c>
      <c r="Y354" s="289">
        <v>20</v>
      </c>
      <c r="Z354" s="289">
        <v>20</v>
      </c>
    </row>
    <row r="355" spans="1:26" ht="15.75">
      <c r="A355"/>
      <c r="B355" s="739"/>
      <c r="C355" s="68" t="s">
        <v>87</v>
      </c>
      <c r="D355" s="54">
        <v>15482.41</v>
      </c>
      <c r="E355" s="54">
        <v>14137.67</v>
      </c>
      <c r="F355" s="54">
        <v>13974.92</v>
      </c>
      <c r="G355" s="54">
        <v>13712.38</v>
      </c>
      <c r="H355" s="54">
        <v>14414.87</v>
      </c>
      <c r="I355" s="54">
        <v>13942.64</v>
      </c>
      <c r="J355" s="54">
        <v>13776.27</v>
      </c>
      <c r="K355" s="54">
        <v>13769.07</v>
      </c>
      <c r="L355" s="54">
        <v>13787.76</v>
      </c>
      <c r="M355" s="739"/>
      <c r="N355" s="739"/>
      <c r="O355" s="739"/>
      <c r="P355" s="739"/>
      <c r="Q355" s="736"/>
      <c r="R355" s="739"/>
      <c r="S355" s="159"/>
      <c r="T355" s="159"/>
      <c r="U355" s="284"/>
      <c r="V355" s="284"/>
      <c r="W355" s="284"/>
      <c r="X355" s="290"/>
      <c r="Y355" s="285"/>
      <c r="Z355" s="285"/>
    </row>
    <row r="356" spans="1:26" ht="26.65" customHeight="1">
      <c r="A356"/>
      <c r="B356" s="740"/>
      <c r="C356" s="68" t="s">
        <v>121</v>
      </c>
      <c r="D356" s="68">
        <f t="shared" ref="D356:L356" si="229">IF(((D354="")*AND(D355="")),"",(D354-D355)*3)</f>
        <v>35910.660000000003</v>
      </c>
      <c r="E356" s="68">
        <f t="shared" si="229"/>
        <v>39832.829999999994</v>
      </c>
      <c r="F356" s="68">
        <f t="shared" si="229"/>
        <v>40431.360000000001</v>
      </c>
      <c r="G356" s="68">
        <f t="shared" si="229"/>
        <v>41157.000000000007</v>
      </c>
      <c r="H356" s="68">
        <f t="shared" si="229"/>
        <v>39133.979999999996</v>
      </c>
      <c r="I356" s="68">
        <f t="shared" si="229"/>
        <v>40399.589999999997</v>
      </c>
      <c r="J356" s="68">
        <f t="shared" si="229"/>
        <v>40894.83</v>
      </c>
      <c r="K356" s="68">
        <f t="shared" si="229"/>
        <v>40908.06</v>
      </c>
      <c r="L356" s="68">
        <f t="shared" si="229"/>
        <v>41012.550000000003</v>
      </c>
      <c r="M356" s="740"/>
      <c r="N356" s="740"/>
      <c r="O356" s="740"/>
      <c r="P356" s="740"/>
      <c r="Q356" s="737"/>
      <c r="R356" s="740"/>
      <c r="S356" s="160"/>
      <c r="T356" s="160"/>
      <c r="U356" s="286"/>
      <c r="V356" s="286"/>
      <c r="W356" s="286"/>
      <c r="X356" s="291"/>
      <c r="Y356" s="292"/>
      <c r="Z356" s="292"/>
    </row>
    <row r="357" spans="1:26">
      <c r="A357" s="201">
        <v>43408</v>
      </c>
      <c r="B357" s="738" t="s">
        <v>122</v>
      </c>
      <c r="C357" s="68" t="s">
        <v>86</v>
      </c>
      <c r="D357" s="54">
        <v>29313.45</v>
      </c>
      <c r="E357" s="54">
        <v>29264.15</v>
      </c>
      <c r="F357" s="54">
        <v>29277.74</v>
      </c>
      <c r="G357" s="54">
        <v>29263.759999999998</v>
      </c>
      <c r="H357" s="54">
        <v>29328.9</v>
      </c>
      <c r="I357" s="54">
        <v>29340.959999999999</v>
      </c>
      <c r="J357" s="54">
        <v>29263.5</v>
      </c>
      <c r="K357" s="54">
        <v>29243.26</v>
      </c>
      <c r="L357" s="54">
        <v>29319.85</v>
      </c>
      <c r="M357" s="738">
        <f>IF((L358=""),"",MAX(D359:L359))</f>
        <v>39801.78</v>
      </c>
      <c r="N357" s="738">
        <f>IF(L358="","",MIN(D359:L359))</f>
        <v>34660.020000000004</v>
      </c>
      <c r="O357" s="738">
        <f>IF((L359=""),"",AVERAGE(D359:L359))</f>
        <v>38612.170000000006</v>
      </c>
      <c r="P357" s="738">
        <f>IF((L358=""),"",((M357-N357)/(M357+N357))*100)</f>
        <v>6.9052319444332459</v>
      </c>
      <c r="Q357" s="735" t="str">
        <f t="shared" ref="Q357" si="230">IF(L358="","",IF(P357&lt;20,(IF(O357&gt;19000,IF(O357&lt;49000,"Pass","Fail"),"Fail"))))</f>
        <v>Pass</v>
      </c>
      <c r="R357" s="738">
        <v>1335</v>
      </c>
      <c r="S357" s="158" t="s">
        <v>138</v>
      </c>
      <c r="T357" s="158"/>
      <c r="U357" s="287">
        <v>19000</v>
      </c>
      <c r="V357" s="287">
        <v>49000</v>
      </c>
      <c r="W357" s="287">
        <v>33000</v>
      </c>
      <c r="X357" s="288">
        <v>44000</v>
      </c>
      <c r="Y357" s="289">
        <v>20</v>
      </c>
      <c r="Z357" s="289">
        <v>20</v>
      </c>
    </row>
    <row r="358" spans="1:26" ht="15.75">
      <c r="A358"/>
      <c r="B358" s="739"/>
      <c r="C358" s="68" t="s">
        <v>87</v>
      </c>
      <c r="D358" s="54">
        <v>17760.11</v>
      </c>
      <c r="E358" s="54">
        <v>16378.12</v>
      </c>
      <c r="F358" s="54">
        <v>16178.55</v>
      </c>
      <c r="G358" s="54">
        <v>15996.5</v>
      </c>
      <c r="H358" s="54">
        <v>16758.490000000002</v>
      </c>
      <c r="I358" s="54">
        <v>16370.43</v>
      </c>
      <c r="J358" s="54">
        <v>16015.5</v>
      </c>
      <c r="K358" s="54">
        <v>16065.03</v>
      </c>
      <c r="L358" s="54">
        <v>16256.33</v>
      </c>
      <c r="M358" s="739"/>
      <c r="N358" s="739"/>
      <c r="O358" s="739"/>
      <c r="P358" s="739"/>
      <c r="Q358" s="736"/>
      <c r="R358" s="739"/>
      <c r="S358" s="159"/>
      <c r="T358" s="159"/>
      <c r="U358" s="284"/>
      <c r="V358" s="284"/>
      <c r="W358" s="284"/>
      <c r="X358" s="290"/>
      <c r="Y358" s="285"/>
      <c r="Z358" s="285"/>
    </row>
    <row r="359" spans="1:26" ht="26.65" customHeight="1">
      <c r="A359"/>
      <c r="B359" s="740"/>
      <c r="C359" s="68" t="s">
        <v>121</v>
      </c>
      <c r="D359" s="68">
        <f t="shared" ref="D359:L359" si="231">IF(((D357="")*AND(D358="")),"",(D357-D358)*3)</f>
        <v>34660.020000000004</v>
      </c>
      <c r="E359" s="68">
        <f t="shared" si="231"/>
        <v>38658.090000000004</v>
      </c>
      <c r="F359" s="68">
        <f t="shared" si="231"/>
        <v>39297.570000000007</v>
      </c>
      <c r="G359" s="68">
        <f t="shared" si="231"/>
        <v>39801.78</v>
      </c>
      <c r="H359" s="68">
        <f t="shared" si="231"/>
        <v>37711.229999999996</v>
      </c>
      <c r="I359" s="68">
        <f t="shared" si="231"/>
        <v>38911.589999999997</v>
      </c>
      <c r="J359" s="68">
        <f t="shared" si="231"/>
        <v>39744</v>
      </c>
      <c r="K359" s="68">
        <f t="shared" si="231"/>
        <v>39534.689999999995</v>
      </c>
      <c r="L359" s="68">
        <f t="shared" si="231"/>
        <v>39190.559999999998</v>
      </c>
      <c r="M359" s="740"/>
      <c r="N359" s="740"/>
      <c r="O359" s="740"/>
      <c r="P359" s="740"/>
      <c r="Q359" s="737"/>
      <c r="R359" s="740"/>
      <c r="S359" s="160"/>
      <c r="T359" s="160"/>
      <c r="U359" s="286"/>
      <c r="V359" s="286"/>
      <c r="W359" s="286"/>
      <c r="X359" s="291"/>
      <c r="Y359" s="292"/>
      <c r="Z359" s="292"/>
    </row>
    <row r="360" spans="1:26">
      <c r="A360" s="201">
        <v>43424</v>
      </c>
      <c r="B360" s="738" t="s">
        <v>122</v>
      </c>
      <c r="C360" s="68" t="s">
        <v>86</v>
      </c>
      <c r="D360" s="54">
        <v>29212.39</v>
      </c>
      <c r="E360" s="54">
        <v>29159.66</v>
      </c>
      <c r="F360" s="54">
        <v>29196.17</v>
      </c>
      <c r="G360" s="54">
        <v>29143.39</v>
      </c>
      <c r="H360" s="54">
        <v>29219.84</v>
      </c>
      <c r="I360" s="54">
        <v>29213.93</v>
      </c>
      <c r="J360" s="54">
        <v>29132.639999999999</v>
      </c>
      <c r="K360" s="54">
        <v>29152.44</v>
      </c>
      <c r="L360" s="54">
        <v>29207.279999999999</v>
      </c>
      <c r="M360" s="738">
        <f>IF((L361=""),"",MAX(D362:L362))</f>
        <v>40028.31</v>
      </c>
      <c r="N360" s="738">
        <f>IF(L361="","",MIN(D362:L362))</f>
        <v>35046.299999999996</v>
      </c>
      <c r="O360" s="738">
        <f>IF((L362=""),"",AVERAGE(D362:L362))</f>
        <v>38665.596666666665</v>
      </c>
      <c r="P360" s="738">
        <f>IF((L361=""),"",((M360-N360)/(M360+N360))*100)</f>
        <v>6.6360784291786574</v>
      </c>
      <c r="Q360" s="735" t="str">
        <f t="shared" ref="Q360" si="232">IF(L361="","",IF(P360&lt;20,(IF(O360&gt;19000,IF(O360&lt;49000,"Pass","Fail"),"Fail"))))</f>
        <v>Pass</v>
      </c>
      <c r="R360" s="738">
        <v>1159</v>
      </c>
      <c r="S360" s="158" t="s">
        <v>140</v>
      </c>
      <c r="T360" s="158"/>
      <c r="U360" s="287">
        <v>19000</v>
      </c>
      <c r="V360" s="287">
        <v>49000</v>
      </c>
      <c r="W360" s="287">
        <v>33000</v>
      </c>
      <c r="X360" s="288">
        <v>44000</v>
      </c>
      <c r="Y360" s="289">
        <v>20</v>
      </c>
      <c r="Z360" s="289">
        <v>20</v>
      </c>
    </row>
    <row r="361" spans="1:26" ht="15.75">
      <c r="A361"/>
      <c r="B361" s="739"/>
      <c r="C361" s="68" t="s">
        <v>87</v>
      </c>
      <c r="D361" s="54">
        <v>17530.29</v>
      </c>
      <c r="E361" s="54">
        <v>16225.07</v>
      </c>
      <c r="F361" s="54">
        <v>16068.53</v>
      </c>
      <c r="G361" s="54">
        <v>15800.62</v>
      </c>
      <c r="H361" s="54">
        <v>16619.099999999999</v>
      </c>
      <c r="I361" s="54">
        <v>16557.02</v>
      </c>
      <c r="J361" s="54">
        <v>16033.05</v>
      </c>
      <c r="K361" s="54">
        <v>15899.7</v>
      </c>
      <c r="L361" s="54">
        <v>15907.57</v>
      </c>
      <c r="M361" s="739"/>
      <c r="N361" s="739"/>
      <c r="O361" s="739"/>
      <c r="P361" s="739"/>
      <c r="Q361" s="736"/>
      <c r="R361" s="739"/>
      <c r="S361" s="159"/>
      <c r="T361" s="159"/>
      <c r="U361" s="284"/>
      <c r="V361" s="284"/>
      <c r="W361" s="284"/>
      <c r="X361" s="290"/>
      <c r="Y361" s="285"/>
      <c r="Z361" s="285"/>
    </row>
    <row r="362" spans="1:26" ht="26.65" customHeight="1">
      <c r="A362"/>
      <c r="B362" s="740"/>
      <c r="C362" s="68" t="s">
        <v>121</v>
      </c>
      <c r="D362" s="68">
        <f t="shared" ref="D362:L362" si="233">IF(((D360="")*AND(D361="")),"",(D360-D361)*3)</f>
        <v>35046.299999999996</v>
      </c>
      <c r="E362" s="68">
        <f t="shared" si="233"/>
        <v>38803.770000000004</v>
      </c>
      <c r="F362" s="68">
        <f t="shared" si="233"/>
        <v>39382.919999999991</v>
      </c>
      <c r="G362" s="68">
        <f t="shared" si="233"/>
        <v>40028.31</v>
      </c>
      <c r="H362" s="68">
        <f t="shared" si="233"/>
        <v>37802.22</v>
      </c>
      <c r="I362" s="68">
        <f t="shared" si="233"/>
        <v>37970.729999999996</v>
      </c>
      <c r="J362" s="68">
        <f t="shared" si="233"/>
        <v>39298.770000000004</v>
      </c>
      <c r="K362" s="68">
        <f t="shared" si="233"/>
        <v>39758.219999999994</v>
      </c>
      <c r="L362" s="68">
        <f t="shared" si="233"/>
        <v>39899.129999999997</v>
      </c>
      <c r="M362" s="740"/>
      <c r="N362" s="740"/>
      <c r="O362" s="740"/>
      <c r="P362" s="740"/>
      <c r="Q362" s="737"/>
      <c r="R362" s="740"/>
      <c r="S362" s="160"/>
      <c r="T362" s="160"/>
      <c r="U362" s="286"/>
      <c r="V362" s="286"/>
      <c r="W362" s="286"/>
      <c r="X362" s="291"/>
      <c r="Y362" s="292"/>
      <c r="Z362" s="292"/>
    </row>
    <row r="363" spans="1:26">
      <c r="A363" s="201">
        <v>43428</v>
      </c>
      <c r="B363" s="738" t="s">
        <v>122</v>
      </c>
      <c r="C363" s="68" t="s">
        <v>86</v>
      </c>
      <c r="D363" s="54">
        <v>29162.99</v>
      </c>
      <c r="E363" s="54">
        <v>29094.19</v>
      </c>
      <c r="F363" s="54">
        <v>29073.43</v>
      </c>
      <c r="G363" s="54">
        <v>29071.58</v>
      </c>
      <c r="H363" s="54">
        <v>29181.38</v>
      </c>
      <c r="I363" s="54">
        <v>29173.919999999998</v>
      </c>
      <c r="J363" s="54">
        <v>29077.64</v>
      </c>
      <c r="K363" s="54">
        <v>29065.65</v>
      </c>
      <c r="L363" s="54">
        <v>29161.03</v>
      </c>
      <c r="M363" s="738">
        <f>IF((L364=""),"",MAX(D365:L365))</f>
        <v>35109.33</v>
      </c>
      <c r="N363" s="738">
        <f>IF(L364="","",MIN(D365:L365))</f>
        <v>30881.52</v>
      </c>
      <c r="O363" s="738">
        <f>IF((L365=""),"",AVERAGE(D365:L365))</f>
        <v>33236.626666666671</v>
      </c>
      <c r="P363" s="738">
        <f>IF((L364=""),"",((M363-N363)/(M363+N363))*100)</f>
        <v>6.4066609234462071</v>
      </c>
      <c r="Q363" s="735" t="str">
        <f t="shared" ref="Q363" si="234">IF(L364="","",IF(P363&lt;20,(IF(O363&gt;19000,IF(O363&lt;49000,"Pass","Fail"),"Fail"))))</f>
        <v>Pass</v>
      </c>
      <c r="R363" s="738">
        <v>64</v>
      </c>
      <c r="S363" s="158" t="s">
        <v>69</v>
      </c>
      <c r="T363" s="158"/>
      <c r="U363" s="287">
        <v>19000</v>
      </c>
      <c r="V363" s="287">
        <v>49000</v>
      </c>
      <c r="W363" s="287">
        <v>33000</v>
      </c>
      <c r="X363" s="288">
        <v>44000</v>
      </c>
      <c r="Y363" s="289">
        <v>20</v>
      </c>
      <c r="Z363" s="289">
        <v>20</v>
      </c>
    </row>
    <row r="364" spans="1:26" ht="15.75">
      <c r="A364"/>
      <c r="B364" s="739"/>
      <c r="C364" s="68" t="s">
        <v>87</v>
      </c>
      <c r="D364" s="54">
        <v>18869.150000000001</v>
      </c>
      <c r="E364" s="54">
        <v>18103.3</v>
      </c>
      <c r="F364" s="54">
        <v>17370.32</v>
      </c>
      <c r="G364" s="54">
        <v>17640.45</v>
      </c>
      <c r="H364" s="54">
        <v>18115.37</v>
      </c>
      <c r="I364" s="54">
        <v>18604.21</v>
      </c>
      <c r="J364" s="54">
        <v>17633.95</v>
      </c>
      <c r="K364" s="54">
        <v>17781.29</v>
      </c>
      <c r="L364" s="54">
        <v>18233.89</v>
      </c>
      <c r="M364" s="739"/>
      <c r="N364" s="739"/>
      <c r="O364" s="739"/>
      <c r="P364" s="739"/>
      <c r="Q364" s="736"/>
      <c r="R364" s="739"/>
      <c r="S364" s="159"/>
      <c r="T364" s="159"/>
      <c r="U364" s="284"/>
      <c r="V364" s="284"/>
      <c r="W364" s="284"/>
      <c r="X364" s="290"/>
      <c r="Y364" s="285"/>
      <c r="Z364" s="285"/>
    </row>
    <row r="365" spans="1:26" ht="26.65" customHeight="1">
      <c r="A365"/>
      <c r="B365" s="740"/>
      <c r="C365" s="68" t="s">
        <v>121</v>
      </c>
      <c r="D365" s="68">
        <f t="shared" ref="D365:L365" si="235">IF(((D363="")*AND(D364="")),"",(D363-D364)*3)</f>
        <v>30881.52</v>
      </c>
      <c r="E365" s="68">
        <f t="shared" si="235"/>
        <v>32972.67</v>
      </c>
      <c r="F365" s="68">
        <f t="shared" si="235"/>
        <v>35109.33</v>
      </c>
      <c r="G365" s="68">
        <f t="shared" si="235"/>
        <v>34293.39</v>
      </c>
      <c r="H365" s="68">
        <f t="shared" si="235"/>
        <v>33198.030000000006</v>
      </c>
      <c r="I365" s="68">
        <f t="shared" si="235"/>
        <v>31709.129999999997</v>
      </c>
      <c r="J365" s="68">
        <f t="shared" si="235"/>
        <v>34331.069999999992</v>
      </c>
      <c r="K365" s="68">
        <f t="shared" si="235"/>
        <v>33853.08</v>
      </c>
      <c r="L365" s="68">
        <f t="shared" si="235"/>
        <v>32781.42</v>
      </c>
      <c r="M365" s="740"/>
      <c r="N365" s="740"/>
      <c r="O365" s="740"/>
      <c r="P365" s="740"/>
      <c r="Q365" s="737"/>
      <c r="R365" s="740"/>
      <c r="S365" s="160"/>
      <c r="T365" s="160"/>
      <c r="U365" s="286"/>
      <c r="V365" s="286"/>
      <c r="W365" s="286"/>
      <c r="X365" s="291"/>
      <c r="Y365" s="292"/>
      <c r="Z365" s="292"/>
    </row>
    <row r="366" spans="1:26" ht="13.35" customHeight="1">
      <c r="A366" s="201">
        <v>43438</v>
      </c>
      <c r="B366" s="738" t="s">
        <v>122</v>
      </c>
      <c r="C366" s="68" t="s">
        <v>86</v>
      </c>
      <c r="D366" s="54">
        <v>29282.55</v>
      </c>
      <c r="E366" s="54">
        <v>29220.66</v>
      </c>
      <c r="F366" s="54">
        <v>29254.9</v>
      </c>
      <c r="G366" s="54">
        <v>29228.79</v>
      </c>
      <c r="H366" s="54">
        <v>29301.43</v>
      </c>
      <c r="I366" s="54">
        <v>29265.46</v>
      </c>
      <c r="J366" s="54">
        <v>29214.49</v>
      </c>
      <c r="K366" s="54">
        <v>29222.6</v>
      </c>
      <c r="L366" s="54">
        <v>29286.67</v>
      </c>
      <c r="M366" s="738">
        <f>IF((L367=""),"",MAX(D368:L368))</f>
        <v>41152.86</v>
      </c>
      <c r="N366" s="738">
        <f>IF(L367="","",MIN(D368:L368))</f>
        <v>36444</v>
      </c>
      <c r="O366" s="738">
        <f>IF((L368=""),"",AVERAGE(D368:L368))</f>
        <v>40009.643333333326</v>
      </c>
      <c r="P366" s="738">
        <f>IF((L367=""),"",((M366-N366)/(M366+N366))*100)</f>
        <v>6.0683641064857525</v>
      </c>
      <c r="Q366" s="735" t="str">
        <f t="shared" ref="Q366" si="236">IF(L367="","",IF(P366&lt;20,(IF(O366&gt;19000,IF(O366&lt;49000,"Pass","Fail"),"Fail"))))</f>
        <v>Pass</v>
      </c>
      <c r="R366" s="738">
        <v>1159</v>
      </c>
      <c r="T366" s="158" t="s">
        <v>141</v>
      </c>
      <c r="U366" s="287">
        <v>19000</v>
      </c>
      <c r="V366" s="287">
        <v>49000</v>
      </c>
      <c r="W366" s="287">
        <v>33000</v>
      </c>
      <c r="X366" s="288">
        <v>44000</v>
      </c>
      <c r="Y366" s="289">
        <v>20</v>
      </c>
      <c r="Z366" s="289">
        <v>20</v>
      </c>
    </row>
    <row r="367" spans="1:26" ht="15.75">
      <c r="A367"/>
      <c r="B367" s="739"/>
      <c r="C367" s="68" t="s">
        <v>87</v>
      </c>
      <c r="D367" s="54">
        <v>17134.55</v>
      </c>
      <c r="E367" s="54">
        <v>15936</v>
      </c>
      <c r="F367" s="54">
        <v>15827.96</v>
      </c>
      <c r="G367" s="54">
        <v>15511.17</v>
      </c>
      <c r="H367" s="54">
        <v>16133.85</v>
      </c>
      <c r="I367" s="54">
        <v>15806.55</v>
      </c>
      <c r="J367" s="54">
        <v>15635.25</v>
      </c>
      <c r="K367" s="54">
        <v>15618.53</v>
      </c>
      <c r="L367" s="54">
        <v>15644.76</v>
      </c>
      <c r="M367" s="739"/>
      <c r="N367" s="739"/>
      <c r="O367" s="739"/>
      <c r="P367" s="739"/>
      <c r="Q367" s="736"/>
      <c r="R367" s="739"/>
      <c r="S367" s="159"/>
      <c r="T367" s="159"/>
      <c r="U367" s="284"/>
      <c r="V367" s="284"/>
      <c r="W367" s="284"/>
      <c r="X367" s="290"/>
      <c r="Y367" s="285"/>
      <c r="Z367" s="285"/>
    </row>
    <row r="368" spans="1:26" ht="26.65" customHeight="1">
      <c r="A368"/>
      <c r="B368" s="740"/>
      <c r="C368" s="68" t="s">
        <v>121</v>
      </c>
      <c r="D368" s="68">
        <f t="shared" ref="D368:L368" si="237">IF(((D366="")*AND(D367="")),"",(D366-D367)*3)</f>
        <v>36444</v>
      </c>
      <c r="E368" s="68">
        <f t="shared" si="237"/>
        <v>39853.979999999996</v>
      </c>
      <c r="F368" s="68">
        <f t="shared" si="237"/>
        <v>40280.820000000007</v>
      </c>
      <c r="G368" s="68">
        <f t="shared" si="237"/>
        <v>41152.86</v>
      </c>
      <c r="H368" s="68">
        <f t="shared" si="237"/>
        <v>39502.74</v>
      </c>
      <c r="I368" s="68">
        <f t="shared" si="237"/>
        <v>40376.729999999996</v>
      </c>
      <c r="J368" s="68">
        <f t="shared" si="237"/>
        <v>40737.72</v>
      </c>
      <c r="K368" s="68">
        <f t="shared" si="237"/>
        <v>40812.209999999992</v>
      </c>
      <c r="L368" s="68">
        <f t="shared" si="237"/>
        <v>40925.729999999996</v>
      </c>
      <c r="M368" s="740"/>
      <c r="N368" s="740"/>
      <c r="O368" s="740"/>
      <c r="P368" s="740"/>
      <c r="Q368" s="737"/>
      <c r="R368" s="740"/>
      <c r="S368" s="160"/>
      <c r="T368" s="160"/>
      <c r="U368" s="286"/>
      <c r="V368" s="286"/>
      <c r="W368" s="286"/>
      <c r="X368" s="291"/>
      <c r="Y368" s="292"/>
      <c r="Z368" s="292"/>
    </row>
    <row r="369" spans="1:26">
      <c r="A369" s="201">
        <v>43445</v>
      </c>
      <c r="B369" s="738" t="s">
        <v>122</v>
      </c>
      <c r="C369" s="68" t="s">
        <v>86</v>
      </c>
      <c r="D369" s="54">
        <v>29211.13</v>
      </c>
      <c r="E369" s="54">
        <v>29098.5</v>
      </c>
      <c r="F369" s="54">
        <v>29095.51</v>
      </c>
      <c r="G369" s="54">
        <v>29106.87</v>
      </c>
      <c r="H369" s="54">
        <v>29178.7</v>
      </c>
      <c r="I369" s="54">
        <v>29157.75</v>
      </c>
      <c r="J369" s="54">
        <v>29081.27</v>
      </c>
      <c r="K369" s="54">
        <v>29111.97</v>
      </c>
      <c r="L369" s="54">
        <v>29215.22</v>
      </c>
      <c r="M369" s="738">
        <f>IF((L370=""),"",MAX(D371:L371))</f>
        <v>37127.759999999995</v>
      </c>
      <c r="N369" s="738">
        <f>IF(L370="","",MIN(D371:L371))</f>
        <v>32258.25</v>
      </c>
      <c r="O369" s="738">
        <f>IF((L371=""),"",AVERAGE(D371:L371))</f>
        <v>35775.636666666665</v>
      </c>
      <c r="P369" s="738">
        <f>IF((L370=""),"",((M369-N369)/(M369+N369))*100)</f>
        <v>7.0179997379875205</v>
      </c>
      <c r="Q369" s="735" t="str">
        <f t="shared" ref="Q369" si="238">IF(L370="","",IF(P369&lt;20,(IF(O369&gt;19000,IF(O369&lt;49000,"Pass","Fail"),"Fail"))))</f>
        <v>Pass</v>
      </c>
      <c r="R369" s="738">
        <v>74</v>
      </c>
      <c r="S369" s="158"/>
      <c r="T369" s="158"/>
      <c r="U369" s="287">
        <v>19000</v>
      </c>
      <c r="V369" s="287">
        <v>49000</v>
      </c>
      <c r="W369" s="287">
        <v>33000</v>
      </c>
      <c r="X369" s="288">
        <v>44000</v>
      </c>
      <c r="Y369" s="289">
        <v>20</v>
      </c>
      <c r="Z369" s="289">
        <v>20</v>
      </c>
    </row>
    <row r="370" spans="1:26" ht="15.75">
      <c r="A370"/>
      <c r="B370" s="739"/>
      <c r="C370" s="68" t="s">
        <v>87</v>
      </c>
      <c r="D370" s="54">
        <v>18458.38</v>
      </c>
      <c r="E370" s="54">
        <v>17118.849999999999</v>
      </c>
      <c r="F370" s="54">
        <v>16877.560000000001</v>
      </c>
      <c r="G370" s="54">
        <v>16730.95</v>
      </c>
      <c r="H370" s="54">
        <v>17492.580000000002</v>
      </c>
      <c r="I370" s="54">
        <v>17224.52</v>
      </c>
      <c r="J370" s="54">
        <v>16777.84</v>
      </c>
      <c r="K370" s="54">
        <v>16916.099999999999</v>
      </c>
      <c r="L370" s="54">
        <v>17333.23</v>
      </c>
      <c r="M370" s="739"/>
      <c r="N370" s="739"/>
      <c r="O370" s="739"/>
      <c r="P370" s="739"/>
      <c r="Q370" s="736"/>
      <c r="R370" s="739"/>
      <c r="S370" s="159"/>
      <c r="T370" s="159"/>
      <c r="U370" s="284"/>
      <c r="V370" s="284"/>
      <c r="W370" s="284"/>
      <c r="X370" s="290"/>
      <c r="Y370" s="285"/>
      <c r="Z370" s="285"/>
    </row>
    <row r="371" spans="1:26" ht="26.65" customHeight="1">
      <c r="A371"/>
      <c r="B371" s="740"/>
      <c r="C371" s="68" t="s">
        <v>121</v>
      </c>
      <c r="D371" s="68">
        <f t="shared" ref="D371:L371" si="239">IF(((D369="")*AND(D370="")),"",(D369-D370)*3)</f>
        <v>32258.25</v>
      </c>
      <c r="E371" s="68">
        <f t="shared" si="239"/>
        <v>35938.950000000004</v>
      </c>
      <c r="F371" s="68">
        <f t="shared" si="239"/>
        <v>36653.849999999991</v>
      </c>
      <c r="G371" s="68">
        <f t="shared" si="239"/>
        <v>37127.759999999995</v>
      </c>
      <c r="H371" s="68">
        <f t="shared" si="239"/>
        <v>35058.36</v>
      </c>
      <c r="I371" s="68">
        <f t="shared" si="239"/>
        <v>35799.69</v>
      </c>
      <c r="J371" s="68">
        <f t="shared" si="239"/>
        <v>36910.29</v>
      </c>
      <c r="K371" s="68">
        <f t="shared" si="239"/>
        <v>36587.610000000008</v>
      </c>
      <c r="L371" s="68">
        <f t="shared" si="239"/>
        <v>35645.97</v>
      </c>
      <c r="M371" s="740"/>
      <c r="N371" s="740"/>
      <c r="O371" s="740"/>
      <c r="P371" s="740"/>
      <c r="Q371" s="737"/>
      <c r="R371" s="740"/>
      <c r="S371" s="160"/>
      <c r="T371" s="160"/>
      <c r="U371" s="286"/>
      <c r="V371" s="286"/>
      <c r="W371" s="286"/>
      <c r="X371" s="291"/>
      <c r="Y371" s="292"/>
      <c r="Z371" s="292"/>
    </row>
    <row r="372" spans="1:26">
      <c r="A372" s="201">
        <v>43452</v>
      </c>
      <c r="B372" s="738" t="s">
        <v>122</v>
      </c>
      <c r="C372" s="68" t="s">
        <v>86</v>
      </c>
      <c r="D372" s="54">
        <v>29187.03</v>
      </c>
      <c r="E372" s="54">
        <v>29143.47</v>
      </c>
      <c r="F372" s="54">
        <v>29070.47</v>
      </c>
      <c r="G372" s="54">
        <v>29140.61</v>
      </c>
      <c r="H372" s="54">
        <v>29216.06</v>
      </c>
      <c r="I372" s="54">
        <v>29194.28</v>
      </c>
      <c r="J372" s="54">
        <v>29129.09</v>
      </c>
      <c r="K372" s="54">
        <v>29146.18</v>
      </c>
      <c r="L372" s="54">
        <v>29185.5</v>
      </c>
      <c r="M372" s="738">
        <f>IF((L373=""),"",MAX(D374:L374))</f>
        <v>41289.03</v>
      </c>
      <c r="N372" s="738">
        <f>IF(L373="","",MIN(D374:L374))</f>
        <v>36320.25</v>
      </c>
      <c r="O372" s="738">
        <f>IF((L374=""),"",AVERAGE(D374:L374))</f>
        <v>40105.296666666669</v>
      </c>
      <c r="P372" s="738">
        <f>IF((L373=""),"",((M372-N372)/(M372+N372))*100)</f>
        <v>6.4023013742686432</v>
      </c>
      <c r="Q372" s="735" t="str">
        <f t="shared" ref="Q372" si="240">IF(L373="","",IF(P372&lt;20,(IF(O372&gt;19000,IF(O372&lt;49000,"Pass","Fail"),"Fail"))))</f>
        <v>Pass</v>
      </c>
      <c r="R372" s="738">
        <v>1428</v>
      </c>
      <c r="S372" s="158"/>
      <c r="T372" s="158"/>
      <c r="U372" s="287">
        <v>19000</v>
      </c>
      <c r="V372" s="287">
        <v>49000</v>
      </c>
      <c r="W372" s="287">
        <v>33000</v>
      </c>
      <c r="X372" s="288">
        <v>44000</v>
      </c>
      <c r="Y372" s="289">
        <v>20</v>
      </c>
      <c r="Z372" s="289">
        <v>20</v>
      </c>
    </row>
    <row r="373" spans="1:26" ht="15.75">
      <c r="A373"/>
      <c r="B373" s="739"/>
      <c r="C373" s="68" t="s">
        <v>87</v>
      </c>
      <c r="D373" s="54">
        <v>17080.28</v>
      </c>
      <c r="E373" s="54">
        <v>15834.1</v>
      </c>
      <c r="F373" s="54">
        <v>15622.59</v>
      </c>
      <c r="G373" s="54">
        <v>15377.6</v>
      </c>
      <c r="H373" s="54">
        <v>16075.2</v>
      </c>
      <c r="I373" s="54">
        <v>15644.78</v>
      </c>
      <c r="J373" s="54">
        <v>15517.83</v>
      </c>
      <c r="K373" s="54">
        <v>15472.21</v>
      </c>
      <c r="L373" s="54">
        <v>15472.21</v>
      </c>
      <c r="M373" s="739"/>
      <c r="N373" s="739"/>
      <c r="O373" s="739"/>
      <c r="P373" s="739"/>
      <c r="Q373" s="736"/>
      <c r="R373" s="739"/>
      <c r="S373" s="159"/>
      <c r="T373" s="159"/>
      <c r="U373" s="284"/>
      <c r="V373" s="284"/>
      <c r="W373" s="284"/>
      <c r="X373" s="290"/>
      <c r="Y373" s="285"/>
      <c r="Z373" s="285"/>
    </row>
    <row r="374" spans="1:26" ht="26.65" customHeight="1">
      <c r="A374"/>
      <c r="B374" s="740"/>
      <c r="C374" s="68" t="s">
        <v>121</v>
      </c>
      <c r="D374" s="68">
        <f t="shared" ref="D374:L374" si="241">IF(((D372="")*AND(D373="")),"",(D372-D373)*3)</f>
        <v>36320.25</v>
      </c>
      <c r="E374" s="68">
        <f t="shared" si="241"/>
        <v>39928.11</v>
      </c>
      <c r="F374" s="68">
        <f t="shared" si="241"/>
        <v>40343.64</v>
      </c>
      <c r="G374" s="68">
        <f t="shared" si="241"/>
        <v>41289.03</v>
      </c>
      <c r="H374" s="68">
        <f t="shared" si="241"/>
        <v>39422.58</v>
      </c>
      <c r="I374" s="68">
        <f t="shared" si="241"/>
        <v>40648.499999999993</v>
      </c>
      <c r="J374" s="68">
        <f t="shared" si="241"/>
        <v>40833.78</v>
      </c>
      <c r="K374" s="68">
        <f t="shared" si="241"/>
        <v>41021.910000000003</v>
      </c>
      <c r="L374" s="68">
        <f t="shared" si="241"/>
        <v>41139.870000000003</v>
      </c>
      <c r="M374" s="740"/>
      <c r="N374" s="740"/>
      <c r="O374" s="740"/>
      <c r="P374" s="740"/>
      <c r="Q374" s="737"/>
      <c r="R374" s="740"/>
      <c r="S374" s="160"/>
      <c r="T374" s="160"/>
      <c r="U374" s="286"/>
      <c r="V374" s="286"/>
      <c r="W374" s="286"/>
      <c r="X374" s="291"/>
      <c r="Y374" s="292"/>
      <c r="Z374" s="292"/>
    </row>
    <row r="375" spans="1:26">
      <c r="A375" s="201">
        <v>43460</v>
      </c>
      <c r="B375" s="738" t="s">
        <v>122</v>
      </c>
      <c r="C375" s="68" t="s">
        <v>86</v>
      </c>
      <c r="D375" s="54">
        <v>29321</v>
      </c>
      <c r="E375" s="54">
        <v>29260.97</v>
      </c>
      <c r="F375" s="54">
        <v>29262.94</v>
      </c>
      <c r="G375" s="54">
        <v>29242.29</v>
      </c>
      <c r="H375" s="54">
        <v>29286.14</v>
      </c>
      <c r="I375" s="54">
        <v>29306.68</v>
      </c>
      <c r="J375" s="54">
        <v>29249.69</v>
      </c>
      <c r="K375" s="54">
        <v>29239.06</v>
      </c>
      <c r="L375" s="54">
        <v>29287.32</v>
      </c>
      <c r="M375" s="738">
        <f>IF((L376=""),"",MAX(D377:L377))</f>
        <v>41241.69</v>
      </c>
      <c r="N375" s="738">
        <f>IF(L376="","",MIN(D377:L377))</f>
        <v>36401.25</v>
      </c>
      <c r="O375" s="738">
        <f>IF((L377=""),"",AVERAGE(D377:L377))</f>
        <v>40091.41333333333</v>
      </c>
      <c r="P375" s="738">
        <f>IF((L376=""),"",((M375-N375)/(M375+N375))*100)</f>
        <v>6.2342306976010979</v>
      </c>
      <c r="Q375" s="735" t="str">
        <f t="shared" ref="Q375" si="242">IF(L376="","",IF(P375&lt;20,(IF(O375&gt;19000,IF(O375&lt;49000,"Pass","Fail"),"Fail"))))</f>
        <v>Pass</v>
      </c>
      <c r="R375" s="738">
        <v>102</v>
      </c>
      <c r="S375" s="158" t="s">
        <v>143</v>
      </c>
      <c r="T375" s="158"/>
      <c r="U375" s="287">
        <v>19000</v>
      </c>
      <c r="V375" s="287">
        <v>49000</v>
      </c>
      <c r="W375" s="287">
        <v>33000</v>
      </c>
      <c r="X375" s="288">
        <v>44000</v>
      </c>
      <c r="Y375" s="289">
        <v>20</v>
      </c>
      <c r="Z375" s="289">
        <v>20</v>
      </c>
    </row>
    <row r="376" spans="1:26" ht="15.75">
      <c r="A376"/>
      <c r="B376" s="739"/>
      <c r="C376" s="68" t="s">
        <v>87</v>
      </c>
      <c r="D376" s="54">
        <v>17187.25</v>
      </c>
      <c r="E376" s="54">
        <v>15917.24</v>
      </c>
      <c r="F376" s="54">
        <v>15798.39</v>
      </c>
      <c r="G376" s="54">
        <v>15495.06</v>
      </c>
      <c r="H376" s="54">
        <v>16165.82</v>
      </c>
      <c r="I376" s="54">
        <v>15811.42</v>
      </c>
      <c r="J376" s="54">
        <v>15596.67</v>
      </c>
      <c r="K376" s="54">
        <v>15590.52</v>
      </c>
      <c r="L376" s="54">
        <v>15619.48</v>
      </c>
      <c r="M376" s="739"/>
      <c r="N376" s="739"/>
      <c r="O376" s="739"/>
      <c r="P376" s="739"/>
      <c r="Q376" s="736"/>
      <c r="R376" s="739"/>
      <c r="S376" s="159"/>
      <c r="T376" s="159"/>
      <c r="U376" s="284"/>
      <c r="V376" s="284"/>
      <c r="W376" s="284"/>
      <c r="X376" s="290"/>
      <c r="Y376" s="285"/>
      <c r="Z376" s="285"/>
    </row>
    <row r="377" spans="1:26" ht="26.65" customHeight="1">
      <c r="A377"/>
      <c r="B377" s="740"/>
      <c r="C377" s="68" t="s">
        <v>121</v>
      </c>
      <c r="D377" s="68">
        <f t="shared" ref="D377:L377" si="243">IF(((D375="")*AND(D376="")),"",(D375-D376)*3)</f>
        <v>36401.25</v>
      </c>
      <c r="E377" s="68">
        <f t="shared" si="243"/>
        <v>40031.19</v>
      </c>
      <c r="F377" s="68">
        <f t="shared" si="243"/>
        <v>40393.649999999994</v>
      </c>
      <c r="G377" s="68">
        <f t="shared" si="243"/>
        <v>41241.69</v>
      </c>
      <c r="H377" s="68">
        <f t="shared" si="243"/>
        <v>39360.959999999999</v>
      </c>
      <c r="I377" s="68">
        <f t="shared" si="243"/>
        <v>40485.78</v>
      </c>
      <c r="J377" s="68">
        <f t="shared" si="243"/>
        <v>40959.06</v>
      </c>
      <c r="K377" s="68">
        <f t="shared" si="243"/>
        <v>40945.620000000003</v>
      </c>
      <c r="L377" s="68">
        <f t="shared" si="243"/>
        <v>41003.520000000004</v>
      </c>
      <c r="M377" s="740"/>
      <c r="N377" s="740"/>
      <c r="O377" s="740"/>
      <c r="P377" s="740"/>
      <c r="Q377" s="737"/>
      <c r="R377" s="740"/>
      <c r="S377" s="160"/>
      <c r="T377" s="160"/>
      <c r="U377" s="286"/>
      <c r="V377" s="286"/>
      <c r="W377" s="286"/>
      <c r="X377" s="291"/>
      <c r="Y377" s="292"/>
      <c r="Z377" s="292"/>
    </row>
    <row r="378" spans="1:26">
      <c r="A378" s="201">
        <v>43465</v>
      </c>
      <c r="B378" s="738" t="s">
        <v>122</v>
      </c>
      <c r="C378" s="68" t="s">
        <v>86</v>
      </c>
      <c r="D378" s="54">
        <v>29113.63</v>
      </c>
      <c r="E378" s="54">
        <v>29046.52</v>
      </c>
      <c r="F378" s="54">
        <v>29043.21</v>
      </c>
      <c r="G378" s="54">
        <v>29047.71</v>
      </c>
      <c r="H378" s="54">
        <v>29135.21</v>
      </c>
      <c r="I378" s="54">
        <v>29119.599999999999</v>
      </c>
      <c r="J378" s="54">
        <v>29047.39</v>
      </c>
      <c r="K378" s="54">
        <v>29040.29</v>
      </c>
      <c r="L378" s="54">
        <v>29096.22</v>
      </c>
      <c r="M378" s="738">
        <f>IF((L379=""),"",MAX(D380:L380))</f>
        <v>40883.069999999992</v>
      </c>
      <c r="N378" s="738">
        <f>IF(L379="","",MIN(D380:L380))</f>
        <v>36090.42</v>
      </c>
      <c r="O378" s="738">
        <f>IF((L380=""),"",AVERAGE(D380:L380))</f>
        <v>39813.376666666671</v>
      </c>
      <c r="P378" s="738">
        <f>IF((L379=""),"",((M378-N378)/(M378+N378))*100)</f>
        <v>6.2263644275451124</v>
      </c>
      <c r="Q378" s="735" t="str">
        <f t="shared" ref="Q378" si="244">IF(L379="","",IF(P378&lt;20,(IF(O378&gt;19000,IF(O378&lt;49000,"Pass","Fail"),"Fail"))))</f>
        <v>Pass</v>
      </c>
      <c r="R378" s="738">
        <v>121</v>
      </c>
      <c r="S378" s="158" t="s">
        <v>144</v>
      </c>
      <c r="T378" s="158"/>
      <c r="U378" s="287">
        <v>19000</v>
      </c>
      <c r="V378" s="287">
        <v>49000</v>
      </c>
      <c r="W378" s="287">
        <v>33000</v>
      </c>
      <c r="X378" s="288">
        <v>44000</v>
      </c>
      <c r="Y378" s="289">
        <v>20</v>
      </c>
      <c r="Z378" s="289">
        <v>20</v>
      </c>
    </row>
    <row r="379" spans="1:26" ht="15.75">
      <c r="A379"/>
      <c r="B379" s="739"/>
      <c r="C379" s="68" t="s">
        <v>87</v>
      </c>
      <c r="D379" s="54">
        <v>17083.490000000002</v>
      </c>
      <c r="E379" s="54">
        <v>15823.62</v>
      </c>
      <c r="F379" s="54">
        <v>15657.39</v>
      </c>
      <c r="G379" s="54">
        <v>15420.02</v>
      </c>
      <c r="H379" s="54">
        <v>16121.63</v>
      </c>
      <c r="I379" s="54">
        <v>15688.28</v>
      </c>
      <c r="J379" s="54">
        <v>15480.64</v>
      </c>
      <c r="K379" s="54">
        <v>15448.22</v>
      </c>
      <c r="L379" s="54">
        <v>15526.36</v>
      </c>
      <c r="M379" s="739"/>
      <c r="N379" s="739"/>
      <c r="O379" s="739"/>
      <c r="P379" s="739"/>
      <c r="Q379" s="736"/>
      <c r="R379" s="739"/>
      <c r="S379" s="159"/>
      <c r="T379" s="159"/>
      <c r="U379" s="284"/>
      <c r="V379" s="284"/>
      <c r="W379" s="284"/>
      <c r="X379" s="290"/>
      <c r="Y379" s="285"/>
      <c r="Z379" s="285"/>
    </row>
    <row r="380" spans="1:26" ht="26.65" customHeight="1">
      <c r="A380"/>
      <c r="B380" s="740"/>
      <c r="C380" s="68" t="s">
        <v>121</v>
      </c>
      <c r="D380" s="68">
        <f t="shared" ref="D380:L380" si="245">IF(((D378="")*AND(D379="")),"",(D378-D379)*3)</f>
        <v>36090.42</v>
      </c>
      <c r="E380" s="68">
        <f t="shared" si="245"/>
        <v>39668.699999999997</v>
      </c>
      <c r="F380" s="68">
        <f t="shared" si="245"/>
        <v>40157.46</v>
      </c>
      <c r="G380" s="68">
        <f t="shared" si="245"/>
        <v>40883.069999999992</v>
      </c>
      <c r="H380" s="68">
        <f t="shared" si="245"/>
        <v>39040.74</v>
      </c>
      <c r="I380" s="68">
        <f t="shared" si="245"/>
        <v>40293.959999999992</v>
      </c>
      <c r="J380" s="68">
        <f t="shared" si="245"/>
        <v>40700.25</v>
      </c>
      <c r="K380" s="68">
        <f t="shared" si="245"/>
        <v>40776.210000000006</v>
      </c>
      <c r="L380" s="68">
        <f t="shared" si="245"/>
        <v>40709.58</v>
      </c>
      <c r="M380" s="740"/>
      <c r="N380" s="740"/>
      <c r="O380" s="740"/>
      <c r="P380" s="740"/>
      <c r="Q380" s="737"/>
      <c r="R380" s="740"/>
      <c r="S380" s="160"/>
      <c r="T380" s="160"/>
      <c r="U380" s="286"/>
      <c r="V380" s="286"/>
      <c r="W380" s="286"/>
      <c r="X380" s="291"/>
      <c r="Y380" s="292"/>
      <c r="Z380" s="292"/>
    </row>
    <row r="381" spans="1:26" customFormat="1" ht="15.75">
      <c r="A381" s="201">
        <v>43480</v>
      </c>
      <c r="B381" s="734" t="s">
        <v>122</v>
      </c>
      <c r="C381" s="208" t="s">
        <v>86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734">
        <f>IF((L382=""),"",MAX(D383:L383))</f>
        <v>40452.720000000001</v>
      </c>
      <c r="N381" s="734">
        <f>IF(L382="","",MIN(D383:L383))</f>
        <v>35768.79</v>
      </c>
      <c r="O381" s="734">
        <f>IF((L383=""),"",AVERAGE(D383:L383))</f>
        <v>39429.69666666667</v>
      </c>
      <c r="P381" s="734">
        <f>IF((L382=""),"",((M381-N381)/(M381+N381))*100)</f>
        <v>6.145155088110954</v>
      </c>
      <c r="Q381" s="735" t="str">
        <f t="shared" ref="Q381" si="246">IF(L382="","",IF(P381&lt;20,(IF(O381&gt;19000,IF(O381&lt;49000,"Pass","Fail"),"Fail"))))</f>
        <v>Pass</v>
      </c>
      <c r="R381" s="734">
        <v>1159</v>
      </c>
      <c r="S381" s="734" t="s">
        <v>223</v>
      </c>
      <c r="T381" s="238"/>
      <c r="U381" s="287">
        <v>19000</v>
      </c>
      <c r="V381" s="287">
        <v>49000</v>
      </c>
      <c r="W381" s="287">
        <v>33000</v>
      </c>
      <c r="X381" s="288">
        <v>44000</v>
      </c>
      <c r="Y381" s="289">
        <v>20</v>
      </c>
      <c r="Z381" s="289">
        <v>20</v>
      </c>
    </row>
    <row r="382" spans="1:26" customFormat="1" ht="15.75">
      <c r="B382" s="732"/>
      <c r="C382" s="208" t="s">
        <v>87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732"/>
      <c r="N382" s="732"/>
      <c r="O382" s="732"/>
      <c r="P382" s="732"/>
      <c r="Q382" s="736"/>
      <c r="R382" s="732"/>
      <c r="S382" s="732"/>
      <c r="T382" s="233"/>
      <c r="U382" s="293"/>
      <c r="V382" s="293"/>
      <c r="W382" s="293"/>
      <c r="X382" s="293"/>
      <c r="Y382" s="294"/>
      <c r="Z382" s="294"/>
    </row>
    <row r="383" spans="1:26" customFormat="1" ht="15.75">
      <c r="B383" s="733"/>
      <c r="C383" s="208" t="s">
        <v>121</v>
      </c>
      <c r="D383" s="208">
        <f t="shared" ref="D383:L383" si="247">IF(((D381="")*AND(D382="")),"",(D381-D382)*3)</f>
        <v>35768.79</v>
      </c>
      <c r="E383" s="208">
        <f t="shared" si="247"/>
        <v>39286.920000000006</v>
      </c>
      <c r="F383" s="208">
        <f t="shared" si="247"/>
        <v>39658.44</v>
      </c>
      <c r="G383" s="208">
        <f t="shared" si="247"/>
        <v>40452.720000000001</v>
      </c>
      <c r="H383" s="208">
        <f t="shared" si="247"/>
        <v>38588.249999999993</v>
      </c>
      <c r="I383" s="208">
        <f t="shared" si="247"/>
        <v>40146.089999999997</v>
      </c>
      <c r="J383" s="208">
        <f t="shared" si="247"/>
        <v>40354.559999999998</v>
      </c>
      <c r="K383" s="208">
        <f t="shared" si="247"/>
        <v>40318.47</v>
      </c>
      <c r="L383" s="208">
        <f t="shared" si="247"/>
        <v>40293.030000000006</v>
      </c>
      <c r="M383" s="733"/>
      <c r="N383" s="733"/>
      <c r="O383" s="733"/>
      <c r="P383" s="733"/>
      <c r="Q383" s="737"/>
      <c r="R383" s="733"/>
      <c r="S383" s="733"/>
      <c r="T383" s="234"/>
      <c r="U383" s="295"/>
      <c r="V383" s="295"/>
      <c r="W383" s="295"/>
      <c r="X383" s="295"/>
      <c r="Y383" s="294"/>
      <c r="Z383" s="294"/>
    </row>
    <row r="384" spans="1:26" customFormat="1" ht="15.75">
      <c r="A384" s="201">
        <v>43486</v>
      </c>
      <c r="B384" s="734" t="s">
        <v>122</v>
      </c>
      <c r="C384" s="208" t="s">
        <v>86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734">
        <f>IF((L385=""),"",MAX(D386:L386))</f>
        <v>40308.39</v>
      </c>
      <c r="N384" s="734">
        <f>IF(L385="","",MIN(D386:L386))</f>
        <v>35946.899999999994</v>
      </c>
      <c r="O384" s="734">
        <f>IF((L386=""),"",AVERAGE(D386:L386))</f>
        <v>38510.056666666671</v>
      </c>
      <c r="P384" s="734">
        <f>IF((L385=""),"",((M384-N384)/(M384+N384))*100)</f>
        <v>5.7195900769638479</v>
      </c>
      <c r="Q384" s="735" t="str">
        <f t="shared" ref="Q384" si="248">IF(L385="","",IF(P384&lt;20,(IF(O384&gt;19000,IF(O384&lt;49000,"Pass","Fail"),"Fail"))))</f>
        <v>Pass</v>
      </c>
      <c r="R384" s="734">
        <v>1428</v>
      </c>
      <c r="S384" s="734"/>
      <c r="T384" s="238"/>
      <c r="U384" s="287">
        <v>19000</v>
      </c>
      <c r="V384" s="287">
        <v>49000</v>
      </c>
      <c r="W384" s="287">
        <v>33000</v>
      </c>
      <c r="X384" s="288">
        <v>44000</v>
      </c>
      <c r="Y384" s="289">
        <v>20</v>
      </c>
      <c r="Z384" s="289">
        <v>20</v>
      </c>
    </row>
    <row r="385" spans="1:26" customFormat="1" ht="15.75">
      <c r="B385" s="732"/>
      <c r="C385" s="208" t="s">
        <v>87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732"/>
      <c r="N385" s="732"/>
      <c r="O385" s="732"/>
      <c r="P385" s="732"/>
      <c r="Q385" s="736"/>
      <c r="R385" s="732"/>
      <c r="S385" s="732"/>
      <c r="T385" s="233"/>
      <c r="U385" s="293"/>
      <c r="V385" s="293"/>
      <c r="W385" s="293"/>
      <c r="X385" s="293"/>
      <c r="Y385" s="294"/>
      <c r="Z385" s="294"/>
    </row>
    <row r="386" spans="1:26" customFormat="1" ht="15.75">
      <c r="B386" s="733"/>
      <c r="C386" s="208" t="s">
        <v>121</v>
      </c>
      <c r="D386" s="208">
        <f t="shared" ref="D386:L386" si="249">IF(((D384="")*AND(D385="")),"",(D384-D385)*3)</f>
        <v>35946.899999999994</v>
      </c>
      <c r="E386" s="208">
        <f t="shared" si="249"/>
        <v>38867.19</v>
      </c>
      <c r="F386" s="208">
        <f t="shared" si="249"/>
        <v>38868.959999999999</v>
      </c>
      <c r="G386" s="208">
        <f t="shared" si="249"/>
        <v>39368.79</v>
      </c>
      <c r="H386" s="208">
        <f t="shared" si="249"/>
        <v>37610.759999999995</v>
      </c>
      <c r="I386" s="208">
        <f t="shared" si="249"/>
        <v>40308.39</v>
      </c>
      <c r="J386" s="208">
        <f t="shared" si="249"/>
        <v>39767.880000000005</v>
      </c>
      <c r="K386" s="208">
        <f t="shared" si="249"/>
        <v>38562.329999999994</v>
      </c>
      <c r="L386" s="208">
        <f t="shared" si="249"/>
        <v>37289.31</v>
      </c>
      <c r="M386" s="733"/>
      <c r="N386" s="733"/>
      <c r="O386" s="733"/>
      <c r="P386" s="733"/>
      <c r="Q386" s="737"/>
      <c r="R386" s="733"/>
      <c r="S386" s="733"/>
      <c r="T386" s="234"/>
      <c r="U386" s="295"/>
      <c r="V386" s="295"/>
      <c r="W386" s="295"/>
      <c r="X386" s="295"/>
      <c r="Y386" s="294"/>
      <c r="Z386" s="294"/>
    </row>
    <row r="387" spans="1:26" customFormat="1" ht="15.75">
      <c r="A387" s="201">
        <v>43489</v>
      </c>
      <c r="B387" s="734" t="s">
        <v>122</v>
      </c>
      <c r="C387" s="208" t="s">
        <v>86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734">
        <f>IF((L388=""),"",MAX(D389:L389))</f>
        <v>35019.989999999991</v>
      </c>
      <c r="N387" s="734">
        <f>IF(L388="","",MIN(D389:L389))</f>
        <v>31044.149999999998</v>
      </c>
      <c r="O387" s="734">
        <f>IF((L389=""),"",AVERAGE(D389:L389))</f>
        <v>33653.64666666666</v>
      </c>
      <c r="P387" s="734">
        <f>IF((L388=""),"",((M387-N387)/(M387+N387))*100)</f>
        <v>6.0181514509989746</v>
      </c>
      <c r="Q387" s="735" t="str">
        <f t="shared" ref="Q387" si="250">IF(L388="","",IF(P387&lt;20,(IF(O387&gt;19000,IF(O387&lt;49000,"Pass","Fail"),"Fail"))))</f>
        <v>Pass</v>
      </c>
      <c r="R387" s="734">
        <v>1340</v>
      </c>
      <c r="S387" s="734"/>
      <c r="T387" s="238"/>
      <c r="U387" s="287">
        <v>19000</v>
      </c>
      <c r="V387" s="287">
        <v>49000</v>
      </c>
      <c r="W387" s="287">
        <v>33000</v>
      </c>
      <c r="X387" s="288">
        <v>44000</v>
      </c>
      <c r="Y387" s="289">
        <v>20</v>
      </c>
      <c r="Z387" s="289">
        <v>20</v>
      </c>
    </row>
    <row r="388" spans="1:26" customFormat="1" ht="15.75">
      <c r="B388" s="732"/>
      <c r="C388" s="208" t="s">
        <v>87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732"/>
      <c r="N388" s="732"/>
      <c r="O388" s="732"/>
      <c r="P388" s="732"/>
      <c r="Q388" s="736"/>
      <c r="R388" s="732"/>
      <c r="S388" s="732"/>
      <c r="T388" s="233"/>
      <c r="U388" s="293"/>
      <c r="V388" s="293"/>
      <c r="W388" s="293"/>
      <c r="X388" s="293"/>
      <c r="Y388" s="294"/>
      <c r="Z388" s="294"/>
    </row>
    <row r="389" spans="1:26" customFormat="1" ht="15.75">
      <c r="B389" s="733"/>
      <c r="C389" s="208" t="s">
        <v>121</v>
      </c>
      <c r="D389" s="208">
        <f t="shared" ref="D389:L389" si="251">IF(((D387="")*AND(D388="")),"",(D387-D388)*3)</f>
        <v>31044.149999999998</v>
      </c>
      <c r="E389" s="208">
        <f t="shared" si="251"/>
        <v>33909.75</v>
      </c>
      <c r="F389" s="208">
        <f t="shared" si="251"/>
        <v>34332.569999999992</v>
      </c>
      <c r="G389" s="208">
        <f t="shared" si="251"/>
        <v>34591.469999999994</v>
      </c>
      <c r="H389" s="208">
        <f t="shared" si="251"/>
        <v>32790.839999999997</v>
      </c>
      <c r="I389" s="208">
        <f t="shared" si="251"/>
        <v>34962.420000000013</v>
      </c>
      <c r="J389" s="208">
        <f t="shared" si="251"/>
        <v>35019.989999999991</v>
      </c>
      <c r="K389" s="208">
        <f t="shared" si="251"/>
        <v>33669.839999999997</v>
      </c>
      <c r="L389" s="208">
        <f t="shared" si="251"/>
        <v>32561.78999999999</v>
      </c>
      <c r="M389" s="733"/>
      <c r="N389" s="733"/>
      <c r="O389" s="733"/>
      <c r="P389" s="733"/>
      <c r="Q389" s="737"/>
      <c r="R389" s="733"/>
      <c r="S389" s="733"/>
      <c r="T389" s="234"/>
      <c r="U389" s="295"/>
      <c r="V389" s="295"/>
      <c r="W389" s="295"/>
      <c r="X389" s="295"/>
      <c r="Y389" s="294"/>
      <c r="Z389" s="294"/>
    </row>
    <row r="390" spans="1:26" customFormat="1" ht="12.75" customHeight="1">
      <c r="A390" s="201">
        <v>43493</v>
      </c>
      <c r="B390" s="734" t="s">
        <v>122</v>
      </c>
      <c r="C390" s="208" t="s">
        <v>86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734">
        <f>IF((L391=""),"",MAX(D392:L392))</f>
        <v>41678.819999999992</v>
      </c>
      <c r="N390" s="734">
        <f>IF(L391="","",MIN(D392:L392))</f>
        <v>36761.19</v>
      </c>
      <c r="O390" s="734">
        <f>IF((L392=""),"",AVERAGE(D392:L392))</f>
        <v>39925.953333333338</v>
      </c>
      <c r="P390" s="734">
        <f>IF((L391=""),"",((M390-N390)/(M390+N390))*100)</f>
        <v>6.2692878290045995</v>
      </c>
      <c r="Q390" s="735" t="str">
        <f t="shared" ref="Q390" si="252">IF(L391="","",IF(P390&lt;20,(IF(O390&gt;19000,IF(O390&lt;49000,"Pass","Fail"),"Fail"))))</f>
        <v>Pass</v>
      </c>
      <c r="R390" s="734" t="s">
        <v>209</v>
      </c>
      <c r="S390" s="734" t="s">
        <v>224</v>
      </c>
      <c r="T390" s="238"/>
      <c r="U390" s="287">
        <v>19000</v>
      </c>
      <c r="V390" s="287">
        <v>49000</v>
      </c>
      <c r="W390" s="287">
        <v>33000</v>
      </c>
      <c r="X390" s="288">
        <v>44000</v>
      </c>
      <c r="Y390" s="289">
        <v>20</v>
      </c>
      <c r="Z390" s="289">
        <v>20</v>
      </c>
    </row>
    <row r="391" spans="1:26" customFormat="1" ht="15.75">
      <c r="B391" s="732"/>
      <c r="C391" s="208" t="s">
        <v>87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732"/>
      <c r="N391" s="732"/>
      <c r="O391" s="732"/>
      <c r="P391" s="732"/>
      <c r="Q391" s="736"/>
      <c r="R391" s="732"/>
      <c r="S391" s="732"/>
      <c r="T391" s="233"/>
      <c r="U391" s="293"/>
      <c r="V391" s="293"/>
      <c r="W391" s="293"/>
      <c r="X391" s="293"/>
      <c r="Y391" s="294"/>
      <c r="Z391" s="294"/>
    </row>
    <row r="392" spans="1:26" customFormat="1" ht="15.75">
      <c r="B392" s="733"/>
      <c r="C392" s="208" t="s">
        <v>121</v>
      </c>
      <c r="D392" s="208">
        <f t="shared" ref="D392:L392" si="253">IF(((D390="")*AND(D391="")),"",(D390-D391)*3)</f>
        <v>36761.19</v>
      </c>
      <c r="E392" s="208">
        <f t="shared" si="253"/>
        <v>39962.22</v>
      </c>
      <c r="F392" s="208">
        <f t="shared" si="253"/>
        <v>40161.660000000003</v>
      </c>
      <c r="G392" s="208">
        <f t="shared" si="253"/>
        <v>41009.46</v>
      </c>
      <c r="H392" s="208">
        <f t="shared" si="253"/>
        <v>39460.229999999996</v>
      </c>
      <c r="I392" s="208">
        <f t="shared" si="253"/>
        <v>41678.819999999992</v>
      </c>
      <c r="J392" s="208">
        <f t="shared" si="253"/>
        <v>41248.83</v>
      </c>
      <c r="K392" s="208">
        <f t="shared" si="253"/>
        <v>39926.97</v>
      </c>
      <c r="L392" s="208">
        <f t="shared" si="253"/>
        <v>39124.200000000004</v>
      </c>
      <c r="M392" s="733"/>
      <c r="N392" s="733"/>
      <c r="O392" s="733"/>
      <c r="P392" s="733"/>
      <c r="Q392" s="737"/>
      <c r="R392" s="733"/>
      <c r="S392" s="733"/>
      <c r="T392" s="234"/>
      <c r="U392" s="295"/>
      <c r="V392" s="295"/>
      <c r="W392" s="295"/>
      <c r="X392" s="295"/>
      <c r="Y392" s="294"/>
      <c r="Z392" s="294"/>
    </row>
    <row r="393" spans="1:26" customFormat="1" ht="15.75">
      <c r="A393" s="201">
        <v>43496</v>
      </c>
      <c r="B393" s="734" t="s">
        <v>122</v>
      </c>
      <c r="C393" s="208" t="s">
        <v>86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734">
        <f>IF((L394=""),"",MAX(D395:L395))</f>
        <v>41488.83</v>
      </c>
      <c r="N393" s="734">
        <f>IF(L394="","",MIN(D395:L395))</f>
        <v>37026.570000000007</v>
      </c>
      <c r="O393" s="734">
        <f>IF((L395=""),"",AVERAGE(D395:L395))</f>
        <v>40389.9</v>
      </c>
      <c r="P393" s="734">
        <f>IF((L394=""),"",((M393-N393)/(M393+N393))*100)</f>
        <v>5.6832927043611754</v>
      </c>
      <c r="Q393" s="735" t="str">
        <f t="shared" ref="Q393" si="254">IF(L394="","",IF(P393&lt;20,(IF(O393&gt;19000,IF(O393&lt;49000,"Pass","Fail"),"Fail"))))</f>
        <v>Pass</v>
      </c>
      <c r="R393" s="734">
        <v>1340</v>
      </c>
      <c r="S393" s="734"/>
      <c r="T393" s="238"/>
      <c r="U393" s="287">
        <v>19000</v>
      </c>
      <c r="V393" s="287">
        <v>49000</v>
      </c>
      <c r="W393" s="287">
        <v>33000</v>
      </c>
      <c r="X393" s="288">
        <v>44000</v>
      </c>
      <c r="Y393" s="289">
        <v>20</v>
      </c>
      <c r="Z393" s="289">
        <v>20</v>
      </c>
    </row>
    <row r="394" spans="1:26" customFormat="1" ht="15.75">
      <c r="B394" s="732"/>
      <c r="C394" s="208" t="s">
        <v>87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732"/>
      <c r="N394" s="732"/>
      <c r="O394" s="732"/>
      <c r="P394" s="732"/>
      <c r="Q394" s="736"/>
      <c r="R394" s="732"/>
      <c r="S394" s="732"/>
      <c r="T394" s="233"/>
      <c r="U394" s="293"/>
      <c r="V394" s="293"/>
      <c r="W394" s="293"/>
      <c r="X394" s="293"/>
      <c r="Y394" s="294"/>
      <c r="Z394" s="294"/>
    </row>
    <row r="395" spans="1:26" customFormat="1" ht="15.75">
      <c r="B395" s="733"/>
      <c r="C395" s="208" t="s">
        <v>121</v>
      </c>
      <c r="D395" s="208">
        <f t="shared" ref="D395:L395" si="255">IF(((D393="")*AND(D394="")),"",(D393-D394)*3)</f>
        <v>37026.570000000007</v>
      </c>
      <c r="E395" s="208">
        <f t="shared" si="255"/>
        <v>40174.53</v>
      </c>
      <c r="F395" s="208">
        <f t="shared" si="255"/>
        <v>40400.19</v>
      </c>
      <c r="G395" s="208">
        <f t="shared" si="255"/>
        <v>41384.729999999996</v>
      </c>
      <c r="H395" s="208">
        <f t="shared" si="255"/>
        <v>39934.439999999995</v>
      </c>
      <c r="I395" s="208">
        <f t="shared" si="255"/>
        <v>40885.619999999995</v>
      </c>
      <c r="J395" s="208">
        <f t="shared" si="255"/>
        <v>40942.740000000005</v>
      </c>
      <c r="K395" s="208">
        <f t="shared" si="255"/>
        <v>41271.449999999997</v>
      </c>
      <c r="L395" s="208">
        <f t="shared" si="255"/>
        <v>41488.83</v>
      </c>
      <c r="M395" s="733"/>
      <c r="N395" s="733"/>
      <c r="O395" s="733"/>
      <c r="P395" s="733"/>
      <c r="Q395" s="737"/>
      <c r="R395" s="733"/>
      <c r="S395" s="733"/>
      <c r="T395" s="234"/>
      <c r="U395" s="295"/>
      <c r="V395" s="295"/>
      <c r="W395" s="295"/>
      <c r="X395" s="295"/>
      <c r="Y395" s="294"/>
      <c r="Z395" s="294"/>
    </row>
    <row r="396" spans="1:26" customFormat="1" ht="15.75">
      <c r="A396" s="201">
        <v>43500</v>
      </c>
      <c r="B396" s="734" t="s">
        <v>122</v>
      </c>
      <c r="C396" s="208" t="s">
        <v>86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734">
        <f>IF((L397=""),"",MAX(D398:L398))</f>
        <v>41882.759999999995</v>
      </c>
      <c r="N396" s="734">
        <f>IF(L397="","",MIN(D398:L398))</f>
        <v>37411.409999999989</v>
      </c>
      <c r="O396" s="734">
        <f>IF((L398=""),"",AVERAGE(D398:L398))</f>
        <v>40710.01666666667</v>
      </c>
      <c r="P396" s="734">
        <f>IF((L397=""),"",((M396-N396)/(M396+N396))*100)</f>
        <v>5.6389391552998243</v>
      </c>
      <c r="Q396" s="735" t="str">
        <f t="shared" ref="Q396" si="256">IF(L397="","",IF(P396&lt;20,(IF(O396&gt;19000,IF(O396&lt;49000,"Pass","Fail"),"Fail"))))</f>
        <v>Pass</v>
      </c>
      <c r="R396" s="734">
        <v>1340</v>
      </c>
      <c r="S396" s="734" t="s">
        <v>225</v>
      </c>
      <c r="T396" s="238"/>
      <c r="U396" s="287">
        <v>19000</v>
      </c>
      <c r="V396" s="287">
        <v>49000</v>
      </c>
      <c r="W396" s="287">
        <v>33000</v>
      </c>
      <c r="X396" s="288">
        <v>44000</v>
      </c>
      <c r="Y396" s="289">
        <v>20</v>
      </c>
      <c r="Z396" s="289">
        <v>20</v>
      </c>
    </row>
    <row r="397" spans="1:26" customFormat="1" ht="15.75">
      <c r="B397" s="732"/>
      <c r="C397" s="208" t="s">
        <v>87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732"/>
      <c r="N397" s="732"/>
      <c r="O397" s="732"/>
      <c r="P397" s="732"/>
      <c r="Q397" s="736"/>
      <c r="R397" s="732"/>
      <c r="S397" s="732"/>
      <c r="T397" s="233"/>
      <c r="U397" s="293"/>
      <c r="V397" s="293"/>
      <c r="W397" s="293"/>
      <c r="X397" s="293"/>
      <c r="Y397" s="294"/>
      <c r="Z397" s="294"/>
    </row>
    <row r="398" spans="1:26" customFormat="1" ht="15.75">
      <c r="B398" s="733"/>
      <c r="C398" s="208" t="s">
        <v>121</v>
      </c>
      <c r="D398" s="208">
        <f t="shared" ref="D398:L398" si="257">IF(((D396="")*AND(D397="")),"",(D396-D397)*3)</f>
        <v>37411.409999999989</v>
      </c>
      <c r="E398" s="208">
        <f t="shared" si="257"/>
        <v>40649.94</v>
      </c>
      <c r="F398" s="208">
        <f t="shared" si="257"/>
        <v>40933.110000000008</v>
      </c>
      <c r="G398" s="208">
        <f t="shared" si="257"/>
        <v>41882.759999999995</v>
      </c>
      <c r="H398" s="208">
        <f t="shared" si="257"/>
        <v>40235.01</v>
      </c>
      <c r="I398" s="208">
        <f t="shared" si="257"/>
        <v>41571.51</v>
      </c>
      <c r="J398" s="208">
        <f t="shared" si="257"/>
        <v>41531.19</v>
      </c>
      <c r="K398" s="208">
        <f t="shared" si="257"/>
        <v>41465.22</v>
      </c>
      <c r="L398" s="208">
        <f t="shared" si="257"/>
        <v>40710</v>
      </c>
      <c r="M398" s="733"/>
      <c r="N398" s="733"/>
      <c r="O398" s="733"/>
      <c r="P398" s="733"/>
      <c r="Q398" s="737"/>
      <c r="R398" s="733"/>
      <c r="S398" s="733"/>
      <c r="T398" s="234"/>
      <c r="U398" s="295"/>
      <c r="V398" s="295"/>
      <c r="W398" s="295"/>
      <c r="X398" s="295"/>
      <c r="Y398" s="294"/>
      <c r="Z398" s="294"/>
    </row>
    <row r="399" spans="1:26" customFormat="1" ht="15.75">
      <c r="A399" s="201">
        <v>43503</v>
      </c>
      <c r="B399" s="734" t="s">
        <v>122</v>
      </c>
      <c r="C399" s="208" t="s">
        <v>86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734">
        <f>IF((L400=""),"",MAX(D401:L401))</f>
        <v>41300.670000000006</v>
      </c>
      <c r="N399" s="734">
        <f>IF(L400="","",MIN(D401:L401))</f>
        <v>36638.22</v>
      </c>
      <c r="O399" s="734">
        <f>IF((L401=""),"",AVERAGE(D401:L401))</f>
        <v>40124.07</v>
      </c>
      <c r="P399" s="734">
        <f>IF((L400=""),"",((M399-N399)/(M399+N399))*100)</f>
        <v>5.9821868132841045</v>
      </c>
      <c r="Q399" s="735" t="str">
        <f t="shared" ref="Q399" si="258">IF(L400="","",IF(P399&lt;20,(IF(O399&gt;19000,IF(O399&lt;49000,"Pass","Fail"),"Fail"))))</f>
        <v>Pass</v>
      </c>
      <c r="R399" s="734" t="s">
        <v>210</v>
      </c>
      <c r="S399" s="734"/>
      <c r="T399" s="238"/>
      <c r="U399" s="287">
        <v>19000</v>
      </c>
      <c r="V399" s="287">
        <v>49000</v>
      </c>
      <c r="W399" s="287">
        <v>33000</v>
      </c>
      <c r="X399" s="288">
        <v>44000</v>
      </c>
      <c r="Y399" s="289">
        <v>20</v>
      </c>
      <c r="Z399" s="289">
        <v>20</v>
      </c>
    </row>
    <row r="400" spans="1:26" customFormat="1" ht="15.75">
      <c r="B400" s="732"/>
      <c r="C400" s="208" t="s">
        <v>87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732"/>
      <c r="N400" s="732"/>
      <c r="O400" s="732"/>
      <c r="P400" s="732"/>
      <c r="Q400" s="736"/>
      <c r="R400" s="732"/>
      <c r="S400" s="732"/>
      <c r="T400" s="233"/>
      <c r="U400" s="293"/>
      <c r="V400" s="293"/>
      <c r="W400" s="293"/>
      <c r="X400" s="293"/>
      <c r="Y400" s="294"/>
      <c r="Z400" s="294"/>
    </row>
    <row r="401" spans="1:26" customFormat="1" ht="15.75">
      <c r="B401" s="733"/>
      <c r="C401" s="208" t="s">
        <v>121</v>
      </c>
      <c r="D401" s="208">
        <f t="shared" ref="D401:L401" si="259">IF(((D399="")*AND(D400="")),"",(D399-D400)*3)</f>
        <v>36638.22</v>
      </c>
      <c r="E401" s="208">
        <f t="shared" si="259"/>
        <v>40101.660000000003</v>
      </c>
      <c r="F401" s="208">
        <f t="shared" si="259"/>
        <v>40036.770000000004</v>
      </c>
      <c r="G401" s="208">
        <f t="shared" si="259"/>
        <v>40980.81</v>
      </c>
      <c r="H401" s="208">
        <f t="shared" si="259"/>
        <v>39674.339999999997</v>
      </c>
      <c r="I401" s="208">
        <f t="shared" si="259"/>
        <v>40534.739999999991</v>
      </c>
      <c r="J401" s="208">
        <f t="shared" si="259"/>
        <v>40845.99</v>
      </c>
      <c r="K401" s="208">
        <f t="shared" si="259"/>
        <v>41003.430000000008</v>
      </c>
      <c r="L401" s="208">
        <f t="shared" si="259"/>
        <v>41300.670000000006</v>
      </c>
      <c r="M401" s="733"/>
      <c r="N401" s="733"/>
      <c r="O401" s="733"/>
      <c r="P401" s="733"/>
      <c r="Q401" s="737"/>
      <c r="R401" s="733"/>
      <c r="S401" s="733"/>
      <c r="T401" s="234"/>
      <c r="U401" s="295"/>
      <c r="V401" s="295"/>
      <c r="W401" s="295"/>
      <c r="X401" s="295"/>
      <c r="Y401" s="294"/>
      <c r="Z401" s="294"/>
    </row>
    <row r="402" spans="1:26" customFormat="1" ht="15.75">
      <c r="A402" s="201">
        <v>43507</v>
      </c>
      <c r="B402" s="734" t="s">
        <v>122</v>
      </c>
      <c r="C402" s="208" t="s">
        <v>86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734">
        <f>IF((L403=""),"",MAX(D404:L404))</f>
        <v>41194.080000000002</v>
      </c>
      <c r="N402" s="734">
        <f>IF(L403="","",MIN(D404:L404))</f>
        <v>36203.79</v>
      </c>
      <c r="O402" s="734">
        <f>IF((L404=""),"",AVERAGE(D404:L404))</f>
        <v>40006.973333333335</v>
      </c>
      <c r="P402" s="734">
        <f>IF((L403=""),"",((M402-N402)/(M402+N402))*100)</f>
        <v>6.4475805341929968</v>
      </c>
      <c r="Q402" s="735" t="str">
        <f t="shared" ref="Q402" si="260">IF(L403="","",IF(P402&lt;20,(IF(O402&gt;19000,IF(O402&lt;49000,"Pass","Fail"),"Fail"))))</f>
        <v>Pass</v>
      </c>
      <c r="R402" s="734">
        <v>1159</v>
      </c>
      <c r="S402" s="734" t="s">
        <v>226</v>
      </c>
      <c r="T402" s="238"/>
      <c r="U402" s="287">
        <v>19000</v>
      </c>
      <c r="V402" s="287">
        <v>49000</v>
      </c>
      <c r="W402" s="287">
        <v>33000</v>
      </c>
      <c r="X402" s="288">
        <v>44000</v>
      </c>
      <c r="Y402" s="289">
        <v>20</v>
      </c>
      <c r="Z402" s="289">
        <v>20</v>
      </c>
    </row>
    <row r="403" spans="1:26" customFormat="1" ht="15.75">
      <c r="B403" s="732"/>
      <c r="C403" s="208" t="s">
        <v>87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732"/>
      <c r="N403" s="732"/>
      <c r="O403" s="732"/>
      <c r="P403" s="732"/>
      <c r="Q403" s="736"/>
      <c r="R403" s="732"/>
      <c r="S403" s="732"/>
      <c r="T403" s="233"/>
      <c r="U403" s="293"/>
      <c r="V403" s="293"/>
      <c r="W403" s="293"/>
      <c r="X403" s="293"/>
      <c r="Y403" s="294"/>
      <c r="Z403" s="294"/>
    </row>
    <row r="404" spans="1:26" customFormat="1" ht="15.75">
      <c r="B404" s="733"/>
      <c r="C404" s="208" t="s">
        <v>121</v>
      </c>
      <c r="D404" s="208">
        <f t="shared" ref="D404:L404" si="261">IF(((D402="")*AND(D403="")),"",(D402-D403)*3)</f>
        <v>36203.79</v>
      </c>
      <c r="E404" s="208">
        <f t="shared" si="261"/>
        <v>40003.74</v>
      </c>
      <c r="F404" s="208">
        <f t="shared" si="261"/>
        <v>40401.930000000008</v>
      </c>
      <c r="G404" s="208">
        <f t="shared" si="261"/>
        <v>41194.080000000002</v>
      </c>
      <c r="H404" s="208">
        <f t="shared" si="261"/>
        <v>39189.24</v>
      </c>
      <c r="I404" s="208">
        <f t="shared" si="261"/>
        <v>40458.689999999995</v>
      </c>
      <c r="J404" s="208">
        <f t="shared" si="261"/>
        <v>40956.03</v>
      </c>
      <c r="K404" s="208">
        <f t="shared" si="261"/>
        <v>40955.010000000009</v>
      </c>
      <c r="L404" s="208">
        <f t="shared" si="261"/>
        <v>40700.25</v>
      </c>
      <c r="M404" s="733"/>
      <c r="N404" s="733"/>
      <c r="O404" s="733"/>
      <c r="P404" s="733"/>
      <c r="Q404" s="737"/>
      <c r="R404" s="733"/>
      <c r="S404" s="733"/>
      <c r="T404" s="234"/>
      <c r="U404" s="295"/>
      <c r="V404" s="295"/>
      <c r="W404" s="295"/>
      <c r="X404" s="295"/>
      <c r="Y404" s="294"/>
      <c r="Z404" s="294"/>
    </row>
    <row r="405" spans="1:26" customFormat="1" ht="15.75">
      <c r="A405" s="201">
        <v>43509</v>
      </c>
      <c r="B405" s="734" t="s">
        <v>122</v>
      </c>
      <c r="C405" s="208" t="s">
        <v>86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734">
        <f>IF((L406=""),"",MAX(D407:L407))</f>
        <v>43640.670000000006</v>
      </c>
      <c r="N405" s="734">
        <f>IF(L406="","",MIN(D407:L407))</f>
        <v>38277.089999999997</v>
      </c>
      <c r="O405" s="734">
        <f>IF((L407=""),"",AVERAGE(D407:L407))</f>
        <v>42331.136666666673</v>
      </c>
      <c r="P405" s="734">
        <f>IF((L406=""),"",((M405-N405)/(M405+N405))*100)</f>
        <v>6.5475179008801119</v>
      </c>
      <c r="Q405" s="735" t="str">
        <f t="shared" ref="Q405" si="262">IF(L406="","",IF(P405&lt;20,(IF(O405&gt;19000,IF(O405&lt;49000,"Pass","Fail"),"Fail"))))</f>
        <v>Pass</v>
      </c>
      <c r="R405" s="734">
        <v>1159</v>
      </c>
      <c r="S405" s="734"/>
      <c r="T405" s="238"/>
      <c r="U405" s="287">
        <v>19000</v>
      </c>
      <c r="V405" s="287">
        <v>49000</v>
      </c>
      <c r="W405" s="287">
        <v>33000</v>
      </c>
      <c r="X405" s="288">
        <v>44000</v>
      </c>
      <c r="Y405" s="289">
        <v>20</v>
      </c>
      <c r="Z405" s="289">
        <v>20</v>
      </c>
    </row>
    <row r="406" spans="1:26" customFormat="1" ht="15.75">
      <c r="B406" s="732"/>
      <c r="C406" s="208" t="s">
        <v>87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732"/>
      <c r="N406" s="732"/>
      <c r="O406" s="732"/>
      <c r="P406" s="732"/>
      <c r="Q406" s="736"/>
      <c r="R406" s="732"/>
      <c r="S406" s="732"/>
      <c r="T406" s="233"/>
      <c r="U406" s="293"/>
      <c r="V406" s="293"/>
      <c r="W406" s="293"/>
      <c r="X406" s="293"/>
      <c r="Y406" s="294"/>
      <c r="Z406" s="294"/>
    </row>
    <row r="407" spans="1:26" customFormat="1" ht="15.75">
      <c r="B407" s="733"/>
      <c r="C407" s="208" t="s">
        <v>121</v>
      </c>
      <c r="D407" s="208">
        <f t="shared" ref="D407:L407" si="263">IF(((D405="")*AND(D406="")),"",(D405-D406)*3)</f>
        <v>38277.089999999997</v>
      </c>
      <c r="E407" s="208">
        <f t="shared" si="263"/>
        <v>41802.180000000008</v>
      </c>
      <c r="F407" s="208">
        <f t="shared" si="263"/>
        <v>42017.549999999996</v>
      </c>
      <c r="G407" s="208">
        <f t="shared" si="263"/>
        <v>43640.670000000006</v>
      </c>
      <c r="H407" s="208">
        <f t="shared" si="263"/>
        <v>42980.28</v>
      </c>
      <c r="I407" s="208">
        <f t="shared" si="263"/>
        <v>42986.97</v>
      </c>
      <c r="J407" s="208">
        <f t="shared" si="263"/>
        <v>42826.68</v>
      </c>
      <c r="K407" s="208">
        <f t="shared" si="263"/>
        <v>42954.539999999994</v>
      </c>
      <c r="L407" s="208">
        <f t="shared" si="263"/>
        <v>43494.270000000004</v>
      </c>
      <c r="M407" s="733"/>
      <c r="N407" s="733"/>
      <c r="O407" s="733"/>
      <c r="P407" s="733"/>
      <c r="Q407" s="737"/>
      <c r="R407" s="733"/>
      <c r="S407" s="733"/>
      <c r="T407" s="234"/>
      <c r="U407" s="295"/>
      <c r="V407" s="295"/>
      <c r="W407" s="295"/>
      <c r="X407" s="295"/>
      <c r="Y407" s="294"/>
      <c r="Z407" s="294"/>
    </row>
    <row r="408" spans="1:26" customFormat="1" ht="15.75">
      <c r="A408" s="201">
        <v>43514</v>
      </c>
      <c r="B408" s="734" t="s">
        <v>122</v>
      </c>
      <c r="C408" s="208" t="s">
        <v>86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734">
        <f>IF((L409=""),"",MAX(D410:L410))</f>
        <v>43537.919999999998</v>
      </c>
      <c r="N408" s="734">
        <f>IF(L409="","",MIN(D410:L410))</f>
        <v>37958.58</v>
      </c>
      <c r="O408" s="734">
        <f>IF((L410=""),"",AVERAGE(D410:L410))</f>
        <v>42072.323333333334</v>
      </c>
      <c r="P408" s="734">
        <f>IF((L409=""),"",((M408-N408)/(M408+N408))*100)</f>
        <v>6.8461099556422624</v>
      </c>
      <c r="Q408" s="735" t="str">
        <f t="shared" ref="Q408" si="264">IF(L409="","",IF(P408&lt;20,(IF(O408&gt;19000,IF(O408&lt;49000,"Pass","Fail"),"Fail"))))</f>
        <v>Pass</v>
      </c>
      <c r="R408" s="734">
        <v>1428</v>
      </c>
      <c r="S408" s="734" t="s">
        <v>245</v>
      </c>
      <c r="T408" s="238"/>
      <c r="U408" s="287">
        <v>19000</v>
      </c>
      <c r="V408" s="287">
        <v>49000</v>
      </c>
      <c r="W408" s="287">
        <v>33000</v>
      </c>
      <c r="X408" s="288">
        <v>44000</v>
      </c>
      <c r="Y408" s="289">
        <v>20</v>
      </c>
      <c r="Z408" s="289">
        <v>20</v>
      </c>
    </row>
    <row r="409" spans="1:26" customFormat="1" ht="15.75">
      <c r="B409" s="732"/>
      <c r="C409" s="208" t="s">
        <v>87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732"/>
      <c r="N409" s="732"/>
      <c r="O409" s="732"/>
      <c r="P409" s="732"/>
      <c r="Q409" s="736"/>
      <c r="R409" s="732"/>
      <c r="S409" s="732"/>
      <c r="T409" s="233"/>
      <c r="U409" s="293"/>
      <c r="V409" s="293"/>
      <c r="W409" s="293"/>
      <c r="X409" s="293"/>
      <c r="Y409" s="294"/>
      <c r="Z409" s="294"/>
    </row>
    <row r="410" spans="1:26" customFormat="1" ht="15.75">
      <c r="B410" s="733"/>
      <c r="C410" s="208" t="s">
        <v>121</v>
      </c>
      <c r="D410" s="208">
        <f t="shared" ref="D410:L410" si="265">IF(((D408="")*AND(D409="")),"",(D408-D409)*3)</f>
        <v>37958.58</v>
      </c>
      <c r="E410" s="208">
        <f t="shared" si="265"/>
        <v>41683.56</v>
      </c>
      <c r="F410" s="208">
        <f t="shared" si="265"/>
        <v>41725.980000000003</v>
      </c>
      <c r="G410" s="208">
        <f t="shared" si="265"/>
        <v>43231.319999999992</v>
      </c>
      <c r="H410" s="208">
        <f t="shared" si="265"/>
        <v>42547.710000000006</v>
      </c>
      <c r="I410" s="208">
        <f t="shared" si="265"/>
        <v>42546.569999999992</v>
      </c>
      <c r="J410" s="208">
        <f t="shared" si="265"/>
        <v>42588.63</v>
      </c>
      <c r="K410" s="208">
        <f t="shared" si="265"/>
        <v>42830.64</v>
      </c>
      <c r="L410" s="208">
        <f t="shared" si="265"/>
        <v>43537.919999999998</v>
      </c>
      <c r="M410" s="733"/>
      <c r="N410" s="733"/>
      <c r="O410" s="733"/>
      <c r="P410" s="733"/>
      <c r="Q410" s="737"/>
      <c r="R410" s="733"/>
      <c r="S410" s="733"/>
      <c r="T410" s="234"/>
      <c r="U410" s="295"/>
      <c r="V410" s="295"/>
      <c r="W410" s="295"/>
      <c r="X410" s="295"/>
      <c r="Y410" s="294"/>
      <c r="Z410" s="294"/>
    </row>
    <row r="411" spans="1:26" customFormat="1" ht="15.75">
      <c r="A411" s="201">
        <v>43517</v>
      </c>
      <c r="B411" s="734" t="s">
        <v>122</v>
      </c>
      <c r="C411" s="208" t="s">
        <v>86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734">
        <f>IF((L412=""),"",MAX(D413:L413))</f>
        <v>40812.57</v>
      </c>
      <c r="N411" s="734">
        <f>IF(L412="","",MIN(D413:L413))</f>
        <v>35496.81</v>
      </c>
      <c r="O411" s="734">
        <f>IF((L413=""),"",AVERAGE(D413:L413))</f>
        <v>39436.990000000005</v>
      </c>
      <c r="P411" s="734">
        <f>IF((L412=""),"",((M411-N411)/(M411+N411))*100)</f>
        <v>6.9660636739546327</v>
      </c>
      <c r="Q411" s="735" t="str">
        <f t="shared" ref="Q411" si="266">IF(L412="","",IF(P411&lt;20,(IF(O411&gt;19000,IF(O411&lt;49000,"Pass","Fail"),"Fail"))))</f>
        <v>Pass</v>
      </c>
      <c r="R411" s="734">
        <v>1428</v>
      </c>
      <c r="S411" s="734"/>
      <c r="T411" s="238"/>
      <c r="U411" s="287">
        <v>19000</v>
      </c>
      <c r="V411" s="287">
        <v>49000</v>
      </c>
      <c r="W411" s="287">
        <v>33000</v>
      </c>
      <c r="X411" s="288">
        <v>44000</v>
      </c>
      <c r="Y411" s="289">
        <v>20</v>
      </c>
      <c r="Z411" s="289">
        <v>20</v>
      </c>
    </row>
    <row r="412" spans="1:26" customFormat="1" ht="15.75">
      <c r="B412" s="732"/>
      <c r="C412" s="208" t="s">
        <v>87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732"/>
      <c r="N412" s="732"/>
      <c r="O412" s="732"/>
      <c r="P412" s="732"/>
      <c r="Q412" s="736"/>
      <c r="R412" s="732"/>
      <c r="S412" s="732"/>
      <c r="T412" s="233"/>
      <c r="U412" s="293"/>
      <c r="V412" s="293"/>
      <c r="W412" s="293"/>
      <c r="X412" s="293"/>
      <c r="Y412" s="294"/>
      <c r="Z412" s="294"/>
    </row>
    <row r="413" spans="1:26" customFormat="1" ht="15.75">
      <c r="B413" s="733"/>
      <c r="C413" s="208" t="s">
        <v>121</v>
      </c>
      <c r="D413" s="208">
        <f t="shared" ref="D413:L413" si="267">IF(((D411="")*AND(D412="")),"",(D411-D412)*3)</f>
        <v>35496.81</v>
      </c>
      <c r="E413" s="208">
        <f t="shared" si="267"/>
        <v>39556.019999999997</v>
      </c>
      <c r="F413" s="208">
        <f t="shared" si="267"/>
        <v>39834.149999999994</v>
      </c>
      <c r="G413" s="208">
        <f t="shared" si="267"/>
        <v>40812.57</v>
      </c>
      <c r="H413" s="208">
        <f t="shared" si="267"/>
        <v>38705.31</v>
      </c>
      <c r="I413" s="208">
        <f t="shared" si="267"/>
        <v>39995.160000000003</v>
      </c>
      <c r="J413" s="208">
        <f t="shared" si="267"/>
        <v>40285.74</v>
      </c>
      <c r="K413" s="208">
        <f t="shared" si="267"/>
        <v>40199.279999999999</v>
      </c>
      <c r="L413" s="208">
        <f t="shared" si="267"/>
        <v>40047.869999999995</v>
      </c>
      <c r="M413" s="733"/>
      <c r="N413" s="733"/>
      <c r="O413" s="733"/>
      <c r="P413" s="733"/>
      <c r="Q413" s="737"/>
      <c r="R413" s="733"/>
      <c r="S413" s="733"/>
      <c r="T413" s="234"/>
      <c r="U413" s="295"/>
      <c r="V413" s="295"/>
      <c r="W413" s="295"/>
      <c r="X413" s="295"/>
      <c r="Y413" s="294"/>
      <c r="Z413" s="294"/>
    </row>
    <row r="414" spans="1:26" customFormat="1" ht="15.75">
      <c r="A414" s="201">
        <v>43521</v>
      </c>
      <c r="B414" s="734" t="s">
        <v>122</v>
      </c>
      <c r="C414" s="208" t="s">
        <v>86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734">
        <f>IF((L415=""),"",MAX(D416:L416))</f>
        <v>41522.879999999997</v>
      </c>
      <c r="N414" s="734">
        <f>IF(L415="","",MIN(D416:L416))</f>
        <v>35361.96</v>
      </c>
      <c r="O414" s="734">
        <f>IF((L416=""),"",AVERAGE(D416:L416))</f>
        <v>39852.46</v>
      </c>
      <c r="P414" s="734">
        <f>IF((L415=""),"",((M414-N414)/(M414+N414))*100)</f>
        <v>8.0131791911123162</v>
      </c>
      <c r="Q414" s="735" t="str">
        <f t="shared" ref="Q414" si="268">IF(L415="","",IF(P414&lt;20,(IF(O414&gt;19000,IF(O414&lt;49000,"Pass","Fail"),"Fail"))))</f>
        <v>Pass</v>
      </c>
      <c r="R414" s="734" t="s">
        <v>214</v>
      </c>
      <c r="S414" s="743" t="s">
        <v>228</v>
      </c>
      <c r="T414" s="238"/>
      <c r="U414" s="287">
        <v>19000</v>
      </c>
      <c r="V414" s="287">
        <v>49000</v>
      </c>
      <c r="W414" s="287">
        <v>33000</v>
      </c>
      <c r="X414" s="288">
        <v>44000</v>
      </c>
      <c r="Y414" s="289">
        <v>20</v>
      </c>
      <c r="Z414" s="289">
        <v>20</v>
      </c>
    </row>
    <row r="415" spans="1:26" customFormat="1" ht="15.75">
      <c r="B415" s="732"/>
      <c r="C415" s="208" t="s">
        <v>87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732"/>
      <c r="N415" s="732"/>
      <c r="O415" s="732"/>
      <c r="P415" s="732"/>
      <c r="Q415" s="736"/>
      <c r="R415" s="732"/>
      <c r="S415" s="729"/>
      <c r="T415" s="233"/>
      <c r="U415" s="293"/>
      <c r="V415" s="293"/>
      <c r="W415" s="293"/>
      <c r="X415" s="293"/>
      <c r="Y415" s="294"/>
      <c r="Z415" s="294"/>
    </row>
    <row r="416" spans="1:26" customFormat="1" ht="15.75">
      <c r="B416" s="733"/>
      <c r="C416" s="208" t="s">
        <v>121</v>
      </c>
      <c r="D416" s="208">
        <f t="shared" ref="D416:L416" si="269">IF(((D414="")*AND(D415="")),"",(D414-D415)*3)</f>
        <v>35361.96</v>
      </c>
      <c r="E416" s="208">
        <f t="shared" si="269"/>
        <v>39303.839999999997</v>
      </c>
      <c r="F416" s="208">
        <f t="shared" si="269"/>
        <v>40068.810000000005</v>
      </c>
      <c r="G416" s="208">
        <f t="shared" si="269"/>
        <v>41522.879999999997</v>
      </c>
      <c r="H416" s="208">
        <f t="shared" si="269"/>
        <v>40085.730000000003</v>
      </c>
      <c r="I416" s="208">
        <f t="shared" si="269"/>
        <v>40855.229999999996</v>
      </c>
      <c r="J416" s="208">
        <f t="shared" si="269"/>
        <v>40932.750000000007</v>
      </c>
      <c r="K416" s="208">
        <f t="shared" si="269"/>
        <v>40371.72</v>
      </c>
      <c r="L416" s="208">
        <f t="shared" si="269"/>
        <v>40169.22</v>
      </c>
      <c r="M416" s="733"/>
      <c r="N416" s="733"/>
      <c r="O416" s="733"/>
      <c r="P416" s="733"/>
      <c r="Q416" s="737"/>
      <c r="R416" s="733"/>
      <c r="S416" s="729"/>
      <c r="T416" s="234"/>
      <c r="U416" s="295"/>
      <c r="V416" s="295"/>
      <c r="W416" s="295"/>
      <c r="X416" s="295"/>
      <c r="Y416" s="294"/>
      <c r="Z416" s="294"/>
    </row>
    <row r="417" spans="1:26" customFormat="1" ht="15.75">
      <c r="A417" s="201">
        <v>43524</v>
      </c>
      <c r="B417" s="734" t="s">
        <v>122</v>
      </c>
      <c r="C417" s="208" t="s">
        <v>86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734">
        <f>IF((L418=""),"",MAX(D419:L419))</f>
        <v>41344.229999999996</v>
      </c>
      <c r="N417" s="734">
        <f>IF(L418="","",MIN(D419:L419))</f>
        <v>32674.71</v>
      </c>
      <c r="O417" s="734">
        <f>IF((L419=""),"",AVERAGE(D419:L419))</f>
        <v>38147.546666666662</v>
      </c>
      <c r="P417" s="734">
        <f>IF((L418=""),"",((M417-N417)/(M417+N417))*100)</f>
        <v>11.712569782815043</v>
      </c>
      <c r="Q417" s="735" t="str">
        <f t="shared" ref="Q417" si="270">IF(L418="","",IF(P417&lt;20,(IF(O417&gt;19000,IF(O417&lt;49000,"Pass","Fail"),"Fail"))))</f>
        <v>Pass</v>
      </c>
      <c r="R417" s="734" t="s">
        <v>215</v>
      </c>
      <c r="S417" s="734" t="s">
        <v>229</v>
      </c>
      <c r="T417" s="238"/>
      <c r="U417" s="287">
        <v>19000</v>
      </c>
      <c r="V417" s="287">
        <v>49000</v>
      </c>
      <c r="W417" s="287">
        <v>33000</v>
      </c>
      <c r="X417" s="288">
        <v>44000</v>
      </c>
      <c r="Y417" s="289">
        <v>20</v>
      </c>
      <c r="Z417" s="289">
        <v>20</v>
      </c>
    </row>
    <row r="418" spans="1:26" customFormat="1" ht="15.75">
      <c r="B418" s="732"/>
      <c r="C418" s="208" t="s">
        <v>87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732"/>
      <c r="N418" s="732"/>
      <c r="O418" s="732"/>
      <c r="P418" s="732"/>
      <c r="Q418" s="736"/>
      <c r="R418" s="732"/>
      <c r="S418" s="732"/>
      <c r="T418" s="233"/>
      <c r="U418" s="293"/>
      <c r="V418" s="293"/>
      <c r="W418" s="293"/>
      <c r="X418" s="293"/>
      <c r="Y418" s="294"/>
      <c r="Z418" s="294"/>
    </row>
    <row r="419" spans="1:26" customFormat="1" ht="15.75">
      <c r="B419" s="733"/>
      <c r="C419" s="208" t="s">
        <v>121</v>
      </c>
      <c r="D419" s="208">
        <f t="shared" ref="D419:L419" si="271">IF(((D417="")*AND(D418="")),"",(D417-D418)*3)</f>
        <v>35365.530000000006</v>
      </c>
      <c r="E419" s="208">
        <f t="shared" si="271"/>
        <v>32674.71</v>
      </c>
      <c r="F419" s="208">
        <f t="shared" si="271"/>
        <v>39949.47</v>
      </c>
      <c r="G419" s="208">
        <f t="shared" si="271"/>
        <v>41344.229999999996</v>
      </c>
      <c r="H419" s="208">
        <f t="shared" si="271"/>
        <v>39775.08</v>
      </c>
      <c r="I419" s="208">
        <f t="shared" si="271"/>
        <v>40239.749999999993</v>
      </c>
      <c r="J419" s="208">
        <f t="shared" si="271"/>
        <v>34077.600000000006</v>
      </c>
      <c r="K419" s="208">
        <f t="shared" si="271"/>
        <v>40094.97</v>
      </c>
      <c r="L419" s="208">
        <f t="shared" si="271"/>
        <v>39806.579999999994</v>
      </c>
      <c r="M419" s="733"/>
      <c r="N419" s="733"/>
      <c r="O419" s="733"/>
      <c r="P419" s="733"/>
      <c r="Q419" s="737"/>
      <c r="R419" s="733"/>
      <c r="S419" s="733"/>
      <c r="T419" s="234"/>
      <c r="U419" s="295"/>
      <c r="V419" s="295"/>
      <c r="W419" s="295"/>
      <c r="X419" s="295"/>
      <c r="Y419" s="294"/>
      <c r="Z419" s="294"/>
    </row>
    <row r="420" spans="1:26" customFormat="1" ht="15.75">
      <c r="A420" s="201">
        <v>43528</v>
      </c>
      <c r="B420" s="734" t="s">
        <v>122</v>
      </c>
      <c r="C420" s="208" t="s">
        <v>86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734">
        <f>IF((L421=""),"",MAX(D422:L422))</f>
        <v>41009.009999999995</v>
      </c>
      <c r="N420" s="734">
        <f>IF(L421="","",MIN(D422:L422))</f>
        <v>34886.009999999995</v>
      </c>
      <c r="O420" s="734">
        <f>IF((L422=""),"",AVERAGE(D422:L422))</f>
        <v>39272.91333333333</v>
      </c>
      <c r="P420" s="734">
        <f>IF((L421=""),"",((M420-N420)/(M420+N420))*100)</f>
        <v>8.0677230205618251</v>
      </c>
      <c r="Q420" s="735" t="str">
        <f t="shared" ref="Q420" si="272">IF(L421="","",IF(P420&lt;20,(IF(O420&gt;19000,IF(O420&lt;49000,"Pass","Fail"),"Fail"))))</f>
        <v>Pass</v>
      </c>
      <c r="R420" s="734">
        <v>74</v>
      </c>
      <c r="S420" s="734" t="s">
        <v>230</v>
      </c>
      <c r="T420" s="238"/>
      <c r="U420" s="287">
        <v>19000</v>
      </c>
      <c r="V420" s="287">
        <v>49000</v>
      </c>
      <c r="W420" s="287">
        <v>33000</v>
      </c>
      <c r="X420" s="288">
        <v>44000</v>
      </c>
      <c r="Y420" s="289">
        <v>20</v>
      </c>
      <c r="Z420" s="289">
        <v>20</v>
      </c>
    </row>
    <row r="421" spans="1:26" customFormat="1" ht="15.75">
      <c r="B421" s="732"/>
      <c r="C421" s="208" t="s">
        <v>87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732"/>
      <c r="N421" s="732"/>
      <c r="O421" s="732"/>
      <c r="P421" s="732"/>
      <c r="Q421" s="736"/>
      <c r="R421" s="732"/>
      <c r="S421" s="732"/>
      <c r="T421" s="233"/>
      <c r="U421" s="293"/>
      <c r="V421" s="293"/>
      <c r="W421" s="293"/>
      <c r="X421" s="293"/>
      <c r="Y421" s="294"/>
      <c r="Z421" s="294"/>
    </row>
    <row r="422" spans="1:26" customFormat="1" ht="15.75">
      <c r="B422" s="733"/>
      <c r="C422" s="208" t="s">
        <v>121</v>
      </c>
      <c r="D422" s="208">
        <f t="shared" ref="D422:L422" si="273">IF(((D420="")*AND(D421="")),"",(D420-D421)*3)</f>
        <v>34886.009999999995</v>
      </c>
      <c r="E422" s="208">
        <f t="shared" si="273"/>
        <v>39151.350000000006</v>
      </c>
      <c r="F422" s="208">
        <f t="shared" si="273"/>
        <v>39834.93</v>
      </c>
      <c r="G422" s="208">
        <f t="shared" si="273"/>
        <v>41009.009999999995</v>
      </c>
      <c r="H422" s="208">
        <f t="shared" si="273"/>
        <v>38850.480000000003</v>
      </c>
      <c r="I422" s="208">
        <f t="shared" si="273"/>
        <v>39231.239999999991</v>
      </c>
      <c r="J422" s="208">
        <f t="shared" si="273"/>
        <v>40120.259999999995</v>
      </c>
      <c r="K422" s="208">
        <f t="shared" si="273"/>
        <v>40332.239999999991</v>
      </c>
      <c r="L422" s="208">
        <f t="shared" si="273"/>
        <v>40040.699999999997</v>
      </c>
      <c r="M422" s="733"/>
      <c r="N422" s="733"/>
      <c r="O422" s="733"/>
      <c r="P422" s="733"/>
      <c r="Q422" s="737"/>
      <c r="R422" s="733"/>
      <c r="S422" s="733"/>
      <c r="T422" s="234"/>
      <c r="U422" s="295"/>
      <c r="V422" s="295"/>
      <c r="W422" s="295"/>
      <c r="X422" s="295"/>
      <c r="Y422" s="294"/>
      <c r="Z422" s="294"/>
    </row>
    <row r="423" spans="1:26" customFormat="1" ht="15.75">
      <c r="A423" s="201">
        <v>43531</v>
      </c>
      <c r="B423" s="734" t="s">
        <v>122</v>
      </c>
      <c r="C423" s="208" t="s">
        <v>86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734">
        <f>IF((L424=""),"",MAX(D425:L425))</f>
        <v>42273.000000000007</v>
      </c>
      <c r="N423" s="734">
        <f>IF(L424="","",MIN(D425:L425))</f>
        <v>35852.04</v>
      </c>
      <c r="O423" s="734">
        <f>IF((L425=""),"",AVERAGE(D425:L425))</f>
        <v>40336.523333333338</v>
      </c>
      <c r="P423" s="734">
        <f>IF((L424=""),"",((M423-N423)/(M423+N423))*100)</f>
        <v>8.2188245919618161</v>
      </c>
      <c r="Q423" s="735" t="str">
        <f t="shared" ref="Q423" si="274">IF(L424="","",IF(P423&lt;20,(IF(O423&gt;19000,IF(O423&lt;49000,"Pass","Fail"),"Fail"))))</f>
        <v>Pass</v>
      </c>
      <c r="R423" s="734" t="s">
        <v>210</v>
      </c>
      <c r="S423" s="734" t="s">
        <v>231</v>
      </c>
      <c r="T423" s="238"/>
      <c r="U423" s="287">
        <v>19000</v>
      </c>
      <c r="V423" s="287">
        <v>49000</v>
      </c>
      <c r="W423" s="287">
        <v>33000</v>
      </c>
      <c r="X423" s="288">
        <v>44000</v>
      </c>
      <c r="Y423" s="289">
        <v>20</v>
      </c>
      <c r="Z423" s="289">
        <v>20</v>
      </c>
    </row>
    <row r="424" spans="1:26" customFormat="1" ht="15.75">
      <c r="B424" s="732"/>
      <c r="C424" s="208" t="s">
        <v>87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732"/>
      <c r="N424" s="732"/>
      <c r="O424" s="732"/>
      <c r="P424" s="732"/>
      <c r="Q424" s="736"/>
      <c r="R424" s="732"/>
      <c r="S424" s="732"/>
      <c r="T424" s="233"/>
      <c r="U424" s="293"/>
      <c r="V424" s="293"/>
      <c r="W424" s="293"/>
      <c r="X424" s="293"/>
      <c r="Y424" s="294"/>
      <c r="Z424" s="294"/>
    </row>
    <row r="425" spans="1:26" customFormat="1" ht="15.75">
      <c r="B425" s="733"/>
      <c r="C425" s="208" t="s">
        <v>121</v>
      </c>
      <c r="D425" s="208">
        <f t="shared" ref="D425:L425" si="275">IF(((D423="")*AND(D424="")),"",(D423-D424)*3)</f>
        <v>35852.04</v>
      </c>
      <c r="E425" s="208">
        <f t="shared" si="275"/>
        <v>40284.119999999995</v>
      </c>
      <c r="F425" s="208">
        <f t="shared" si="275"/>
        <v>40724.79</v>
      </c>
      <c r="G425" s="208">
        <f t="shared" si="275"/>
        <v>42273.000000000007</v>
      </c>
      <c r="H425" s="208">
        <f t="shared" si="275"/>
        <v>40501.350000000006</v>
      </c>
      <c r="I425" s="208">
        <f t="shared" si="275"/>
        <v>40346.369999999995</v>
      </c>
      <c r="J425" s="208">
        <f t="shared" si="275"/>
        <v>41007.840000000004</v>
      </c>
      <c r="K425" s="208">
        <f t="shared" si="275"/>
        <v>41701.199999999997</v>
      </c>
      <c r="L425" s="208">
        <f t="shared" si="275"/>
        <v>40338</v>
      </c>
      <c r="M425" s="733"/>
      <c r="N425" s="733"/>
      <c r="O425" s="733"/>
      <c r="P425" s="733"/>
      <c r="Q425" s="737"/>
      <c r="R425" s="733"/>
      <c r="S425" s="733"/>
      <c r="T425" s="234"/>
      <c r="U425" s="295"/>
      <c r="V425" s="295"/>
      <c r="W425" s="295"/>
      <c r="X425" s="295"/>
      <c r="Y425" s="294"/>
      <c r="Z425" s="294"/>
    </row>
    <row r="426" spans="1:26" customFormat="1" ht="15.75">
      <c r="A426" s="201">
        <v>43536</v>
      </c>
      <c r="B426" s="734" t="s">
        <v>122</v>
      </c>
      <c r="C426" s="208" t="s">
        <v>86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734">
        <f>IF((L427=""),"",MAX(D428:L428))</f>
        <v>43815</v>
      </c>
      <c r="N426" s="734">
        <f>IF(L427="","",MIN(D428:L428))</f>
        <v>34536</v>
      </c>
      <c r="O426" s="734">
        <f>IF((L428=""),"",AVERAGE(D428:L428))</f>
        <v>40607</v>
      </c>
      <c r="P426" s="734">
        <f>IF((L427=""),"",((M426-N426)/(M426+N426))*100)</f>
        <v>11.842860971780834</v>
      </c>
      <c r="Q426" s="735" t="str">
        <f t="shared" ref="Q426" si="276">IF(L427="","",IF(P426&lt;20,(IF(O426&gt;19000,IF(O426&lt;49000,"Pass","Fail"),"Fail"))))</f>
        <v>Pass</v>
      </c>
      <c r="R426" s="734">
        <v>121</v>
      </c>
      <c r="S426" s="734" t="s">
        <v>216</v>
      </c>
      <c r="T426" s="238"/>
      <c r="U426" s="287">
        <v>19000</v>
      </c>
      <c r="V426" s="287">
        <v>49000</v>
      </c>
      <c r="W426" s="287">
        <v>33000</v>
      </c>
      <c r="X426" s="288">
        <v>44000</v>
      </c>
      <c r="Y426" s="289">
        <v>20</v>
      </c>
      <c r="Z426" s="289">
        <v>20</v>
      </c>
    </row>
    <row r="427" spans="1:26" customFormat="1" ht="15.75">
      <c r="B427" s="732"/>
      <c r="C427" s="208" t="s">
        <v>87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732"/>
      <c r="N427" s="732"/>
      <c r="O427" s="732"/>
      <c r="P427" s="732"/>
      <c r="Q427" s="736"/>
      <c r="R427" s="732"/>
      <c r="S427" s="732"/>
      <c r="T427" s="233"/>
      <c r="U427" s="293"/>
      <c r="V427" s="293"/>
      <c r="W427" s="293"/>
      <c r="X427" s="293"/>
      <c r="Y427" s="294"/>
      <c r="Z427" s="294"/>
    </row>
    <row r="428" spans="1:26" customFormat="1" ht="15.75">
      <c r="B428" s="733"/>
      <c r="C428" s="208" t="s">
        <v>121</v>
      </c>
      <c r="D428" s="208">
        <f t="shared" ref="D428:L428" si="277">IF(((D426="")*AND(D427="")),"",(D426-D427)*3)</f>
        <v>34536</v>
      </c>
      <c r="E428" s="208">
        <f t="shared" si="277"/>
        <v>39678</v>
      </c>
      <c r="F428" s="208">
        <f t="shared" si="277"/>
        <v>40320</v>
      </c>
      <c r="G428" s="208">
        <f t="shared" si="277"/>
        <v>41943</v>
      </c>
      <c r="H428" s="208">
        <f t="shared" si="277"/>
        <v>39873</v>
      </c>
      <c r="I428" s="208">
        <f t="shared" si="277"/>
        <v>42609</v>
      </c>
      <c r="J428" s="208">
        <f t="shared" si="277"/>
        <v>41322</v>
      </c>
      <c r="K428" s="208">
        <f t="shared" si="277"/>
        <v>41367</v>
      </c>
      <c r="L428" s="208">
        <f t="shared" si="277"/>
        <v>43815</v>
      </c>
      <c r="M428" s="733"/>
      <c r="N428" s="733"/>
      <c r="O428" s="733"/>
      <c r="P428" s="733"/>
      <c r="Q428" s="737"/>
      <c r="R428" s="733"/>
      <c r="S428" s="733"/>
      <c r="T428" s="234"/>
      <c r="U428" s="295"/>
      <c r="V428" s="295"/>
      <c r="W428" s="295"/>
      <c r="X428" s="295"/>
      <c r="Y428" s="294"/>
      <c r="Z428" s="294"/>
    </row>
    <row r="429" spans="1:26" customFormat="1" ht="15.75">
      <c r="A429" s="201">
        <v>43542</v>
      </c>
      <c r="B429" s="734" t="s">
        <v>122</v>
      </c>
      <c r="C429" s="208" t="s">
        <v>86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734">
        <f>IF((L430=""),"",MAX(D431:L431))</f>
        <v>41408.04</v>
      </c>
      <c r="N429" s="734">
        <f>IF(L430="","",MIN(D431:L431))</f>
        <v>35310.81</v>
      </c>
      <c r="O429" s="734">
        <f>IF((L431=""),"",AVERAGE(D431:L431))</f>
        <v>39983.19666666667</v>
      </c>
      <c r="P429" s="734">
        <f>IF((L430=""),"",((M429-N429)/(M429+N429))*100)</f>
        <v>7.9474992130356528</v>
      </c>
      <c r="Q429" s="735" t="str">
        <f t="shared" ref="Q429" si="278">IF(L430="","",IF(P429&lt;20,(IF(O429&gt;19000,IF(O429&lt;49000,"Pass","Fail"),"Fail"))))</f>
        <v>Pass</v>
      </c>
      <c r="R429" s="734">
        <v>1428</v>
      </c>
      <c r="S429" s="734" t="s">
        <v>232</v>
      </c>
      <c r="T429" s="238"/>
      <c r="U429" s="287">
        <v>19000</v>
      </c>
      <c r="V429" s="287">
        <v>49000</v>
      </c>
      <c r="W429" s="287">
        <v>33000</v>
      </c>
      <c r="X429" s="288">
        <v>44000</v>
      </c>
      <c r="Y429" s="289">
        <v>20</v>
      </c>
      <c r="Z429" s="289">
        <v>20</v>
      </c>
    </row>
    <row r="430" spans="1:26" customFormat="1" ht="15.75">
      <c r="B430" s="732"/>
      <c r="C430" s="208" t="s">
        <v>87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732"/>
      <c r="N430" s="732"/>
      <c r="O430" s="732"/>
      <c r="P430" s="732"/>
      <c r="Q430" s="736"/>
      <c r="R430" s="732"/>
      <c r="S430" s="732"/>
      <c r="T430" s="233"/>
      <c r="U430" s="293"/>
      <c r="V430" s="293"/>
      <c r="W430" s="293"/>
      <c r="X430" s="293"/>
      <c r="Y430" s="294"/>
      <c r="Z430" s="294"/>
    </row>
    <row r="431" spans="1:26" customFormat="1" ht="15.75">
      <c r="B431" s="733"/>
      <c r="C431" s="208" t="s">
        <v>121</v>
      </c>
      <c r="D431" s="208">
        <f t="shared" ref="D431:L431" si="279">IF(((D429="")*AND(D430="")),"",(D429-D430)*3)</f>
        <v>35310.81</v>
      </c>
      <c r="E431" s="208">
        <f t="shared" si="279"/>
        <v>39572.880000000005</v>
      </c>
      <c r="F431" s="208">
        <f t="shared" si="279"/>
        <v>40343.85</v>
      </c>
      <c r="G431" s="208">
        <f t="shared" si="279"/>
        <v>41408.04</v>
      </c>
      <c r="H431" s="208">
        <f t="shared" si="279"/>
        <v>39687.78</v>
      </c>
      <c r="I431" s="208">
        <f t="shared" si="279"/>
        <v>40669.680000000008</v>
      </c>
      <c r="J431" s="208">
        <f t="shared" si="279"/>
        <v>40825.11</v>
      </c>
      <c r="K431" s="208">
        <f t="shared" si="279"/>
        <v>40807.29</v>
      </c>
      <c r="L431" s="208">
        <f t="shared" si="279"/>
        <v>41223.329999999994</v>
      </c>
      <c r="M431" s="733"/>
      <c r="N431" s="733"/>
      <c r="O431" s="733"/>
      <c r="P431" s="733"/>
      <c r="Q431" s="737"/>
      <c r="R431" s="733"/>
      <c r="S431" s="733"/>
      <c r="T431" s="234"/>
      <c r="U431" s="295"/>
      <c r="V431" s="295"/>
      <c r="W431" s="295"/>
      <c r="X431" s="295"/>
      <c r="Y431" s="294"/>
      <c r="Z431" s="294"/>
    </row>
    <row r="432" spans="1:26" customFormat="1" ht="15.75">
      <c r="A432" s="201">
        <v>43546</v>
      </c>
      <c r="B432" s="734" t="s">
        <v>122</v>
      </c>
      <c r="C432" s="208" t="s">
        <v>86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734">
        <f>IF((L433=""),"",MAX(D434:L434))</f>
        <v>41355.93</v>
      </c>
      <c r="N432" s="734">
        <f>IF(L433="","",MIN(D434:L434))</f>
        <v>34851.33</v>
      </c>
      <c r="O432" s="734">
        <f>IF((L434=""),"",AVERAGE(D434:L434))</f>
        <v>39688.956666666672</v>
      </c>
      <c r="P432" s="734">
        <f>IF((L433=""),"",((M432-N432)/(M432+N432))*100)</f>
        <v>8.5354072564739862</v>
      </c>
      <c r="Q432" s="735" t="str">
        <f t="shared" ref="Q432" si="280">IF(L433="","",IF(P432&lt;20,(IF(O432&gt;19000,IF(O432&lt;49000,"Pass","Fail"),"Fail"))))</f>
        <v>Pass</v>
      </c>
      <c r="R432" s="734">
        <v>1340</v>
      </c>
      <c r="S432" s="734" t="s">
        <v>233</v>
      </c>
      <c r="T432" s="238"/>
      <c r="U432" s="287">
        <v>19000</v>
      </c>
      <c r="V432" s="287">
        <v>49000</v>
      </c>
      <c r="W432" s="287">
        <v>33000</v>
      </c>
      <c r="X432" s="288">
        <v>44000</v>
      </c>
      <c r="Y432" s="289">
        <v>20</v>
      </c>
      <c r="Z432" s="289">
        <v>20</v>
      </c>
    </row>
    <row r="433" spans="1:26" customFormat="1" ht="15.75">
      <c r="B433" s="732"/>
      <c r="C433" s="208" t="s">
        <v>87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732"/>
      <c r="N433" s="732"/>
      <c r="O433" s="732"/>
      <c r="P433" s="732"/>
      <c r="Q433" s="736"/>
      <c r="R433" s="732"/>
      <c r="S433" s="732"/>
      <c r="T433" s="233"/>
      <c r="U433" s="293"/>
      <c r="V433" s="293"/>
      <c r="W433" s="293"/>
      <c r="X433" s="293"/>
      <c r="Y433" s="294"/>
      <c r="Z433" s="294"/>
    </row>
    <row r="434" spans="1:26" customFormat="1" ht="15.75">
      <c r="B434" s="733"/>
      <c r="C434" s="208" t="s">
        <v>121</v>
      </c>
      <c r="D434" s="208">
        <f t="shared" ref="D434:L434" si="281">IF(((D432="")*AND(D433="")),"",(D432-D433)*3)</f>
        <v>34851.33</v>
      </c>
      <c r="E434" s="208">
        <f t="shared" si="281"/>
        <v>39634.32</v>
      </c>
      <c r="F434" s="208">
        <f t="shared" si="281"/>
        <v>40372.559999999998</v>
      </c>
      <c r="G434" s="208">
        <f t="shared" si="281"/>
        <v>41355.93</v>
      </c>
      <c r="H434" s="208">
        <f t="shared" si="281"/>
        <v>38757.030000000006</v>
      </c>
      <c r="I434" s="208">
        <f t="shared" si="281"/>
        <v>39991.950000000004</v>
      </c>
      <c r="J434" s="208">
        <f t="shared" si="281"/>
        <v>40878.030000000006</v>
      </c>
      <c r="K434" s="208">
        <f t="shared" si="281"/>
        <v>40822.83</v>
      </c>
      <c r="L434" s="208">
        <f t="shared" si="281"/>
        <v>40536.629999999997</v>
      </c>
      <c r="M434" s="733"/>
      <c r="N434" s="733"/>
      <c r="O434" s="733"/>
      <c r="P434" s="733"/>
      <c r="Q434" s="737"/>
      <c r="R434" s="733"/>
      <c r="S434" s="733"/>
      <c r="T434" s="234"/>
      <c r="U434" s="295"/>
      <c r="V434" s="295"/>
      <c r="W434" s="295"/>
      <c r="X434" s="295"/>
      <c r="Y434" s="294"/>
      <c r="Z434" s="294"/>
    </row>
    <row r="435" spans="1:26" customFormat="1" ht="15.75">
      <c r="A435" s="201">
        <v>43549</v>
      </c>
      <c r="B435" s="734" t="s">
        <v>122</v>
      </c>
      <c r="C435" s="208" t="s">
        <v>86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734">
        <f>IF((L436=""),"",MAX(D437:L437))</f>
        <v>40500.57</v>
      </c>
      <c r="N435" s="734">
        <f>IF(L436="","",MIN(D437:L437))</f>
        <v>33942.299999999996</v>
      </c>
      <c r="O435" s="734">
        <f>IF((L437=""),"",AVERAGE(D437:L437))</f>
        <v>38819.716666666667</v>
      </c>
      <c r="P435" s="734">
        <f>IF((L436=""),"",((M435-N435)/(M435+N435))*100)</f>
        <v>8.8098027386638975</v>
      </c>
      <c r="Q435" s="735" t="str">
        <f t="shared" ref="Q435" si="282">IF(L436="","",IF(P435&lt;20,(IF(O435&gt;19000,IF(O435&lt;49000,"Pass","Fail"),"Fail"))))</f>
        <v>Pass</v>
      </c>
      <c r="R435" s="734">
        <v>1159</v>
      </c>
      <c r="S435" s="734" t="s">
        <v>234</v>
      </c>
      <c r="T435" s="238"/>
      <c r="U435" s="287">
        <v>19000</v>
      </c>
      <c r="V435" s="287">
        <v>49000</v>
      </c>
      <c r="W435" s="287">
        <v>33000</v>
      </c>
      <c r="X435" s="288">
        <v>44000</v>
      </c>
      <c r="Y435" s="289">
        <v>20</v>
      </c>
      <c r="Z435" s="289">
        <v>20</v>
      </c>
    </row>
    <row r="436" spans="1:26" customFormat="1" ht="15.75">
      <c r="B436" s="732"/>
      <c r="C436" s="208" t="s">
        <v>87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732"/>
      <c r="N436" s="732"/>
      <c r="O436" s="732"/>
      <c r="P436" s="732"/>
      <c r="Q436" s="736"/>
      <c r="R436" s="732"/>
      <c r="S436" s="732"/>
      <c r="T436" s="233"/>
      <c r="U436" s="293"/>
      <c r="V436" s="293"/>
      <c r="W436" s="293"/>
      <c r="X436" s="293"/>
      <c r="Y436" s="294"/>
      <c r="Z436" s="294"/>
    </row>
    <row r="437" spans="1:26" customFormat="1" ht="15.75">
      <c r="B437" s="733"/>
      <c r="C437" s="208" t="s">
        <v>121</v>
      </c>
      <c r="D437" s="208">
        <f t="shared" ref="D437:L437" si="283">IF(((D435="")*AND(D436="")),"",(D435-D436)*3)</f>
        <v>33942.299999999996</v>
      </c>
      <c r="E437" s="208">
        <f t="shared" si="283"/>
        <v>38836.830000000009</v>
      </c>
      <c r="F437" s="208">
        <f t="shared" si="283"/>
        <v>39711.72</v>
      </c>
      <c r="G437" s="208">
        <f t="shared" si="283"/>
        <v>40500.57</v>
      </c>
      <c r="H437" s="208">
        <f t="shared" si="283"/>
        <v>37614.180000000008</v>
      </c>
      <c r="I437" s="208">
        <f t="shared" si="283"/>
        <v>38607.03</v>
      </c>
      <c r="J437" s="208">
        <f t="shared" si="283"/>
        <v>39873.15</v>
      </c>
      <c r="K437" s="208">
        <f t="shared" si="283"/>
        <v>40291.47</v>
      </c>
      <c r="L437" s="208">
        <f t="shared" si="283"/>
        <v>40000.200000000004</v>
      </c>
      <c r="M437" s="733"/>
      <c r="N437" s="733"/>
      <c r="O437" s="733"/>
      <c r="P437" s="733"/>
      <c r="Q437" s="737"/>
      <c r="R437" s="733"/>
      <c r="S437" s="733"/>
      <c r="T437" s="234"/>
      <c r="U437" s="295"/>
      <c r="V437" s="295"/>
      <c r="W437" s="295"/>
      <c r="X437" s="295"/>
      <c r="Y437" s="294"/>
      <c r="Z437" s="294"/>
    </row>
    <row r="438" spans="1:26" customFormat="1" ht="15.75">
      <c r="A438" s="201">
        <v>43552</v>
      </c>
      <c r="B438" s="734" t="s">
        <v>122</v>
      </c>
      <c r="C438" s="208" t="s">
        <v>86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734">
        <f>IF((L439=""),"",MAX(D440:L440))</f>
        <v>41260.230000000003</v>
      </c>
      <c r="N438" s="734">
        <f>IF(L439="","",MIN(D440:L440))</f>
        <v>34764.69</v>
      </c>
      <c r="O438" s="734">
        <f>IF((L440=""),"",AVERAGE(D440:L440))</f>
        <v>39709.589999999997</v>
      </c>
      <c r="P438" s="734">
        <f>IF((L439=""),"",((M438-N438)/(M438+N438))*100)</f>
        <v>8.5439616378419068</v>
      </c>
      <c r="Q438" s="735" t="str">
        <f t="shared" ref="Q438" si="284">IF(L439="","",IF(P438&lt;20,(IF(O438&gt;19000,IF(O438&lt;49000,"Pass","Fail"),"Fail"))))</f>
        <v>Pass</v>
      </c>
      <c r="R438" s="734">
        <v>121</v>
      </c>
      <c r="S438" s="734"/>
      <c r="T438" s="238"/>
      <c r="U438" s="287">
        <v>19000</v>
      </c>
      <c r="V438" s="287">
        <v>49000</v>
      </c>
      <c r="W438" s="287">
        <v>33000</v>
      </c>
      <c r="X438" s="288">
        <v>44000</v>
      </c>
      <c r="Y438" s="289">
        <v>20</v>
      </c>
      <c r="Z438" s="289">
        <v>20</v>
      </c>
    </row>
    <row r="439" spans="1:26" customFormat="1" ht="15.75">
      <c r="B439" s="732"/>
      <c r="C439" s="208" t="s">
        <v>87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732"/>
      <c r="N439" s="732"/>
      <c r="O439" s="732"/>
      <c r="P439" s="732"/>
      <c r="Q439" s="736"/>
      <c r="R439" s="732"/>
      <c r="S439" s="732"/>
      <c r="T439" s="233"/>
      <c r="U439" s="293"/>
      <c r="V439" s="293"/>
      <c r="W439" s="293"/>
      <c r="X439" s="293"/>
      <c r="Y439" s="294"/>
      <c r="Z439" s="294"/>
    </row>
    <row r="440" spans="1:26" customFormat="1" ht="15.75">
      <c r="B440" s="733"/>
      <c r="C440" s="208" t="s">
        <v>121</v>
      </c>
      <c r="D440" s="208">
        <f t="shared" ref="D440:L440" si="285">IF(((D438="")*AND(D439="")),"",(D438-D439)*3)</f>
        <v>34764.69</v>
      </c>
      <c r="E440" s="208">
        <f t="shared" si="285"/>
        <v>39613.89</v>
      </c>
      <c r="F440" s="208">
        <f t="shared" si="285"/>
        <v>40371.630000000005</v>
      </c>
      <c r="G440" s="208">
        <f t="shared" si="285"/>
        <v>41260.230000000003</v>
      </c>
      <c r="H440" s="208">
        <f t="shared" si="285"/>
        <v>38736.119999999995</v>
      </c>
      <c r="I440" s="208">
        <f t="shared" si="285"/>
        <v>40074.840000000004</v>
      </c>
      <c r="J440" s="208">
        <f t="shared" si="285"/>
        <v>40749.959999999992</v>
      </c>
      <c r="K440" s="208">
        <f t="shared" si="285"/>
        <v>40887.39</v>
      </c>
      <c r="L440" s="208">
        <f t="shared" si="285"/>
        <v>40927.560000000005</v>
      </c>
      <c r="M440" s="733"/>
      <c r="N440" s="733"/>
      <c r="O440" s="733"/>
      <c r="P440" s="733"/>
      <c r="Q440" s="737"/>
      <c r="R440" s="733"/>
      <c r="S440" s="733"/>
      <c r="T440" s="234"/>
      <c r="U440" s="295"/>
      <c r="V440" s="295"/>
      <c r="W440" s="295"/>
      <c r="X440" s="295"/>
      <c r="Y440" s="294"/>
      <c r="Z440" s="294"/>
    </row>
    <row r="441" spans="1:26" customFormat="1" ht="15.75">
      <c r="A441" s="201">
        <v>43556</v>
      </c>
      <c r="B441" s="734" t="s">
        <v>122</v>
      </c>
      <c r="C441" s="208" t="s">
        <v>86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734">
        <f>IF((L442=""),"",MAX(D443:L443))</f>
        <v>44346.090000000004</v>
      </c>
      <c r="N441" s="734">
        <f>IF(L442="","",MIN(D443:L443))</f>
        <v>36608.160000000003</v>
      </c>
      <c r="O441" s="734">
        <f>IF((L443=""),"",AVERAGE(D443:L443))</f>
        <v>42279.990000000013</v>
      </c>
      <c r="P441" s="734">
        <f>IF((L442=""),"",((M441-N441)/(M441+N441))*100)</f>
        <v>9.5583987252059028</v>
      </c>
      <c r="Q441" s="735" t="str">
        <f t="shared" ref="Q441" si="286">IF(L442="","",IF(P441&lt;20,(IF(O441&gt;19000,IF(O441&lt;49000,"Pass","Fail"),"Fail"))))</f>
        <v>Pass</v>
      </c>
      <c r="R441" s="734" t="s">
        <v>235</v>
      </c>
      <c r="S441" s="734"/>
      <c r="T441" s="238"/>
      <c r="U441" s="287">
        <v>19000</v>
      </c>
      <c r="V441" s="287">
        <v>49000</v>
      </c>
      <c r="W441" s="287">
        <v>33000</v>
      </c>
      <c r="X441" s="288">
        <v>44000</v>
      </c>
      <c r="Y441" s="289">
        <v>20</v>
      </c>
      <c r="Z441" s="289">
        <v>20</v>
      </c>
    </row>
    <row r="442" spans="1:26" customFormat="1" ht="15.75">
      <c r="B442" s="732"/>
      <c r="C442" s="208" t="s">
        <v>87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732"/>
      <c r="N442" s="732"/>
      <c r="O442" s="732"/>
      <c r="P442" s="732"/>
      <c r="Q442" s="736"/>
      <c r="R442" s="732"/>
      <c r="S442" s="732"/>
      <c r="T442" s="233"/>
      <c r="U442" s="293"/>
      <c r="V442" s="293"/>
      <c r="W442" s="293"/>
      <c r="X442" s="293"/>
      <c r="Y442" s="294"/>
      <c r="Z442" s="294"/>
    </row>
    <row r="443" spans="1:26" customFormat="1" ht="15.75">
      <c r="B443" s="733"/>
      <c r="C443" s="208" t="s">
        <v>121</v>
      </c>
      <c r="D443" s="208">
        <f t="shared" ref="D443:L443" si="287">IF(((D441="")*AND(D442="")),"",(D441-D442)*3)</f>
        <v>36608.160000000003</v>
      </c>
      <c r="E443" s="208">
        <f t="shared" si="287"/>
        <v>41883.000000000007</v>
      </c>
      <c r="F443" s="208">
        <f t="shared" si="287"/>
        <v>42423.81</v>
      </c>
      <c r="G443" s="208">
        <f t="shared" si="287"/>
        <v>44042.340000000004</v>
      </c>
      <c r="H443" s="208">
        <f t="shared" si="287"/>
        <v>41507.999999999993</v>
      </c>
      <c r="I443" s="208">
        <f t="shared" si="287"/>
        <v>42560.07</v>
      </c>
      <c r="J443" s="208">
        <f t="shared" si="287"/>
        <v>43162.41</v>
      </c>
      <c r="K443" s="208">
        <f t="shared" si="287"/>
        <v>43986.03</v>
      </c>
      <c r="L443" s="208">
        <f t="shared" si="287"/>
        <v>44346.090000000004</v>
      </c>
      <c r="M443" s="733"/>
      <c r="N443" s="733"/>
      <c r="O443" s="733"/>
      <c r="P443" s="733"/>
      <c r="Q443" s="737"/>
      <c r="R443" s="733"/>
      <c r="S443" s="733"/>
      <c r="T443" s="234"/>
      <c r="U443" s="295"/>
      <c r="V443" s="295"/>
      <c r="W443" s="295"/>
      <c r="X443" s="295"/>
      <c r="Y443" s="294"/>
      <c r="Z443" s="294"/>
    </row>
    <row r="444" spans="1:26" customFormat="1" ht="15.75">
      <c r="A444" s="201">
        <v>43558</v>
      </c>
      <c r="B444" s="734" t="s">
        <v>122</v>
      </c>
      <c r="C444" s="208" t="s">
        <v>86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734">
        <f>IF((L445=""),"",MAX(D446:L446))</f>
        <v>41103.450000000004</v>
      </c>
      <c r="N444" s="734">
        <f>IF(L445="","",MIN(D446:L446))</f>
        <v>34664.909999999989</v>
      </c>
      <c r="O444" s="734">
        <f>IF((L446=""),"",AVERAGE(D446:L446))</f>
        <v>39423.110000000008</v>
      </c>
      <c r="P444" s="734">
        <f>IF((L445=""),"",((M444-N444)/(M444+N444))*100)</f>
        <v>8.4976631406566234</v>
      </c>
      <c r="Q444" s="735" t="str">
        <f t="shared" ref="Q444" si="288">IF(L445="","",IF(P444&lt;20,(IF(O444&gt;19000,IF(O444&lt;49000,"Pass","Fail"),"Fail"))))</f>
        <v>Pass</v>
      </c>
      <c r="R444" s="734">
        <v>1428</v>
      </c>
      <c r="S444" s="734" t="s">
        <v>246</v>
      </c>
      <c r="T444" s="238"/>
      <c r="U444" s="287">
        <v>19000</v>
      </c>
      <c r="V444" s="287">
        <v>49000</v>
      </c>
      <c r="W444" s="287">
        <v>33000</v>
      </c>
      <c r="X444" s="288">
        <v>44000</v>
      </c>
      <c r="Y444" s="289">
        <v>20</v>
      </c>
      <c r="Z444" s="289">
        <v>20</v>
      </c>
    </row>
    <row r="445" spans="1:26" customFormat="1" ht="15.75">
      <c r="B445" s="732"/>
      <c r="C445" s="208" t="s">
        <v>87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732"/>
      <c r="N445" s="732"/>
      <c r="O445" s="732"/>
      <c r="P445" s="732"/>
      <c r="Q445" s="736"/>
      <c r="R445" s="732"/>
      <c r="S445" s="732"/>
      <c r="T445" s="233"/>
      <c r="U445" s="293"/>
      <c r="V445" s="293"/>
      <c r="W445" s="293"/>
      <c r="X445" s="293"/>
      <c r="Y445" s="294"/>
      <c r="Z445" s="294"/>
    </row>
    <row r="446" spans="1:26" customFormat="1" ht="15.75">
      <c r="B446" s="733"/>
      <c r="C446" s="208" t="s">
        <v>121</v>
      </c>
      <c r="D446" s="208">
        <f t="shared" ref="D446:L446" si="289">IF(((D444="")*AND(D445="")),"",(D444-D445)*3)</f>
        <v>34664.909999999989</v>
      </c>
      <c r="E446" s="208">
        <f t="shared" si="289"/>
        <v>39217.47</v>
      </c>
      <c r="F446" s="208">
        <f t="shared" si="289"/>
        <v>40188.659999999996</v>
      </c>
      <c r="G446" s="208">
        <f t="shared" si="289"/>
        <v>41103.450000000004</v>
      </c>
      <c r="H446" s="208">
        <f t="shared" si="289"/>
        <v>38393.879999999997</v>
      </c>
      <c r="I446" s="208">
        <f t="shared" si="289"/>
        <v>39746.730000000003</v>
      </c>
      <c r="J446" s="208">
        <f t="shared" si="289"/>
        <v>40635.180000000008</v>
      </c>
      <c r="K446" s="208">
        <f t="shared" si="289"/>
        <v>40577.369999999995</v>
      </c>
      <c r="L446" s="208">
        <f t="shared" si="289"/>
        <v>40280.340000000004</v>
      </c>
      <c r="M446" s="733"/>
      <c r="N446" s="733"/>
      <c r="O446" s="733"/>
      <c r="P446" s="733"/>
      <c r="Q446" s="737"/>
      <c r="R446" s="733"/>
      <c r="S446" s="733"/>
      <c r="T446" s="234"/>
      <c r="U446" s="295"/>
      <c r="V446" s="295"/>
      <c r="W446" s="295"/>
      <c r="X446" s="295"/>
      <c r="Y446" s="294"/>
      <c r="Z446" s="294"/>
    </row>
    <row r="447" spans="1:26" customFormat="1" ht="15.75">
      <c r="A447" s="201">
        <v>43562</v>
      </c>
      <c r="B447" s="734" t="s">
        <v>122</v>
      </c>
      <c r="C447" s="208" t="s">
        <v>86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734">
        <f>IF((L448=""),"",MAX(D449:L449))</f>
        <v>43902</v>
      </c>
      <c r="N447" s="734">
        <f>IF(L448="","",MIN(D449:L449))</f>
        <v>33687</v>
      </c>
      <c r="O447" s="734">
        <f>IF((L449=""),"",AVERAGE(D449:L449))</f>
        <v>41169</v>
      </c>
      <c r="P447" s="734">
        <f>IF((L448=""),"",((M447-N447)/(M447+N447))*100)</f>
        <v>13.165526041062522</v>
      </c>
      <c r="Q447" s="735" t="str">
        <f t="shared" ref="Q447" si="290">IF(L448="","",IF(P447&lt;20,(IF(O447&gt;19000,IF(O447&lt;49000,"Pass","Fail"),"Fail"))))</f>
        <v>Pass</v>
      </c>
      <c r="R447" s="734">
        <v>121</v>
      </c>
      <c r="S447" s="734" t="s">
        <v>236</v>
      </c>
      <c r="T447" s="238"/>
      <c r="U447" s="287">
        <v>19000</v>
      </c>
      <c r="V447" s="287">
        <v>49000</v>
      </c>
      <c r="W447" s="287">
        <v>33000</v>
      </c>
      <c r="X447" s="288">
        <v>44000</v>
      </c>
      <c r="Y447" s="289">
        <v>20</v>
      </c>
      <c r="Z447" s="289">
        <v>20</v>
      </c>
    </row>
    <row r="448" spans="1:26" customFormat="1" ht="15.75">
      <c r="B448" s="732"/>
      <c r="C448" s="208" t="s">
        <v>87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732"/>
      <c r="N448" s="732"/>
      <c r="O448" s="732"/>
      <c r="P448" s="732"/>
      <c r="Q448" s="736"/>
      <c r="R448" s="732"/>
      <c r="S448" s="732"/>
      <c r="T448" s="233"/>
      <c r="U448" s="293"/>
      <c r="V448" s="293"/>
      <c r="W448" s="293"/>
      <c r="X448" s="293"/>
      <c r="Y448" s="294"/>
      <c r="Z448" s="294"/>
    </row>
    <row r="449" spans="1:26" customFormat="1" ht="15.75">
      <c r="B449" s="733"/>
      <c r="C449" s="208" t="s">
        <v>121</v>
      </c>
      <c r="D449" s="208">
        <f t="shared" ref="D449:L449" si="291">IF(((D447="")*AND(D448="")),"",(D447-D448)*3)</f>
        <v>33687</v>
      </c>
      <c r="E449" s="208">
        <f t="shared" si="291"/>
        <v>41085</v>
      </c>
      <c r="F449" s="208">
        <f t="shared" si="291"/>
        <v>41874</v>
      </c>
      <c r="G449" s="208">
        <f t="shared" si="291"/>
        <v>42900</v>
      </c>
      <c r="H449" s="208">
        <f t="shared" si="291"/>
        <v>38982</v>
      </c>
      <c r="I449" s="208">
        <f t="shared" si="291"/>
        <v>42249</v>
      </c>
      <c r="J449" s="208">
        <f t="shared" si="291"/>
        <v>42759</v>
      </c>
      <c r="K449" s="208">
        <f t="shared" si="291"/>
        <v>43083</v>
      </c>
      <c r="L449" s="208">
        <f t="shared" si="291"/>
        <v>43902</v>
      </c>
      <c r="M449" s="733"/>
      <c r="N449" s="733"/>
      <c r="O449" s="733"/>
      <c r="P449" s="733"/>
      <c r="Q449" s="737"/>
      <c r="R449" s="733"/>
      <c r="S449" s="733"/>
      <c r="T449" s="234"/>
      <c r="U449" s="295"/>
      <c r="V449" s="295"/>
      <c r="W449" s="295"/>
      <c r="X449" s="295"/>
      <c r="Y449" s="294"/>
      <c r="Z449" s="294"/>
    </row>
    <row r="450" spans="1:26" customFormat="1" ht="15.75">
      <c r="A450" s="201">
        <v>43565</v>
      </c>
      <c r="B450" s="734" t="s">
        <v>122</v>
      </c>
      <c r="C450" s="208" t="s">
        <v>86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734">
        <f>IF((L451=""),"",MAX(D452:L452))</f>
        <v>41561.07</v>
      </c>
      <c r="N450" s="734">
        <f>IF(L451="","",MIN(D452:L452))</f>
        <v>34968.299999999996</v>
      </c>
      <c r="O450" s="734">
        <f>IF((L452=""),"",AVERAGE(D452:L452))</f>
        <v>39974.339999999997</v>
      </c>
      <c r="P450" s="734">
        <f>IF((L451=""),"",((M450-N450)/(M450+N450))*100)</f>
        <v>8.6146926336908365</v>
      </c>
      <c r="Q450" s="735" t="str">
        <f t="shared" ref="Q450" si="292">IF(L451="","",IF(P450&lt;20,(IF(O450&gt;19000,IF(O450&lt;49000,"Pass","Fail"),"Fail"))))</f>
        <v>Pass</v>
      </c>
      <c r="R450" s="734">
        <v>1159</v>
      </c>
      <c r="S450" s="734" t="s">
        <v>237</v>
      </c>
      <c r="T450" s="238"/>
      <c r="U450" s="287">
        <v>19000</v>
      </c>
      <c r="V450" s="287">
        <v>49000</v>
      </c>
      <c r="W450" s="287">
        <v>33000</v>
      </c>
      <c r="X450" s="288">
        <v>44000</v>
      </c>
      <c r="Y450" s="289">
        <v>20</v>
      </c>
      <c r="Z450" s="289">
        <v>20</v>
      </c>
    </row>
    <row r="451" spans="1:26" customFormat="1" ht="15.75">
      <c r="B451" s="732"/>
      <c r="C451" s="208" t="s">
        <v>87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732"/>
      <c r="N451" s="732"/>
      <c r="O451" s="732"/>
      <c r="P451" s="732"/>
      <c r="Q451" s="736"/>
      <c r="R451" s="732"/>
      <c r="S451" s="732"/>
      <c r="T451" s="233"/>
      <c r="U451" s="293"/>
      <c r="V451" s="293"/>
      <c r="W451" s="293"/>
      <c r="X451" s="293"/>
      <c r="Y451" s="294"/>
      <c r="Z451" s="294"/>
    </row>
    <row r="452" spans="1:26" customFormat="1" ht="15.75">
      <c r="B452" s="733"/>
      <c r="C452" s="208" t="s">
        <v>121</v>
      </c>
      <c r="D452" s="208">
        <f t="shared" ref="D452:L452" si="293">IF(((D450="")*AND(D451="")),"",(D450-D451)*3)</f>
        <v>34968.299999999996</v>
      </c>
      <c r="E452" s="208">
        <f t="shared" si="293"/>
        <v>40218.600000000006</v>
      </c>
      <c r="F452" s="208">
        <f t="shared" si="293"/>
        <v>41042.340000000004</v>
      </c>
      <c r="G452" s="208">
        <f t="shared" si="293"/>
        <v>41561.07</v>
      </c>
      <c r="H452" s="208">
        <f t="shared" si="293"/>
        <v>38505.479999999996</v>
      </c>
      <c r="I452" s="208">
        <f t="shared" si="293"/>
        <v>40113.78</v>
      </c>
      <c r="J452" s="208">
        <f t="shared" si="293"/>
        <v>41213.880000000005</v>
      </c>
      <c r="K452" s="208">
        <f t="shared" si="293"/>
        <v>41323.920000000006</v>
      </c>
      <c r="L452" s="208">
        <f t="shared" si="293"/>
        <v>40821.69</v>
      </c>
      <c r="M452" s="733"/>
      <c r="N452" s="733"/>
      <c r="O452" s="733"/>
      <c r="P452" s="733"/>
      <c r="Q452" s="737"/>
      <c r="R452" s="733"/>
      <c r="S452" s="733"/>
      <c r="T452" s="234"/>
      <c r="U452" s="295"/>
      <c r="V452" s="295"/>
      <c r="W452" s="295"/>
      <c r="X452" s="295"/>
      <c r="Y452" s="294"/>
      <c r="Z452" s="294"/>
    </row>
    <row r="453" spans="1:26" customFormat="1" ht="15.75">
      <c r="A453" s="201">
        <v>43568</v>
      </c>
      <c r="B453" s="734" t="s">
        <v>122</v>
      </c>
      <c r="C453" s="208" t="s">
        <v>86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734">
        <f>IF((L454=""),"",MAX(D455:L455))</f>
        <v>34305.600000000006</v>
      </c>
      <c r="N453" s="734">
        <f>IF(L454="","",MIN(D455:L455))</f>
        <v>30293.820000000007</v>
      </c>
      <c r="O453" s="734">
        <f>IF((L455=""),"",AVERAGE(D455:L455))</f>
        <v>33135.259999999995</v>
      </c>
      <c r="P453" s="734">
        <f>IF((L454=""),"",((M453-N453)/(M453+N453))*100)</f>
        <v>6.2102415161002966</v>
      </c>
      <c r="Q453" s="735" t="str">
        <f t="shared" ref="Q453" si="294">IF(L454="","",IF(P453&lt;20,(IF(O453&gt;19000,IF(O453&lt;49000,"Pass","Fail"),"Fail"))))</f>
        <v>Pass</v>
      </c>
      <c r="R453" s="734">
        <v>1428</v>
      </c>
      <c r="S453" s="734" t="s">
        <v>247</v>
      </c>
      <c r="T453" s="238"/>
      <c r="U453" s="287">
        <v>19000</v>
      </c>
      <c r="V453" s="287">
        <v>49000</v>
      </c>
      <c r="W453" s="287">
        <v>33000</v>
      </c>
      <c r="X453" s="288">
        <v>44000</v>
      </c>
      <c r="Y453" s="289">
        <v>20</v>
      </c>
      <c r="Z453" s="289">
        <v>20</v>
      </c>
    </row>
    <row r="454" spans="1:26" customFormat="1" ht="15.75">
      <c r="B454" s="732"/>
      <c r="C454" s="208" t="s">
        <v>87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732"/>
      <c r="N454" s="732"/>
      <c r="O454" s="732"/>
      <c r="P454" s="732"/>
      <c r="Q454" s="736"/>
      <c r="R454" s="732"/>
      <c r="S454" s="732"/>
      <c r="T454" s="233"/>
      <c r="U454" s="293"/>
      <c r="V454" s="293"/>
      <c r="W454" s="293"/>
      <c r="X454" s="293"/>
      <c r="Y454" s="294"/>
      <c r="Z454" s="294"/>
    </row>
    <row r="455" spans="1:26" customFormat="1" ht="15.75">
      <c r="B455" s="733"/>
      <c r="C455" s="208" t="s">
        <v>121</v>
      </c>
      <c r="D455" s="208">
        <f t="shared" ref="D455:L455" si="295">IF(((D453="")*AND(D454="")),"",(D453-D454)*3)</f>
        <v>30293.820000000007</v>
      </c>
      <c r="E455" s="208">
        <f t="shared" si="295"/>
        <v>32700.390000000003</v>
      </c>
      <c r="F455" s="208">
        <f t="shared" si="295"/>
        <v>32977.89</v>
      </c>
      <c r="G455" s="208">
        <f t="shared" si="295"/>
        <v>33791.100000000006</v>
      </c>
      <c r="H455" s="208">
        <f t="shared" si="295"/>
        <v>32815.049999999996</v>
      </c>
      <c r="I455" s="208">
        <f t="shared" si="295"/>
        <v>34287.239999999991</v>
      </c>
      <c r="J455" s="208">
        <f t="shared" si="295"/>
        <v>33608.340000000011</v>
      </c>
      <c r="K455" s="208">
        <f t="shared" si="295"/>
        <v>33437.910000000003</v>
      </c>
      <c r="L455" s="208">
        <f t="shared" si="295"/>
        <v>34305.600000000006</v>
      </c>
      <c r="M455" s="733"/>
      <c r="N455" s="733"/>
      <c r="O455" s="733"/>
      <c r="P455" s="733"/>
      <c r="Q455" s="737"/>
      <c r="R455" s="733"/>
      <c r="S455" s="733"/>
      <c r="T455" s="234"/>
      <c r="U455" s="295"/>
      <c r="V455" s="295"/>
      <c r="W455" s="295"/>
      <c r="X455" s="295"/>
      <c r="Y455" s="294"/>
      <c r="Z455" s="294"/>
    </row>
    <row r="456" spans="1:26" customFormat="1" ht="15.75">
      <c r="A456" s="201">
        <v>43577</v>
      </c>
      <c r="B456" s="734" t="s">
        <v>122</v>
      </c>
      <c r="C456" s="208" t="s">
        <v>86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734">
        <f>IF((L457=""),"",MAX(D458:L458))</f>
        <v>41842.5</v>
      </c>
      <c r="N456" s="734">
        <f>IF(L457="","",MIN(D458:L458))</f>
        <v>32552.700000000004</v>
      </c>
      <c r="O456" s="734">
        <f>IF((L458=""),"",AVERAGE(D458:L458))</f>
        <v>39500.843333333331</v>
      </c>
      <c r="P456" s="734">
        <f>IF((L457=""),"",((M456-N456)/(M456+N456))*100)</f>
        <v>12.487095941673648</v>
      </c>
      <c r="Q456" s="735" t="str">
        <f t="shared" ref="Q456" si="296">IF(L457="","",IF(P456&lt;20,(IF(O456&gt;19000,IF(O456&lt;49000,"Pass","Fail"),"Fail"))))</f>
        <v>Pass</v>
      </c>
      <c r="R456" s="734">
        <v>1428</v>
      </c>
      <c r="S456" s="734" t="s">
        <v>248</v>
      </c>
      <c r="T456" s="238"/>
      <c r="U456" s="287">
        <v>19000</v>
      </c>
      <c r="V456" s="287">
        <v>49000</v>
      </c>
      <c r="W456" s="287">
        <v>33000</v>
      </c>
      <c r="X456" s="288">
        <v>44000</v>
      </c>
      <c r="Y456" s="289">
        <v>20</v>
      </c>
      <c r="Z456" s="289">
        <v>20</v>
      </c>
    </row>
    <row r="457" spans="1:26" customFormat="1" ht="15.75">
      <c r="B457" s="732"/>
      <c r="C457" s="208" t="s">
        <v>87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732"/>
      <c r="N457" s="732"/>
      <c r="O457" s="732"/>
      <c r="P457" s="732"/>
      <c r="Q457" s="736"/>
      <c r="R457" s="732"/>
      <c r="S457" s="732"/>
      <c r="T457" s="233"/>
      <c r="U457" s="293"/>
      <c r="V457" s="293"/>
      <c r="W457" s="293"/>
      <c r="X457" s="293"/>
      <c r="Y457" s="294"/>
      <c r="Z457" s="294"/>
    </row>
    <row r="458" spans="1:26" customFormat="1" ht="15.75">
      <c r="B458" s="733"/>
      <c r="C458" s="208" t="s">
        <v>121</v>
      </c>
      <c r="D458" s="208">
        <f t="shared" ref="D458:L458" si="297">IF(((D456="")*AND(D457="")),"",(D456-D457)*3)</f>
        <v>32552.700000000004</v>
      </c>
      <c r="E458" s="208">
        <f t="shared" si="297"/>
        <v>38903.429999999993</v>
      </c>
      <c r="F458" s="208">
        <f t="shared" si="297"/>
        <v>39651.329999999994</v>
      </c>
      <c r="G458" s="208">
        <f t="shared" si="297"/>
        <v>41403.600000000006</v>
      </c>
      <c r="H458" s="208">
        <f t="shared" si="297"/>
        <v>38240.399999999994</v>
      </c>
      <c r="I458" s="208">
        <f t="shared" si="297"/>
        <v>41458.799999999996</v>
      </c>
      <c r="J458" s="208">
        <f t="shared" si="297"/>
        <v>40963.200000000004</v>
      </c>
      <c r="K458" s="208">
        <f t="shared" si="297"/>
        <v>40491.629999999997</v>
      </c>
      <c r="L458" s="208">
        <f t="shared" si="297"/>
        <v>41842.5</v>
      </c>
      <c r="M458" s="733"/>
      <c r="N458" s="733"/>
      <c r="O458" s="733"/>
      <c r="P458" s="733"/>
      <c r="Q458" s="737"/>
      <c r="R458" s="733"/>
      <c r="S458" s="733"/>
      <c r="T458" s="234"/>
      <c r="U458" s="295"/>
      <c r="V458" s="295"/>
      <c r="W458" s="295"/>
      <c r="X458" s="295"/>
      <c r="Y458" s="294"/>
      <c r="Z458" s="294"/>
    </row>
    <row r="459" spans="1:26" customFormat="1" ht="15.75">
      <c r="A459" s="201">
        <v>43580</v>
      </c>
      <c r="B459" s="734" t="s">
        <v>238</v>
      </c>
      <c r="C459" s="208" t="s">
        <v>86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734">
        <f>IF((L460=""),"",MAX(D461:L461))</f>
        <v>41274.39</v>
      </c>
      <c r="N459" s="734">
        <f>IF(L460="","",MIN(D461:L461))</f>
        <v>37455.270000000004</v>
      </c>
      <c r="O459" s="734">
        <f>IF((L461=""),"",AVERAGE(D461:L461))</f>
        <v>40131.396666666667</v>
      </c>
      <c r="P459" s="734">
        <f>IF((L460=""),"",((M459-N459)/(M459+N459))*100)</f>
        <v>4.8509291161679036</v>
      </c>
      <c r="Q459" s="735" t="str">
        <f t="shared" ref="Q459" si="298">IF(L460="","",IF(P459&lt;20,(IF(O459&gt;19000,IF(O459&lt;49000,"Pass","Fail"),"Fail"))))</f>
        <v>Pass</v>
      </c>
      <c r="R459" s="734">
        <v>1335</v>
      </c>
      <c r="S459" s="734" t="s">
        <v>239</v>
      </c>
      <c r="T459" s="238"/>
      <c r="U459" s="287">
        <v>19000</v>
      </c>
      <c r="V459" s="287">
        <v>49000</v>
      </c>
      <c r="W459" s="287">
        <v>33000</v>
      </c>
      <c r="X459" s="288">
        <v>44000</v>
      </c>
      <c r="Y459" s="289">
        <v>20</v>
      </c>
      <c r="Z459" s="289">
        <v>20</v>
      </c>
    </row>
    <row r="460" spans="1:26" customFormat="1" ht="15.75">
      <c r="B460" s="732"/>
      <c r="C460" s="208" t="s">
        <v>87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732"/>
      <c r="N460" s="732"/>
      <c r="O460" s="732"/>
      <c r="P460" s="732"/>
      <c r="Q460" s="736"/>
      <c r="R460" s="732"/>
      <c r="S460" s="732"/>
      <c r="T460" s="233"/>
      <c r="U460" s="293"/>
      <c r="V460" s="293"/>
      <c r="W460" s="293"/>
      <c r="X460" s="293"/>
      <c r="Y460" s="294"/>
      <c r="Z460" s="294"/>
    </row>
    <row r="461" spans="1:26" customFormat="1" ht="15.75">
      <c r="B461" s="733"/>
      <c r="C461" s="208" t="s">
        <v>121</v>
      </c>
      <c r="D461" s="208">
        <f t="shared" ref="D461:L461" si="299">IF(((D459="")*AND(D460="")),"",(D459-D460)*3)</f>
        <v>39158.850000000006</v>
      </c>
      <c r="E461" s="208">
        <f t="shared" si="299"/>
        <v>39953.279999999999</v>
      </c>
      <c r="F461" s="208">
        <f t="shared" si="299"/>
        <v>41266.11</v>
      </c>
      <c r="G461" s="208">
        <f t="shared" si="299"/>
        <v>37455.270000000004</v>
      </c>
      <c r="H461" s="208">
        <f t="shared" si="299"/>
        <v>39631.17</v>
      </c>
      <c r="I461" s="208">
        <f t="shared" si="299"/>
        <v>40878.600000000006</v>
      </c>
      <c r="J461" s="208">
        <f t="shared" si="299"/>
        <v>40709.700000000004</v>
      </c>
      <c r="K461" s="208">
        <f t="shared" si="299"/>
        <v>40855.200000000004</v>
      </c>
      <c r="L461" s="208">
        <f t="shared" si="299"/>
        <v>41274.39</v>
      </c>
      <c r="M461" s="733"/>
      <c r="N461" s="733"/>
      <c r="O461" s="733"/>
      <c r="P461" s="733"/>
      <c r="Q461" s="737"/>
      <c r="R461" s="733"/>
      <c r="S461" s="733"/>
      <c r="T461" s="234"/>
      <c r="U461" s="295"/>
      <c r="V461" s="295"/>
      <c r="W461" s="295"/>
      <c r="X461" s="295"/>
      <c r="Y461" s="294"/>
      <c r="Z461" s="294"/>
    </row>
    <row r="462" spans="1:26" customFormat="1" ht="15.75">
      <c r="A462" s="201">
        <v>43584</v>
      </c>
      <c r="B462" s="734" t="s">
        <v>122</v>
      </c>
      <c r="C462" s="208" t="s">
        <v>86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734">
        <f>IF((L463=""),"",MAX(D464:L464))</f>
        <v>43407</v>
      </c>
      <c r="N462" s="734">
        <f>IF(L463="","",MIN(D464:L464))</f>
        <v>34260</v>
      </c>
      <c r="O462" s="734">
        <f>IF((L464=""),"",AVERAGE(D464:L464))</f>
        <v>40729.666666666664</v>
      </c>
      <c r="P462" s="734">
        <f>IF((L463=""),"",((M462-N462)/(M462+N462))*100)</f>
        <v>11.777202672949901</v>
      </c>
      <c r="Q462" s="735" t="str">
        <f t="shared" ref="Q462" si="300">IF(L463="","",IF(P462&lt;20,(IF(O462&gt;19000,IF(O462&lt;49000,"Pass","Fail"),"Fail"))))</f>
        <v>Pass</v>
      </c>
      <c r="R462" s="734">
        <v>1340</v>
      </c>
      <c r="S462" s="734"/>
      <c r="T462" s="238"/>
      <c r="U462" s="287">
        <v>19000</v>
      </c>
      <c r="V462" s="287">
        <v>49000</v>
      </c>
      <c r="W462" s="287">
        <v>33000</v>
      </c>
      <c r="X462" s="288">
        <v>44000</v>
      </c>
      <c r="Y462" s="289">
        <v>20</v>
      </c>
      <c r="Z462" s="289">
        <v>20</v>
      </c>
    </row>
    <row r="463" spans="1:26" customFormat="1" ht="15.75">
      <c r="B463" s="732"/>
      <c r="C463" s="208" t="s">
        <v>87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732"/>
      <c r="N463" s="732"/>
      <c r="O463" s="732"/>
      <c r="P463" s="732"/>
      <c r="Q463" s="736"/>
      <c r="R463" s="732"/>
      <c r="S463" s="732"/>
      <c r="T463" s="233"/>
      <c r="U463" s="293"/>
      <c r="V463" s="293"/>
      <c r="W463" s="293"/>
      <c r="X463" s="293"/>
      <c r="Y463" s="294"/>
      <c r="Z463" s="294"/>
    </row>
    <row r="464" spans="1:26" customFormat="1" ht="15.75">
      <c r="B464" s="733"/>
      <c r="C464" s="208" t="s">
        <v>121</v>
      </c>
      <c r="D464" s="208">
        <f t="shared" ref="D464:L464" si="301">IF(((D462="")*AND(D463="")),"",(D462-D463)*3)</f>
        <v>34260</v>
      </c>
      <c r="E464" s="208">
        <f t="shared" si="301"/>
        <v>37701</v>
      </c>
      <c r="F464" s="208">
        <f t="shared" si="301"/>
        <v>41496</v>
      </c>
      <c r="G464" s="208">
        <f t="shared" si="301"/>
        <v>42966</v>
      </c>
      <c r="H464" s="208">
        <f t="shared" si="301"/>
        <v>39516</v>
      </c>
      <c r="I464" s="208">
        <f t="shared" si="301"/>
        <v>42294</v>
      </c>
      <c r="J464" s="208">
        <f t="shared" si="301"/>
        <v>42462</v>
      </c>
      <c r="K464" s="208">
        <f t="shared" si="301"/>
        <v>42465</v>
      </c>
      <c r="L464" s="208">
        <f t="shared" si="301"/>
        <v>43407</v>
      </c>
      <c r="M464" s="733"/>
      <c r="N464" s="733"/>
      <c r="O464" s="733"/>
      <c r="P464" s="733"/>
      <c r="Q464" s="737"/>
      <c r="R464" s="733"/>
      <c r="S464" s="733"/>
      <c r="T464" s="234"/>
      <c r="U464" s="295"/>
      <c r="V464" s="295"/>
      <c r="W464" s="295"/>
      <c r="X464" s="295"/>
      <c r="Y464" s="294"/>
      <c r="Z464" s="294"/>
    </row>
    <row r="465" spans="1:26" customFormat="1" ht="15.75">
      <c r="A465" s="201">
        <v>43587</v>
      </c>
      <c r="B465" s="734" t="s">
        <v>122</v>
      </c>
      <c r="C465" s="208" t="s">
        <v>86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734">
        <f>IF((L466=""),"",MAX(D467:L467))</f>
        <v>42217.229999999996</v>
      </c>
      <c r="N465" s="734">
        <f>IF(L466="","",MIN(D467:L467))</f>
        <v>35419.5</v>
      </c>
      <c r="O465" s="734">
        <f>IF((L467=""),"",AVERAGE(D467:L467))</f>
        <v>40556.943333333329</v>
      </c>
      <c r="P465" s="734">
        <f>IF((L466=""),"",((M465-N465)/(M465+N465))*100)</f>
        <v>8.7558169953834941</v>
      </c>
      <c r="Q465" s="735" t="str">
        <f t="shared" ref="Q465" si="302">IF(L466="","",IF(P465&lt;20,(IF(O465&gt;19000,IF(O465&lt;49000,"Pass","Fail"),"Fail"))))</f>
        <v>Pass</v>
      </c>
      <c r="R465" s="734">
        <v>102</v>
      </c>
      <c r="S465" s="734" t="s">
        <v>240</v>
      </c>
      <c r="T465" s="238"/>
      <c r="U465" s="287">
        <v>19000</v>
      </c>
      <c r="V465" s="287">
        <v>49000</v>
      </c>
      <c r="W465" s="287">
        <v>33000</v>
      </c>
      <c r="X465" s="288">
        <v>44000</v>
      </c>
      <c r="Y465" s="289">
        <v>20</v>
      </c>
      <c r="Z465" s="289">
        <v>20</v>
      </c>
    </row>
    <row r="466" spans="1:26" customFormat="1" ht="15.75">
      <c r="B466" s="732"/>
      <c r="C466" s="208" t="s">
        <v>87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732"/>
      <c r="N466" s="732"/>
      <c r="O466" s="732"/>
      <c r="P466" s="732"/>
      <c r="Q466" s="736"/>
      <c r="R466" s="732"/>
      <c r="S466" s="732"/>
      <c r="T466" s="233"/>
      <c r="U466" s="293"/>
      <c r="V466" s="293"/>
      <c r="W466" s="293"/>
      <c r="X466" s="293"/>
      <c r="Y466" s="294"/>
      <c r="Z466" s="294"/>
    </row>
    <row r="467" spans="1:26" customFormat="1" ht="15.75">
      <c r="B467" s="733"/>
      <c r="C467" s="208" t="s">
        <v>121</v>
      </c>
      <c r="D467" s="208">
        <f t="shared" ref="D467:L467" si="303">IF(((D465="")*AND(D466="")),"",(D465-D466)*3)</f>
        <v>35419.5</v>
      </c>
      <c r="E467" s="208">
        <f t="shared" si="303"/>
        <v>40109.130000000005</v>
      </c>
      <c r="F467" s="208">
        <f t="shared" si="303"/>
        <v>40744.829999999994</v>
      </c>
      <c r="G467" s="208">
        <f t="shared" si="303"/>
        <v>42049.29</v>
      </c>
      <c r="H467" s="208">
        <f t="shared" si="303"/>
        <v>40140.51</v>
      </c>
      <c r="I467" s="208">
        <f t="shared" si="303"/>
        <v>41168.639999999999</v>
      </c>
      <c r="J467" s="208">
        <f t="shared" si="303"/>
        <v>41564.729999999996</v>
      </c>
      <c r="K467" s="208">
        <f t="shared" si="303"/>
        <v>41598.630000000005</v>
      </c>
      <c r="L467" s="208">
        <f t="shared" si="303"/>
        <v>42217.229999999996</v>
      </c>
      <c r="M467" s="733"/>
      <c r="N467" s="733"/>
      <c r="O467" s="733"/>
      <c r="P467" s="733"/>
      <c r="Q467" s="737"/>
      <c r="R467" s="733"/>
      <c r="S467" s="733"/>
      <c r="T467" s="234"/>
      <c r="U467" s="295"/>
      <c r="V467" s="295"/>
      <c r="W467" s="295"/>
      <c r="X467" s="295"/>
      <c r="Y467" s="294"/>
      <c r="Z467" s="294"/>
    </row>
    <row r="468" spans="1:26" customFormat="1" ht="15.75">
      <c r="A468" s="201">
        <v>43591</v>
      </c>
      <c r="B468" s="734" t="s">
        <v>122</v>
      </c>
      <c r="C468" s="208" t="s">
        <v>86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734">
        <f>IF((L469=""),"",MAX(D470:L470))</f>
        <v>42075.569999999992</v>
      </c>
      <c r="N468" s="734">
        <f>IF(L469="","",MIN(D470:L470))</f>
        <v>35693.339999999997</v>
      </c>
      <c r="O468" s="734">
        <f>IF((L470=""),"",AVERAGE(D470:L470))</f>
        <v>40560.163333333338</v>
      </c>
      <c r="P468" s="734">
        <f>IF((L469=""),"",((M468-N468)/(M468+N468))*100)</f>
        <v>8.2066599621879703</v>
      </c>
      <c r="Q468" s="735" t="str">
        <f t="shared" ref="Q468" si="304">IF(L469="","",IF(P468&lt;20,(IF(O468&gt;19000,IF(O468&lt;49000,"Pass","Fail"),"Fail"))))</f>
        <v>Pass</v>
      </c>
      <c r="R468" s="734">
        <v>121</v>
      </c>
      <c r="S468" s="734" t="s">
        <v>241</v>
      </c>
      <c r="T468" s="238"/>
      <c r="U468" s="287">
        <v>19000</v>
      </c>
      <c r="V468" s="287">
        <v>49000</v>
      </c>
      <c r="W468" s="287">
        <v>33000</v>
      </c>
      <c r="X468" s="288">
        <v>44000</v>
      </c>
      <c r="Y468" s="289">
        <v>20</v>
      </c>
      <c r="Z468" s="289">
        <v>20</v>
      </c>
    </row>
    <row r="469" spans="1:26" customFormat="1" ht="15.75">
      <c r="B469" s="732"/>
      <c r="C469" s="208" t="s">
        <v>87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732"/>
      <c r="N469" s="732"/>
      <c r="O469" s="732"/>
      <c r="P469" s="732"/>
      <c r="Q469" s="736"/>
      <c r="R469" s="732"/>
      <c r="S469" s="732"/>
      <c r="T469" s="233"/>
      <c r="U469" s="293"/>
      <c r="V469" s="293"/>
      <c r="W469" s="293"/>
      <c r="X469" s="293"/>
      <c r="Y469" s="294"/>
      <c r="Z469" s="294"/>
    </row>
    <row r="470" spans="1:26" customFormat="1" ht="15.75">
      <c r="B470" s="733"/>
      <c r="C470" s="208" t="s">
        <v>121</v>
      </c>
      <c r="D470" s="208">
        <f t="shared" ref="D470:L470" si="305">IF(((D468="")*AND(D469="")),"",(D468-D469)*3)</f>
        <v>35693.339999999997</v>
      </c>
      <c r="E470" s="208">
        <f t="shared" si="305"/>
        <v>40526.160000000003</v>
      </c>
      <c r="F470" s="208">
        <f t="shared" si="305"/>
        <v>41191.979999999996</v>
      </c>
      <c r="G470" s="208">
        <f t="shared" si="305"/>
        <v>42075.569999999992</v>
      </c>
      <c r="H470" s="208">
        <f t="shared" si="305"/>
        <v>39628.619999999995</v>
      </c>
      <c r="I470" s="208">
        <f t="shared" si="305"/>
        <v>40972.14</v>
      </c>
      <c r="J470" s="208">
        <f t="shared" si="305"/>
        <v>41684.880000000005</v>
      </c>
      <c r="K470" s="208">
        <f t="shared" si="305"/>
        <v>41657.519999999997</v>
      </c>
      <c r="L470" s="208">
        <f t="shared" si="305"/>
        <v>41611.259999999995</v>
      </c>
      <c r="M470" s="733"/>
      <c r="N470" s="733"/>
      <c r="O470" s="733"/>
      <c r="P470" s="733"/>
      <c r="Q470" s="737"/>
      <c r="R470" s="733"/>
      <c r="S470" s="733"/>
      <c r="T470" s="234"/>
      <c r="U470" s="295"/>
      <c r="V470" s="295"/>
      <c r="W470" s="295"/>
      <c r="X470" s="295"/>
      <c r="Y470" s="294"/>
      <c r="Z470" s="294"/>
    </row>
    <row r="471" spans="1:26" customFormat="1" ht="15.75">
      <c r="A471" s="201">
        <v>43595</v>
      </c>
      <c r="B471" s="734" t="s">
        <v>122</v>
      </c>
      <c r="C471" s="208" t="s">
        <v>86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734">
        <f>IF((L472=""),"",MAX(D473:L473))</f>
        <v>42241.440000000002</v>
      </c>
      <c r="N471" s="734">
        <f>IF(L472="","",MIN(D473:L473))</f>
        <v>36025.380000000005</v>
      </c>
      <c r="O471" s="734">
        <f>IF((L473=""),"",AVERAGE(D473:L473))</f>
        <v>40562.326666666675</v>
      </c>
      <c r="P471" s="734">
        <f>IF((L472=""),"",((M471-N471)/(M471+N471))*100)</f>
        <v>7.9421394659959317</v>
      </c>
      <c r="Q471" s="735" t="str">
        <f t="shared" ref="Q471" si="306">IF(L472="","",IF(P471&lt;20,(IF(O471&gt;19000,IF(O471&lt;49000,"Pass","Fail"),"Fail"))))</f>
        <v>Pass</v>
      </c>
      <c r="R471" s="734">
        <v>102</v>
      </c>
      <c r="S471" s="734" t="s">
        <v>242</v>
      </c>
      <c r="T471" s="238"/>
      <c r="U471" s="287">
        <v>19000</v>
      </c>
      <c r="V471" s="287">
        <v>49000</v>
      </c>
      <c r="W471" s="287">
        <v>33000</v>
      </c>
      <c r="X471" s="288">
        <v>44000</v>
      </c>
      <c r="Y471" s="289">
        <v>20</v>
      </c>
      <c r="Z471" s="289">
        <v>20</v>
      </c>
    </row>
    <row r="472" spans="1:26" customFormat="1" ht="15.75">
      <c r="B472" s="732"/>
      <c r="C472" s="208" t="s">
        <v>87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732"/>
      <c r="N472" s="732"/>
      <c r="O472" s="732"/>
      <c r="P472" s="732"/>
      <c r="Q472" s="736"/>
      <c r="R472" s="732"/>
      <c r="S472" s="732"/>
      <c r="T472" s="233"/>
      <c r="U472" s="293"/>
      <c r="V472" s="293"/>
      <c r="W472" s="293"/>
      <c r="X472" s="293"/>
      <c r="Y472" s="294"/>
      <c r="Z472" s="294"/>
    </row>
    <row r="473" spans="1:26" customFormat="1" ht="15.75">
      <c r="B473" s="733"/>
      <c r="C473" s="208" t="s">
        <v>121</v>
      </c>
      <c r="D473" s="208">
        <f t="shared" ref="D473:L473" si="307">IF(((D471="")*AND(D472="")),"",(D471-D472)*3)</f>
        <v>36025.380000000005</v>
      </c>
      <c r="E473" s="208">
        <f t="shared" si="307"/>
        <v>39920.610000000008</v>
      </c>
      <c r="F473" s="208">
        <f t="shared" si="307"/>
        <v>40590.899999999994</v>
      </c>
      <c r="G473" s="208">
        <f t="shared" si="307"/>
        <v>41772.21</v>
      </c>
      <c r="H473" s="208">
        <f t="shared" si="307"/>
        <v>40482.69</v>
      </c>
      <c r="I473" s="208">
        <f t="shared" si="307"/>
        <v>41585.550000000003</v>
      </c>
      <c r="J473" s="208">
        <f t="shared" si="307"/>
        <v>41275.319999999992</v>
      </c>
      <c r="K473" s="208">
        <f t="shared" si="307"/>
        <v>41166.840000000004</v>
      </c>
      <c r="L473" s="208">
        <f t="shared" si="307"/>
        <v>42241.440000000002</v>
      </c>
      <c r="M473" s="733"/>
      <c r="N473" s="733"/>
      <c r="O473" s="733"/>
      <c r="P473" s="733"/>
      <c r="Q473" s="737"/>
      <c r="R473" s="733"/>
      <c r="S473" s="733"/>
      <c r="T473" s="234"/>
      <c r="U473" s="295"/>
      <c r="V473" s="295"/>
      <c r="W473" s="295"/>
      <c r="X473" s="295"/>
      <c r="Y473" s="294"/>
      <c r="Z473" s="294"/>
    </row>
    <row r="474" spans="1:26" customFormat="1" ht="15.75">
      <c r="A474" s="201">
        <v>43599</v>
      </c>
      <c r="B474" s="734" t="s">
        <v>122</v>
      </c>
      <c r="C474" s="208" t="s">
        <v>86</v>
      </c>
      <c r="D474" s="219">
        <v>29266.25</v>
      </c>
      <c r="E474" s="219">
        <v>29198.49</v>
      </c>
      <c r="F474" s="219">
        <v>29233.38</v>
      </c>
      <c r="G474" s="219">
        <v>29179.08</v>
      </c>
      <c r="H474" s="219">
        <v>29290.49</v>
      </c>
      <c r="I474" s="219">
        <v>29290.79</v>
      </c>
      <c r="J474" s="219">
        <v>29192.59</v>
      </c>
      <c r="K474" s="219">
        <v>29170.25</v>
      </c>
      <c r="L474" s="219">
        <v>29260.799999999999</v>
      </c>
      <c r="M474" s="734">
        <f>IF((L475=""),"",MAX(D476:L476))</f>
        <v>41128.050000000003</v>
      </c>
      <c r="N474" s="734">
        <f>IF(L475="","",MIN(D476:L476))</f>
        <v>34812.990000000005</v>
      </c>
      <c r="O474" s="734">
        <f>IF((L476=""),"",AVERAGE(D476:L476))</f>
        <v>39620.326666666668</v>
      </c>
      <c r="P474" s="734">
        <f>IF((L475=""),"",((M474-N474)/(M474+N474))*100)</f>
        <v>8.3157407378144903</v>
      </c>
      <c r="Q474" s="735" t="str">
        <f t="shared" ref="Q474" si="308">IF(L475="","",IF(P474&lt;20,(IF(O474&gt;19000,IF(O474&lt;49000,"Pass","Fail"),"Fail"))))</f>
        <v>Pass</v>
      </c>
      <c r="R474" s="734">
        <v>1428</v>
      </c>
      <c r="S474" s="734" t="s">
        <v>249</v>
      </c>
      <c r="T474" s="238"/>
      <c r="U474" s="287">
        <v>19000</v>
      </c>
      <c r="V474" s="287">
        <v>49000</v>
      </c>
      <c r="W474" s="287">
        <v>33000</v>
      </c>
      <c r="X474" s="288">
        <v>44000</v>
      </c>
      <c r="Y474" s="289">
        <v>20</v>
      </c>
      <c r="Z474" s="289">
        <v>20</v>
      </c>
    </row>
    <row r="475" spans="1:26" customFormat="1" ht="15.75">
      <c r="B475" s="732"/>
      <c r="C475" s="208" t="s">
        <v>87</v>
      </c>
      <c r="D475" s="219">
        <v>17661.919999999998</v>
      </c>
      <c r="E475" s="219">
        <v>15978.7</v>
      </c>
      <c r="F475" s="219">
        <v>15780.74</v>
      </c>
      <c r="G475" s="219">
        <v>15469.73</v>
      </c>
      <c r="H475" s="219">
        <v>16419.53</v>
      </c>
      <c r="I475" s="219">
        <v>15950.74</v>
      </c>
      <c r="J475" s="219">
        <v>15582.87</v>
      </c>
      <c r="K475" s="219">
        <v>15614.54</v>
      </c>
      <c r="L475" s="219">
        <v>15762.37</v>
      </c>
      <c r="M475" s="732"/>
      <c r="N475" s="732"/>
      <c r="O475" s="732"/>
      <c r="P475" s="732"/>
      <c r="Q475" s="736"/>
      <c r="R475" s="732"/>
      <c r="S475" s="732"/>
      <c r="T475" s="233"/>
      <c r="U475" s="293"/>
      <c r="V475" s="293"/>
      <c r="W475" s="293"/>
      <c r="X475" s="293"/>
      <c r="Y475" s="294"/>
      <c r="Z475" s="294"/>
    </row>
    <row r="476" spans="1:26" customFormat="1" ht="15.75">
      <c r="B476" s="733"/>
      <c r="C476" s="208" t="s">
        <v>121</v>
      </c>
      <c r="D476" s="208">
        <f t="shared" ref="D476:L476" si="309">IF(((D474="")*AND(D475="")),"",(D474-D475)*3)</f>
        <v>34812.990000000005</v>
      </c>
      <c r="E476" s="208">
        <f t="shared" si="309"/>
        <v>39659.370000000003</v>
      </c>
      <c r="F476" s="208">
        <f t="shared" si="309"/>
        <v>40357.920000000006</v>
      </c>
      <c r="G476" s="208">
        <f t="shared" si="309"/>
        <v>41128.050000000003</v>
      </c>
      <c r="H476" s="208">
        <f t="shared" si="309"/>
        <v>38612.880000000005</v>
      </c>
      <c r="I476" s="208">
        <f t="shared" si="309"/>
        <v>40020.15</v>
      </c>
      <c r="J476" s="208">
        <f t="shared" si="309"/>
        <v>40829.159999999996</v>
      </c>
      <c r="K476" s="208">
        <f t="shared" si="309"/>
        <v>40667.129999999997</v>
      </c>
      <c r="L476" s="208">
        <f t="shared" si="309"/>
        <v>40495.289999999994</v>
      </c>
      <c r="M476" s="733"/>
      <c r="N476" s="733"/>
      <c r="O476" s="733"/>
      <c r="P476" s="733"/>
      <c r="Q476" s="737"/>
      <c r="R476" s="733"/>
      <c r="S476" s="733"/>
      <c r="T476" s="234"/>
      <c r="U476" s="295"/>
      <c r="V476" s="295"/>
      <c r="W476" s="295"/>
      <c r="X476" s="295"/>
      <c r="Y476" s="294"/>
      <c r="Z476" s="294"/>
    </row>
    <row r="477" spans="1:26" customFormat="1" ht="15.75">
      <c r="A477" s="201">
        <v>43601</v>
      </c>
      <c r="B477" s="734" t="s">
        <v>122</v>
      </c>
      <c r="C477" s="208" t="s">
        <v>86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734">
        <f>IF((L478=""),"",MAX(D479:L479))</f>
        <v>42334.71</v>
      </c>
      <c r="N477" s="734">
        <f>IF(L478="","",MIN(D479:L479))</f>
        <v>34410.509999999995</v>
      </c>
      <c r="O477" s="734">
        <f>IF((L479=""),"",AVERAGE(D479:L479))</f>
        <v>39865.430000000008</v>
      </c>
      <c r="P477" s="734">
        <f>IF((L478=""),"",((M477-N477)/(M477+N477))*100)</f>
        <v>10.325333616868914</v>
      </c>
      <c r="Q477" s="735" t="str">
        <f t="shared" ref="Q477" si="310">IF(L478="","",IF(P477&lt;20,(IF(O477&gt;19000,IF(O477&lt;49000,"Pass","Fail"),"Fail"))))</f>
        <v>Pass</v>
      </c>
      <c r="R477" s="734">
        <v>1335</v>
      </c>
      <c r="S477" s="734" t="s">
        <v>250</v>
      </c>
      <c r="T477" s="238"/>
      <c r="U477" s="287">
        <v>19000</v>
      </c>
      <c r="V477" s="287">
        <v>49000</v>
      </c>
      <c r="W477" s="287">
        <v>33000</v>
      </c>
      <c r="X477" s="288">
        <v>44000</v>
      </c>
      <c r="Y477" s="289">
        <v>20</v>
      </c>
      <c r="Z477" s="289">
        <v>20</v>
      </c>
    </row>
    <row r="478" spans="1:26" customFormat="1" ht="15.75">
      <c r="B478" s="732"/>
      <c r="C478" s="208" t="s">
        <v>87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732"/>
      <c r="N478" s="732"/>
      <c r="O478" s="732"/>
      <c r="P478" s="732"/>
      <c r="Q478" s="736"/>
      <c r="R478" s="732"/>
      <c r="S478" s="732"/>
      <c r="T478" s="233"/>
      <c r="U478" s="293"/>
      <c r="V478" s="293"/>
      <c r="W478" s="293"/>
      <c r="X478" s="293"/>
      <c r="Y478" s="294"/>
      <c r="Z478" s="294"/>
    </row>
    <row r="479" spans="1:26" customFormat="1" ht="15.75">
      <c r="B479" s="733"/>
      <c r="C479" s="208" t="s">
        <v>121</v>
      </c>
      <c r="D479" s="208">
        <f t="shared" ref="D479:L479" si="311">IF(((D477="")*AND(D478="")),"",(D477-D478)*3)</f>
        <v>34410.509999999995</v>
      </c>
      <c r="E479" s="208">
        <f t="shared" si="311"/>
        <v>40131.000000000007</v>
      </c>
      <c r="F479" s="208">
        <f t="shared" si="311"/>
        <v>38422.950000000004</v>
      </c>
      <c r="G479" s="208">
        <f t="shared" si="311"/>
        <v>42334.71</v>
      </c>
      <c r="H479" s="208">
        <f t="shared" si="311"/>
        <v>38616.69</v>
      </c>
      <c r="I479" s="208">
        <f t="shared" si="311"/>
        <v>39641.129999999997</v>
      </c>
      <c r="J479" s="208">
        <f t="shared" si="311"/>
        <v>41231.19</v>
      </c>
      <c r="K479" s="208">
        <f t="shared" si="311"/>
        <v>42126.239999999998</v>
      </c>
      <c r="L479" s="208">
        <f t="shared" si="311"/>
        <v>41874.450000000004</v>
      </c>
      <c r="M479" s="733"/>
      <c r="N479" s="733"/>
      <c r="O479" s="733"/>
      <c r="P479" s="733"/>
      <c r="Q479" s="737"/>
      <c r="R479" s="733"/>
      <c r="S479" s="733"/>
      <c r="T479" s="234"/>
      <c r="U479" s="295"/>
      <c r="V479" s="295"/>
      <c r="W479" s="295"/>
      <c r="X479" s="295"/>
      <c r="Y479" s="294"/>
      <c r="Z479" s="294"/>
    </row>
    <row r="480" spans="1:26" customFormat="1" ht="15.75">
      <c r="A480" s="235">
        <v>43605</v>
      </c>
      <c r="B480" s="734" t="s">
        <v>122</v>
      </c>
      <c r="C480" s="208" t="s">
        <v>86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734">
        <f>IF((L481=""),"",MAX(D482:L482))</f>
        <v>41186.910000000003</v>
      </c>
      <c r="N480" s="734">
        <f>IF(L481="","",MIN(D482:L482))</f>
        <v>33673.919999999998</v>
      </c>
      <c r="O480" s="734">
        <f>IF((L482=""),"",AVERAGE(D482:L482))</f>
        <v>39273.97</v>
      </c>
      <c r="P480" s="734">
        <f>IF((L481=""),"",((M480-N480)/(M480+N480))*100)</f>
        <v>10.035942695265341</v>
      </c>
      <c r="Q480" s="735" t="str">
        <f t="shared" ref="Q480" si="312">IF(L481="","",IF(P480&lt;20,(IF(O480&gt;19000,IF(O480&lt;49000,"Pass","Fail"),"Fail"))))</f>
        <v>Pass</v>
      </c>
      <c r="R480" s="734">
        <v>1335</v>
      </c>
      <c r="S480" s="734" t="s">
        <v>244</v>
      </c>
      <c r="T480" s="238"/>
      <c r="U480" s="287">
        <v>19000</v>
      </c>
      <c r="V480" s="287">
        <v>49000</v>
      </c>
      <c r="W480" s="287">
        <v>33000</v>
      </c>
      <c r="X480" s="288">
        <v>44000</v>
      </c>
      <c r="Y480" s="289">
        <v>20</v>
      </c>
      <c r="Z480" s="289">
        <v>20</v>
      </c>
    </row>
    <row r="481" spans="1:26" customFormat="1" ht="15.75">
      <c r="A481" s="231"/>
      <c r="B481" s="732"/>
      <c r="C481" s="208" t="s">
        <v>87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732"/>
      <c r="N481" s="732"/>
      <c r="O481" s="732"/>
      <c r="P481" s="732"/>
      <c r="Q481" s="736"/>
      <c r="R481" s="732"/>
      <c r="S481" s="732"/>
      <c r="T481" s="233"/>
      <c r="U481" s="293"/>
      <c r="V481" s="293"/>
      <c r="W481" s="293"/>
      <c r="X481" s="293"/>
      <c r="Y481" s="294"/>
      <c r="Z481" s="294"/>
    </row>
    <row r="482" spans="1:26" customFormat="1" ht="15.75">
      <c r="A482" s="231"/>
      <c r="B482" s="733"/>
      <c r="C482" s="208" t="s">
        <v>121</v>
      </c>
      <c r="D482" s="208">
        <f t="shared" ref="D482:L482" si="313">IF(((D480="")*AND(D481="")),"",(D480-D481)*3)</f>
        <v>33673.919999999998</v>
      </c>
      <c r="E482" s="208">
        <f t="shared" si="313"/>
        <v>39258.06</v>
      </c>
      <c r="F482" s="208">
        <f t="shared" si="313"/>
        <v>40024.32</v>
      </c>
      <c r="G482" s="208">
        <f t="shared" si="313"/>
        <v>41186.910000000003</v>
      </c>
      <c r="H482" s="208">
        <f t="shared" si="313"/>
        <v>38066.490000000005</v>
      </c>
      <c r="I482" s="208">
        <f t="shared" si="313"/>
        <v>39352.92</v>
      </c>
      <c r="J482" s="208">
        <f t="shared" si="313"/>
        <v>40490.550000000003</v>
      </c>
      <c r="K482" s="208">
        <f t="shared" si="313"/>
        <v>40842.659999999989</v>
      </c>
      <c r="L482" s="208">
        <f t="shared" si="313"/>
        <v>40569.9</v>
      </c>
      <c r="M482" s="733"/>
      <c r="N482" s="733"/>
      <c r="O482" s="733"/>
      <c r="P482" s="733"/>
      <c r="Q482" s="737"/>
      <c r="R482" s="733"/>
      <c r="S482" s="733"/>
      <c r="T482" s="234"/>
      <c r="U482" s="295"/>
      <c r="V482" s="295"/>
      <c r="W482" s="295"/>
      <c r="X482" s="295"/>
      <c r="Y482" s="294"/>
      <c r="Z482" s="294"/>
    </row>
    <row r="483" spans="1:26" ht="15.75">
      <c r="A483" s="235">
        <v>43608</v>
      </c>
      <c r="B483" s="734" t="s">
        <v>122</v>
      </c>
      <c r="C483" s="208" t="s">
        <v>86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734">
        <f>IF((L484=""),"",MAX(D485:L485))</f>
        <v>34481.699999999997</v>
      </c>
      <c r="N483" s="734">
        <f>IF(L484="","",MIN(D485:L485))</f>
        <v>29038.259999999995</v>
      </c>
      <c r="O483" s="734">
        <f>IF((L485=""),"",AVERAGE(D485:L485))</f>
        <v>33228.079999999994</v>
      </c>
      <c r="P483" s="734">
        <f>IF((L484=""),"",((M483-N483)/(M483+N483))*100)</f>
        <v>8.5696527516705032</v>
      </c>
      <c r="Q483" s="735" t="str">
        <f t="shared" ref="Q483" si="314">IF(L484="","",IF(P483&lt;20,(IF(O483&gt;19000,IF(O483&lt;49000,"Pass","Fail"),"Fail"))))</f>
        <v>Pass</v>
      </c>
      <c r="R483" s="734">
        <v>74</v>
      </c>
      <c r="S483" s="54" t="s">
        <v>251</v>
      </c>
      <c r="U483" s="287">
        <v>19000</v>
      </c>
      <c r="V483" s="287">
        <v>49000</v>
      </c>
      <c r="W483" s="287">
        <v>33000</v>
      </c>
      <c r="X483" s="288">
        <v>44000</v>
      </c>
      <c r="Y483" s="289">
        <v>20</v>
      </c>
      <c r="Z483" s="289">
        <v>20</v>
      </c>
    </row>
    <row r="484" spans="1:26" ht="15.75">
      <c r="A484" s="236"/>
      <c r="B484" s="732"/>
      <c r="C484" s="208" t="s">
        <v>87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732"/>
      <c r="N484" s="732"/>
      <c r="O484" s="732"/>
      <c r="P484" s="732"/>
      <c r="Q484" s="736"/>
      <c r="R484" s="732"/>
    </row>
    <row r="485" spans="1:26" ht="15.75" customHeight="1">
      <c r="A485" s="237"/>
      <c r="B485" s="733"/>
      <c r="C485" s="208" t="s">
        <v>121</v>
      </c>
      <c r="D485" s="208">
        <f t="shared" ref="D485:L485" si="315">IF(((D483="")*AND(D484="")),"",(D483-D484)*3)</f>
        <v>29038.259999999995</v>
      </c>
      <c r="E485" s="208">
        <f t="shared" si="315"/>
        <v>33155.460000000006</v>
      </c>
      <c r="F485" s="208">
        <f t="shared" si="315"/>
        <v>33729.329999999987</v>
      </c>
      <c r="G485" s="208">
        <f t="shared" si="315"/>
        <v>34481.699999999997</v>
      </c>
      <c r="H485" s="208">
        <f t="shared" si="315"/>
        <v>32157.300000000007</v>
      </c>
      <c r="I485" s="208">
        <f t="shared" si="315"/>
        <v>33948.180000000008</v>
      </c>
      <c r="J485" s="208">
        <f t="shared" si="315"/>
        <v>34259.849999999991</v>
      </c>
      <c r="K485" s="208">
        <f t="shared" si="315"/>
        <v>34004.399999999994</v>
      </c>
      <c r="L485" s="208">
        <f t="shared" si="315"/>
        <v>34278.239999999991</v>
      </c>
      <c r="M485" s="733"/>
      <c r="N485" s="733"/>
      <c r="O485" s="733"/>
      <c r="P485" s="733"/>
      <c r="Q485" s="737"/>
      <c r="R485" s="733"/>
    </row>
    <row r="486" spans="1:26" ht="15.75">
      <c r="A486" s="235">
        <v>43614</v>
      </c>
      <c r="B486" s="734" t="s">
        <v>122</v>
      </c>
      <c r="C486" s="208" t="s">
        <v>86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734">
        <f>IF((L487=""),"",MAX(D488:L488))</f>
        <v>40562.310000000005</v>
      </c>
      <c r="N486" s="734">
        <f>IF(L487="","",MIN(D488:L488))</f>
        <v>33115.200000000004</v>
      </c>
      <c r="O486" s="734">
        <f>IF((L488=""),"",AVERAGE(D488:L488))</f>
        <v>38767.573333333334</v>
      </c>
      <c r="P486" s="734">
        <f>IF((L487=""),"",((M486-N486)/(M486+N486))*100)</f>
        <v>10.107711294803529</v>
      </c>
      <c r="Q486" s="735" t="str">
        <f t="shared" ref="Q486" si="316">IF(L487="","",IF(P486&lt;20,(IF(O486&gt;19000,IF(O486&lt;49000,"Pass","Fail"),"Fail"))))</f>
        <v>Pass</v>
      </c>
      <c r="R486" s="734">
        <v>1340</v>
      </c>
      <c r="S486" s="238" t="s">
        <v>253</v>
      </c>
      <c r="T486" s="238"/>
      <c r="U486" s="287">
        <v>19000</v>
      </c>
      <c r="V486" s="287">
        <v>49000</v>
      </c>
      <c r="W486" s="287">
        <v>33000</v>
      </c>
      <c r="X486" s="288">
        <v>44000</v>
      </c>
      <c r="Y486" s="289">
        <v>20</v>
      </c>
      <c r="Z486" s="289">
        <v>20</v>
      </c>
    </row>
    <row r="487" spans="1:26" ht="15.75">
      <c r="A487" s="231"/>
      <c r="B487" s="732"/>
      <c r="C487" s="208" t="s">
        <v>87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732"/>
      <c r="N487" s="732"/>
      <c r="O487" s="732"/>
      <c r="P487" s="732"/>
      <c r="Q487" s="736"/>
      <c r="R487" s="732"/>
      <c r="S487" s="233"/>
      <c r="T487" s="233"/>
      <c r="U487" s="293"/>
      <c r="V487" s="293"/>
      <c r="W487" s="293"/>
      <c r="X487" s="293"/>
      <c r="Y487" s="294"/>
      <c r="Z487" s="294"/>
    </row>
    <row r="488" spans="1:26" ht="15.75">
      <c r="A488" s="231"/>
      <c r="B488" s="733"/>
      <c r="C488" s="208" t="s">
        <v>121</v>
      </c>
      <c r="D488" s="208">
        <f t="shared" ref="D488:L488" si="317">IF(((D486="")*AND(D487="")),"",(D486-D487)*3)</f>
        <v>33115.200000000004</v>
      </c>
      <c r="E488" s="208">
        <f t="shared" si="317"/>
        <v>38591.520000000004</v>
      </c>
      <c r="F488" s="208">
        <f t="shared" si="317"/>
        <v>39414.090000000004</v>
      </c>
      <c r="G488" s="208">
        <f t="shared" si="317"/>
        <v>40562.310000000005</v>
      </c>
      <c r="H488" s="208">
        <f t="shared" si="317"/>
        <v>37660.379999999997</v>
      </c>
      <c r="I488" s="208">
        <f t="shared" si="317"/>
        <v>39442.14</v>
      </c>
      <c r="J488" s="208">
        <f t="shared" si="317"/>
        <v>39959.61</v>
      </c>
      <c r="K488" s="208">
        <f t="shared" si="317"/>
        <v>39918.6</v>
      </c>
      <c r="L488" s="208">
        <f t="shared" si="317"/>
        <v>40244.31</v>
      </c>
      <c r="M488" s="733"/>
      <c r="N488" s="733"/>
      <c r="O488" s="733"/>
      <c r="P488" s="733"/>
      <c r="Q488" s="737"/>
      <c r="R488" s="733"/>
      <c r="S488" s="234"/>
      <c r="T488" s="234"/>
      <c r="U488" s="295"/>
      <c r="V488" s="295"/>
      <c r="W488" s="295"/>
      <c r="X488" s="295"/>
      <c r="Y488" s="294"/>
      <c r="Z488" s="294"/>
    </row>
    <row r="489" spans="1:26" ht="15.75">
      <c r="A489" s="235">
        <v>43619</v>
      </c>
      <c r="B489" s="734" t="s">
        <v>122</v>
      </c>
      <c r="C489" s="208" t="s">
        <v>86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734">
        <f>IF((L490=""),"",MAX(D491:L491))</f>
        <v>36110.46</v>
      </c>
      <c r="N489" s="734">
        <f>IF(L490="","",MIN(D491:L491))</f>
        <v>29322.300000000007</v>
      </c>
      <c r="O489" s="734">
        <f>IF((L491=""),"",AVERAGE(D491:L491))</f>
        <v>32821.136666666665</v>
      </c>
      <c r="P489" s="734">
        <f>IF((L490=""),"",((M489-N489)/(M489+N489))*100)</f>
        <v>10.374252897172596</v>
      </c>
      <c r="Q489" s="735" t="str">
        <f t="shared" ref="Q489" si="318">IF(L490="","",IF(P489&lt;20,(IF(O489&gt;19000,IF(O489&lt;49000,"Pass","Fail"),"Fail"))))</f>
        <v>Pass</v>
      </c>
      <c r="R489" s="734">
        <v>121</v>
      </c>
      <c r="S489" s="238" t="s">
        <v>255</v>
      </c>
      <c r="T489" s="238"/>
      <c r="U489" s="287">
        <v>19000</v>
      </c>
      <c r="V489" s="287">
        <v>49000</v>
      </c>
      <c r="W489" s="287">
        <v>33000</v>
      </c>
      <c r="X489" s="288">
        <v>44000</v>
      </c>
      <c r="Y489" s="289">
        <v>20</v>
      </c>
      <c r="Z489" s="289">
        <v>20</v>
      </c>
    </row>
    <row r="490" spans="1:26" ht="15.75">
      <c r="A490" s="239"/>
      <c r="B490" s="732"/>
      <c r="C490" s="208" t="s">
        <v>87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732"/>
      <c r="N490" s="732"/>
      <c r="O490" s="732"/>
      <c r="P490" s="732"/>
      <c r="Q490" s="736"/>
      <c r="R490" s="732"/>
      <c r="S490" s="233"/>
      <c r="T490" s="233"/>
      <c r="U490" s="293"/>
      <c r="V490" s="293"/>
      <c r="W490" s="293"/>
      <c r="X490" s="293"/>
      <c r="Y490" s="296"/>
      <c r="Z490" s="296"/>
    </row>
    <row r="491" spans="1:26" ht="15.75">
      <c r="A491" s="240"/>
      <c r="B491" s="733"/>
      <c r="C491" s="208" t="s">
        <v>121</v>
      </c>
      <c r="D491" s="208">
        <f t="shared" ref="D491:L491" si="319">IF(((D489="")*AND(D490="")),"",(D489-D490)*3)</f>
        <v>29322.300000000007</v>
      </c>
      <c r="E491" s="208">
        <f t="shared" si="319"/>
        <v>33735.990000000005</v>
      </c>
      <c r="F491" s="208">
        <f t="shared" si="319"/>
        <v>34666.020000000004</v>
      </c>
      <c r="G491" s="208">
        <f t="shared" si="319"/>
        <v>36110.46</v>
      </c>
      <c r="H491" s="208">
        <f t="shared" si="319"/>
        <v>30733.02</v>
      </c>
      <c r="I491" s="208">
        <f t="shared" si="319"/>
        <v>32156.04</v>
      </c>
      <c r="J491" s="208">
        <f t="shared" si="319"/>
        <v>34982.850000000006</v>
      </c>
      <c r="K491" s="208">
        <f t="shared" si="319"/>
        <v>29848.71</v>
      </c>
      <c r="L491" s="208">
        <f t="shared" si="319"/>
        <v>33834.839999999997</v>
      </c>
      <c r="M491" s="733"/>
      <c r="N491" s="733"/>
      <c r="O491" s="733"/>
      <c r="P491" s="733"/>
      <c r="Q491" s="737"/>
      <c r="R491" s="733"/>
      <c r="S491" s="234"/>
      <c r="T491" s="234"/>
      <c r="U491" s="295"/>
      <c r="V491" s="295"/>
      <c r="W491" s="295"/>
      <c r="X491" s="295"/>
      <c r="Y491" s="297"/>
      <c r="Z491" s="297"/>
    </row>
    <row r="492" spans="1:26" ht="15.75">
      <c r="A492" s="235">
        <v>43622</v>
      </c>
      <c r="B492" s="734" t="s">
        <v>122</v>
      </c>
      <c r="C492" s="208" t="s">
        <v>86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734">
        <f>IF((L493=""),"",MAX(D494:L494))</f>
        <v>41681.07</v>
      </c>
      <c r="N492" s="734">
        <f>IF(L493="","",MIN(D494:L494))</f>
        <v>33600.629999999997</v>
      </c>
      <c r="O492" s="734">
        <f>IF((L494=""),"",AVERAGE(D494:L494))</f>
        <v>39799.146666666667</v>
      </c>
      <c r="P492" s="734">
        <f>IF((L493=""),"",((M492-N492)/(M492+N492))*100)</f>
        <v>10.733604581193044</v>
      </c>
      <c r="Q492" s="735" t="str">
        <f t="shared" ref="Q492" si="320">IF(L493="","",IF(P492&lt;20,(IF(O492&gt;19000,IF(O492&lt;49000,"Pass","Fail"),"Fail"))))</f>
        <v>Pass</v>
      </c>
      <c r="R492" s="734">
        <v>121</v>
      </c>
      <c r="S492" s="238" t="s">
        <v>256</v>
      </c>
      <c r="T492" s="238"/>
      <c r="U492" s="287">
        <v>19000</v>
      </c>
      <c r="V492" s="287">
        <v>49000</v>
      </c>
      <c r="W492" s="287">
        <v>33000</v>
      </c>
      <c r="X492" s="288">
        <v>44000</v>
      </c>
      <c r="Y492" s="289">
        <v>20</v>
      </c>
      <c r="Z492" s="289">
        <v>20</v>
      </c>
    </row>
    <row r="493" spans="1:26" ht="15.75">
      <c r="A493" s="239"/>
      <c r="B493" s="732"/>
      <c r="C493" s="208" t="s">
        <v>87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732"/>
      <c r="N493" s="732"/>
      <c r="O493" s="732"/>
      <c r="P493" s="732"/>
      <c r="Q493" s="736"/>
      <c r="R493" s="732"/>
      <c r="S493" s="233"/>
      <c r="T493" s="233"/>
      <c r="U493" s="293"/>
      <c r="V493" s="293"/>
      <c r="W493" s="293"/>
      <c r="X493" s="293"/>
      <c r="Y493" s="296"/>
      <c r="Z493" s="296"/>
    </row>
    <row r="494" spans="1:26" ht="15.75">
      <c r="A494" s="240"/>
      <c r="B494" s="733"/>
      <c r="C494" s="208" t="s">
        <v>121</v>
      </c>
      <c r="D494" s="208">
        <f t="shared" ref="D494:L494" si="321">IF(((D492="")*AND(D493="")),"",(D492-D493)*3)</f>
        <v>33600.629999999997</v>
      </c>
      <c r="E494" s="208">
        <f t="shared" si="321"/>
        <v>40104.869999999995</v>
      </c>
      <c r="F494" s="208">
        <f t="shared" si="321"/>
        <v>41326.11</v>
      </c>
      <c r="G494" s="208">
        <f t="shared" si="321"/>
        <v>41681.07</v>
      </c>
      <c r="H494" s="208">
        <f t="shared" si="321"/>
        <v>37781.31</v>
      </c>
      <c r="I494" s="208">
        <f t="shared" si="321"/>
        <v>39663.81</v>
      </c>
      <c r="J494" s="208">
        <f t="shared" si="321"/>
        <v>41556.810000000005</v>
      </c>
      <c r="K494" s="208">
        <f t="shared" si="321"/>
        <v>41545.590000000004</v>
      </c>
      <c r="L494" s="208">
        <f t="shared" si="321"/>
        <v>40932.120000000003</v>
      </c>
      <c r="M494" s="733"/>
      <c r="N494" s="733"/>
      <c r="O494" s="733"/>
      <c r="P494" s="733"/>
      <c r="Q494" s="737"/>
      <c r="R494" s="733"/>
      <c r="S494" s="234"/>
      <c r="T494" s="234"/>
      <c r="U494" s="295"/>
      <c r="V494" s="295"/>
      <c r="W494" s="295"/>
      <c r="X494" s="295"/>
      <c r="Y494" s="297"/>
      <c r="Z494" s="297"/>
    </row>
    <row r="495" spans="1:26" ht="15.75">
      <c r="A495" s="235">
        <v>43626</v>
      </c>
      <c r="B495" s="734" t="s">
        <v>122</v>
      </c>
      <c r="C495" s="208" t="s">
        <v>86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734">
        <f>IF((L496=""),"",MAX(D497:L497))</f>
        <v>39410.19</v>
      </c>
      <c r="N495" s="734">
        <f>IF(L496="","",MIN(D497:L497))</f>
        <v>33458.19</v>
      </c>
      <c r="O495" s="734">
        <f>IF((L497=""),"",AVERAGE(D497:L497))</f>
        <v>37979.920000000006</v>
      </c>
      <c r="P495" s="734">
        <f>IF((L496=""),"",((M495-N495)/(M495+N495))*100)</f>
        <v>8.1681519473878783</v>
      </c>
      <c r="Q495" s="735" t="str">
        <f t="shared" ref="Q495" si="322">IF(L496="","",IF(P495&lt;20,(IF(O495&gt;19000,IF(O495&lt;49000,"Pass","Fail"),"Fail"))))</f>
        <v>Pass</v>
      </c>
      <c r="R495" s="734">
        <v>1428</v>
      </c>
      <c r="S495" s="196" t="s">
        <v>257</v>
      </c>
      <c r="T495" s="238"/>
      <c r="U495" s="287">
        <v>19000</v>
      </c>
      <c r="V495" s="287">
        <v>49000</v>
      </c>
      <c r="W495" s="287">
        <v>33000</v>
      </c>
      <c r="X495" s="288">
        <v>44000</v>
      </c>
      <c r="Y495" s="289">
        <v>20</v>
      </c>
      <c r="Z495" s="289">
        <v>20</v>
      </c>
    </row>
    <row r="496" spans="1:26" ht="15.75">
      <c r="A496" s="239"/>
      <c r="B496" s="732"/>
      <c r="C496" s="208" t="s">
        <v>87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732"/>
      <c r="N496" s="732"/>
      <c r="O496" s="732"/>
      <c r="P496" s="732"/>
      <c r="Q496" s="736"/>
      <c r="R496" s="732"/>
      <c r="S496" s="233"/>
      <c r="T496" s="233"/>
      <c r="U496" s="293"/>
      <c r="V496" s="293"/>
      <c r="W496" s="293"/>
      <c r="X496" s="293"/>
      <c r="Y496" s="296"/>
      <c r="Z496" s="296"/>
    </row>
    <row r="497" spans="1:26" ht="15.75">
      <c r="A497" s="240"/>
      <c r="B497" s="733"/>
      <c r="C497" s="208" t="s">
        <v>121</v>
      </c>
      <c r="D497" s="208">
        <f t="shared" ref="D497:L497" si="323">IF(((D495="")*AND(D496="")),"",(D495-D496)*3)</f>
        <v>33458.19</v>
      </c>
      <c r="E497" s="208">
        <f t="shared" si="323"/>
        <v>38135.069999999992</v>
      </c>
      <c r="F497" s="208">
        <f t="shared" si="323"/>
        <v>38705.729999999996</v>
      </c>
      <c r="G497" s="208">
        <f t="shared" si="323"/>
        <v>39410.19</v>
      </c>
      <c r="H497" s="208">
        <f t="shared" si="323"/>
        <v>36401.759999999995</v>
      </c>
      <c r="I497" s="208">
        <f t="shared" si="323"/>
        <v>38897.22</v>
      </c>
      <c r="J497" s="208">
        <f t="shared" si="323"/>
        <v>39338.610000000008</v>
      </c>
      <c r="K497" s="208">
        <f t="shared" si="323"/>
        <v>39061.440000000002</v>
      </c>
      <c r="L497" s="208">
        <f t="shared" si="323"/>
        <v>38411.069999999992</v>
      </c>
      <c r="M497" s="733"/>
      <c r="N497" s="733"/>
      <c r="O497" s="733"/>
      <c r="P497" s="733"/>
      <c r="Q497" s="737"/>
      <c r="R497" s="733"/>
      <c r="S497" s="234"/>
      <c r="T497" s="234"/>
      <c r="U497" s="295"/>
      <c r="V497" s="295"/>
      <c r="W497" s="295"/>
      <c r="X497" s="295"/>
      <c r="Y497" s="297"/>
      <c r="Z497" s="297"/>
    </row>
    <row r="498" spans="1:26" ht="15.75">
      <c r="A498" s="235">
        <v>43629</v>
      </c>
      <c r="B498" s="734" t="s">
        <v>122</v>
      </c>
      <c r="C498" s="208" t="s">
        <v>86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734">
        <f>IF((L499=""),"",MAX(D500:L500))</f>
        <v>40285.89</v>
      </c>
      <c r="N498" s="734">
        <f>IF(L499="","",MIN(D500:L500))</f>
        <v>32039.52</v>
      </c>
      <c r="O498" s="734">
        <f>IF((L500=""),"",AVERAGE(D500:L500))</f>
        <v>38422.313333333332</v>
      </c>
      <c r="P498" s="734">
        <f>IF((L499=""),"",((M498-N498)/(M498+N498))*100)</f>
        <v>11.401760460120446</v>
      </c>
      <c r="Q498" s="735" t="str">
        <f t="shared" ref="Q498" si="324">IF(L499="","",IF(P498&lt;20,(IF(O498&gt;19000,IF(O498&lt;49000,"Pass","Fail"),"Fail"))))</f>
        <v>Pass</v>
      </c>
      <c r="R498" s="734">
        <v>1428</v>
      </c>
      <c r="S498" s="238" t="s">
        <v>259</v>
      </c>
      <c r="T498" s="238"/>
      <c r="U498" s="287">
        <v>19000</v>
      </c>
      <c r="V498" s="287">
        <v>49000</v>
      </c>
      <c r="W498" s="287">
        <v>33000</v>
      </c>
      <c r="X498" s="288">
        <v>44000</v>
      </c>
      <c r="Y498" s="289">
        <v>20</v>
      </c>
      <c r="Z498" s="289">
        <v>20</v>
      </c>
    </row>
    <row r="499" spans="1:26" ht="15.75">
      <c r="A499" s="239"/>
      <c r="B499" s="732"/>
      <c r="C499" s="208" t="s">
        <v>87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732"/>
      <c r="N499" s="732"/>
      <c r="O499" s="732"/>
      <c r="P499" s="732"/>
      <c r="Q499" s="736"/>
      <c r="R499" s="732"/>
      <c r="S499" s="233"/>
      <c r="T499" s="233"/>
      <c r="U499" s="293"/>
      <c r="V499" s="293"/>
      <c r="W499" s="293"/>
      <c r="X499" s="293"/>
      <c r="Y499" s="296"/>
      <c r="Z499" s="296"/>
    </row>
    <row r="500" spans="1:26" ht="15.75">
      <c r="A500" s="240"/>
      <c r="B500" s="733"/>
      <c r="C500" s="208" t="s">
        <v>121</v>
      </c>
      <c r="D500" s="208">
        <f t="shared" ref="D500:L500" si="325">IF(((D498="")*AND(D499="")),"",(D498-D499)*3)</f>
        <v>32039.52</v>
      </c>
      <c r="E500" s="208">
        <f t="shared" si="325"/>
        <v>39115.440000000002</v>
      </c>
      <c r="F500" s="208">
        <f t="shared" si="325"/>
        <v>40104.18</v>
      </c>
      <c r="G500" s="208">
        <f t="shared" si="325"/>
        <v>40285.89</v>
      </c>
      <c r="H500" s="208">
        <f t="shared" si="325"/>
        <v>36137.789999999994</v>
      </c>
      <c r="I500" s="208">
        <f t="shared" si="325"/>
        <v>38306.67</v>
      </c>
      <c r="J500" s="208">
        <f t="shared" si="325"/>
        <v>40285.08</v>
      </c>
      <c r="K500" s="208">
        <f t="shared" si="325"/>
        <v>40108.259999999995</v>
      </c>
      <c r="L500" s="208">
        <f t="shared" si="325"/>
        <v>39417.990000000005</v>
      </c>
      <c r="M500" s="733"/>
      <c r="N500" s="733"/>
      <c r="O500" s="733"/>
      <c r="P500" s="733"/>
      <c r="Q500" s="737"/>
      <c r="R500" s="733"/>
      <c r="S500" s="234"/>
      <c r="T500" s="234"/>
      <c r="U500" s="295"/>
      <c r="V500" s="295"/>
      <c r="W500" s="295"/>
      <c r="X500" s="295"/>
      <c r="Y500" s="297"/>
      <c r="Z500" s="297"/>
    </row>
    <row r="501" spans="1:26" ht="15.75">
      <c r="A501" s="235">
        <v>43633</v>
      </c>
      <c r="B501" s="734" t="s">
        <v>122</v>
      </c>
      <c r="C501" s="208" t="s">
        <v>86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734">
        <f>IF((L502=""),"",MAX(D503:L503))</f>
        <v>41097.33</v>
      </c>
      <c r="N501" s="734">
        <f>IF(L502="","",MIN(D503:L503))</f>
        <v>33476.910000000003</v>
      </c>
      <c r="O501" s="734">
        <f>IF((L503=""),"",AVERAGE(D503:L503))</f>
        <v>39231.656666666662</v>
      </c>
      <c r="P501" s="734">
        <f>IF((L502=""),"",((M501-N501)/(M501+N501))*100)</f>
        <v>10.218568771200347</v>
      </c>
      <c r="Q501" s="735" t="str">
        <f t="shared" ref="Q501" si="326">IF(L502="","",IF(P501&lt;20,(IF(O501&gt;19000,IF(O501&lt;49000,"Pass","Fail"),"Fail"))))</f>
        <v>Pass</v>
      </c>
      <c r="R501" s="734">
        <v>1335</v>
      </c>
      <c r="S501" s="238"/>
      <c r="T501" s="238"/>
      <c r="U501" s="287">
        <v>19000</v>
      </c>
      <c r="V501" s="287">
        <v>49000</v>
      </c>
      <c r="W501" s="287">
        <v>33000</v>
      </c>
      <c r="X501" s="288">
        <v>44000</v>
      </c>
      <c r="Y501" s="289">
        <v>20</v>
      </c>
      <c r="Z501" s="289">
        <v>20</v>
      </c>
    </row>
    <row r="502" spans="1:26" ht="15.75">
      <c r="A502" s="239"/>
      <c r="B502" s="732"/>
      <c r="C502" s="208" t="s">
        <v>87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732"/>
      <c r="N502" s="732"/>
      <c r="O502" s="732"/>
      <c r="P502" s="732"/>
      <c r="Q502" s="736"/>
      <c r="R502" s="732"/>
      <c r="S502" s="233" t="s">
        <v>261</v>
      </c>
      <c r="T502" s="233"/>
      <c r="U502" s="293"/>
      <c r="V502" s="293"/>
      <c r="W502" s="293"/>
      <c r="X502" s="293"/>
      <c r="Y502" s="296"/>
      <c r="Z502" s="296"/>
    </row>
    <row r="503" spans="1:26" ht="15.75">
      <c r="A503" s="240"/>
      <c r="B503" s="733"/>
      <c r="C503" s="208" t="s">
        <v>121</v>
      </c>
      <c r="D503" s="208">
        <f t="shared" ref="D503:L503" si="327">IF(((D501="")*AND(D502="")),"",(D501-D502)*3)</f>
        <v>33476.910000000003</v>
      </c>
      <c r="E503" s="208">
        <f t="shared" si="327"/>
        <v>39200.670000000006</v>
      </c>
      <c r="F503" s="208">
        <f t="shared" si="327"/>
        <v>40249.829999999994</v>
      </c>
      <c r="G503" s="208">
        <f t="shared" si="327"/>
        <v>41097.33</v>
      </c>
      <c r="H503" s="208">
        <f t="shared" si="327"/>
        <v>37861.740000000005</v>
      </c>
      <c r="I503" s="208">
        <f t="shared" si="327"/>
        <v>39456.300000000003</v>
      </c>
      <c r="J503" s="208">
        <f t="shared" si="327"/>
        <v>40679.97</v>
      </c>
      <c r="K503" s="208">
        <f t="shared" si="327"/>
        <v>40594.5</v>
      </c>
      <c r="L503" s="208">
        <f t="shared" si="327"/>
        <v>40467.659999999996</v>
      </c>
      <c r="M503" s="733"/>
      <c r="N503" s="733"/>
      <c r="O503" s="733"/>
      <c r="P503" s="733"/>
      <c r="Q503" s="737"/>
      <c r="R503" s="733"/>
      <c r="S503" s="234"/>
      <c r="T503" s="234"/>
      <c r="U503" s="295"/>
      <c r="V503" s="295"/>
      <c r="W503" s="295"/>
      <c r="X503" s="295"/>
      <c r="Y503" s="297"/>
      <c r="Z503" s="297"/>
    </row>
    <row r="504" spans="1:26" ht="15.75">
      <c r="A504" s="235">
        <v>43636</v>
      </c>
      <c r="B504" s="734" t="s">
        <v>122</v>
      </c>
      <c r="C504" s="208" t="s">
        <v>86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734">
        <f>IF((L505=""),"",MAX(D506:L506))</f>
        <v>41381.520000000004</v>
      </c>
      <c r="N504" s="734">
        <f>IF(L505="","",MIN(D506:L506))</f>
        <v>33748.619999999995</v>
      </c>
      <c r="O504" s="734">
        <f>IF((L506=""),"",AVERAGE(D506:L506))</f>
        <v>39404.28</v>
      </c>
      <c r="P504" s="734">
        <f>IF((L505=""),"",((M504-N504)/(M504+N504))*100)</f>
        <v>10.159571112206113</v>
      </c>
      <c r="Q504" s="735" t="str">
        <f t="shared" ref="Q504" si="328">IF(L505="","",IF(P504&lt;20,(IF(O504&gt;19000,IF(O504&lt;49000,"Pass","Fail"),"Fail"))))</f>
        <v>Pass</v>
      </c>
      <c r="R504" s="734">
        <v>1335</v>
      </c>
      <c r="S504" s="238"/>
      <c r="T504" s="238"/>
      <c r="U504" s="287">
        <v>19000</v>
      </c>
      <c r="V504" s="287">
        <v>49000</v>
      </c>
      <c r="W504" s="287">
        <v>33000</v>
      </c>
      <c r="X504" s="288">
        <v>44000</v>
      </c>
      <c r="Y504" s="289">
        <v>20</v>
      </c>
      <c r="Z504" s="289">
        <v>20</v>
      </c>
    </row>
    <row r="505" spans="1:26" ht="15.75">
      <c r="A505" s="239"/>
      <c r="B505" s="732"/>
      <c r="C505" s="208" t="s">
        <v>87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732"/>
      <c r="N505" s="732"/>
      <c r="O505" s="732"/>
      <c r="P505" s="732"/>
      <c r="Q505" s="736"/>
      <c r="R505" s="732"/>
      <c r="S505" s="233" t="s">
        <v>260</v>
      </c>
      <c r="T505" s="233"/>
      <c r="U505" s="293"/>
      <c r="V505" s="293"/>
      <c r="W505" s="293"/>
      <c r="X505" s="293"/>
      <c r="Y505" s="296"/>
      <c r="Z505" s="296"/>
    </row>
    <row r="506" spans="1:26" ht="15.75">
      <c r="A506" s="240"/>
      <c r="B506" s="733"/>
      <c r="C506" s="208" t="s">
        <v>121</v>
      </c>
      <c r="D506" s="208">
        <f t="shared" ref="D506:L506" si="329">IF(((D504="")*AND(D505="")),"",(D504-D505)*3)</f>
        <v>33748.619999999995</v>
      </c>
      <c r="E506" s="208">
        <f t="shared" si="329"/>
        <v>39456.15</v>
      </c>
      <c r="F506" s="208">
        <f t="shared" si="329"/>
        <v>40428.270000000004</v>
      </c>
      <c r="G506" s="208">
        <f t="shared" si="329"/>
        <v>41381.520000000004</v>
      </c>
      <c r="H506" s="208">
        <f t="shared" si="329"/>
        <v>37981.469999999994</v>
      </c>
      <c r="I506" s="208">
        <f t="shared" si="329"/>
        <v>39744.450000000004</v>
      </c>
      <c r="J506" s="208">
        <f t="shared" si="329"/>
        <v>40809.51</v>
      </c>
      <c r="K506" s="208">
        <f t="shared" si="329"/>
        <v>40745.040000000001</v>
      </c>
      <c r="L506" s="208">
        <f t="shared" si="329"/>
        <v>40343.490000000005</v>
      </c>
      <c r="M506" s="733"/>
      <c r="N506" s="733"/>
      <c r="O506" s="733"/>
      <c r="P506" s="733"/>
      <c r="Q506" s="737"/>
      <c r="R506" s="733"/>
      <c r="S506" s="234"/>
      <c r="T506" s="234"/>
      <c r="U506" s="295"/>
      <c r="V506" s="295"/>
      <c r="W506" s="295"/>
      <c r="X506" s="295"/>
      <c r="Y506" s="297"/>
      <c r="Z506" s="297"/>
    </row>
    <row r="507" spans="1:26" ht="15.75">
      <c r="A507" s="235">
        <v>43639</v>
      </c>
      <c r="B507" s="734" t="s">
        <v>122</v>
      </c>
      <c r="C507" s="208" t="s">
        <v>86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734">
        <f>IF((L508=""),"",MAX(D509:L509))</f>
        <v>44270.009999999995</v>
      </c>
      <c r="N507" s="734">
        <f>IF(L508="","",MIN(D509:L509))</f>
        <v>37281.75</v>
      </c>
      <c r="O507" s="734">
        <f>IF((L509=""),"",AVERAGE(D509:L509))</f>
        <v>42178.09</v>
      </c>
      <c r="P507" s="734">
        <f>IF((L508=""),"",((M507-N507)/(M507+N507))*100)</f>
        <v>8.5691099738374685</v>
      </c>
      <c r="Q507" s="735" t="str">
        <f t="shared" ref="Q507" si="330">IF(L508="","",IF(P507&lt;20,(IF(O507&gt;19000,IF(O507&lt;49000,"Pass","Fail"),"Fail"))))</f>
        <v>Pass</v>
      </c>
      <c r="R507" s="734">
        <v>74</v>
      </c>
      <c r="S507" s="238"/>
      <c r="T507" s="238"/>
      <c r="U507" s="287">
        <v>19000</v>
      </c>
      <c r="V507" s="287">
        <v>49000</v>
      </c>
      <c r="W507" s="287">
        <v>33000</v>
      </c>
      <c r="X507" s="288">
        <v>44000</v>
      </c>
      <c r="Y507" s="289">
        <v>20</v>
      </c>
      <c r="Z507" s="289">
        <v>20</v>
      </c>
    </row>
    <row r="508" spans="1:26" ht="15.75">
      <c r="A508" s="239"/>
      <c r="B508" s="732"/>
      <c r="C508" s="208" t="s">
        <v>87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732"/>
      <c r="N508" s="732"/>
      <c r="O508" s="732"/>
      <c r="P508" s="732"/>
      <c r="Q508" s="736"/>
      <c r="R508" s="732"/>
      <c r="S508" s="233" t="s">
        <v>262</v>
      </c>
      <c r="T508" s="233"/>
      <c r="U508" s="293"/>
      <c r="V508" s="293"/>
      <c r="W508" s="293"/>
      <c r="X508" s="293"/>
      <c r="Y508" s="296"/>
      <c r="Z508" s="296"/>
    </row>
    <row r="509" spans="1:26" ht="15.75">
      <c r="A509" s="240"/>
      <c r="B509" s="733"/>
      <c r="C509" s="208" t="s">
        <v>121</v>
      </c>
      <c r="D509" s="208">
        <f t="shared" ref="D509:L509" si="331">IF(((D507="")*AND(D508="")),"",(D507-D508)*3)</f>
        <v>39386.67</v>
      </c>
      <c r="E509" s="208">
        <f t="shared" si="331"/>
        <v>43355.310000000005</v>
      </c>
      <c r="F509" s="208">
        <f t="shared" si="331"/>
        <v>43865.789999999994</v>
      </c>
      <c r="G509" s="208">
        <f t="shared" si="331"/>
        <v>37281.75</v>
      </c>
      <c r="H509" s="208">
        <f t="shared" si="331"/>
        <v>41260.919999999991</v>
      </c>
      <c r="I509" s="208">
        <f t="shared" si="331"/>
        <v>42555.930000000008</v>
      </c>
      <c r="J509" s="208">
        <f t="shared" si="331"/>
        <v>44156.04</v>
      </c>
      <c r="K509" s="208">
        <f t="shared" si="331"/>
        <v>44270.009999999995</v>
      </c>
      <c r="L509" s="208">
        <f t="shared" si="331"/>
        <v>43470.39</v>
      </c>
      <c r="M509" s="733"/>
      <c r="N509" s="733"/>
      <c r="O509" s="733"/>
      <c r="P509" s="733"/>
      <c r="Q509" s="737"/>
      <c r="R509" s="733"/>
      <c r="S509" s="234"/>
      <c r="T509" s="234"/>
      <c r="U509" s="295"/>
      <c r="V509" s="295"/>
      <c r="W509" s="295"/>
      <c r="X509" s="295"/>
      <c r="Y509" s="297"/>
      <c r="Z509" s="297"/>
    </row>
    <row r="510" spans="1:26" ht="15.75">
      <c r="A510" s="235">
        <v>43642</v>
      </c>
      <c r="B510" s="734" t="s">
        <v>122</v>
      </c>
      <c r="C510" s="208" t="s">
        <v>86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734">
        <f>IF((L511=""),"",MAX(D512:L512))</f>
        <v>40374.36</v>
      </c>
      <c r="N510" s="734">
        <f>IF(L511="","",MIN(D512:L512))</f>
        <v>32802.42</v>
      </c>
      <c r="O510" s="734">
        <f>IF((L512=""),"",AVERAGE(D512:L512))</f>
        <v>38524.689999999995</v>
      </c>
      <c r="P510" s="734">
        <f>IF((L511=""),"",((M510-N510)/(M510+N510))*100)</f>
        <v>10.347462678734979</v>
      </c>
      <c r="Q510" s="735" t="str">
        <f t="shared" ref="Q510" si="332">IF(L511="","",IF(P510&lt;20,(IF(O510&gt;19000,IF(O510&lt;49000,"Pass","Fail"),"Fail"))))</f>
        <v>Pass</v>
      </c>
      <c r="R510" s="734">
        <v>1340</v>
      </c>
      <c r="S510" s="238" t="s">
        <v>263</v>
      </c>
      <c r="T510" s="238"/>
      <c r="U510" s="287">
        <v>19000</v>
      </c>
      <c r="V510" s="287">
        <v>49000</v>
      </c>
      <c r="W510" s="287">
        <v>33000</v>
      </c>
      <c r="X510" s="288">
        <v>44000</v>
      </c>
      <c r="Y510" s="289">
        <v>20</v>
      </c>
      <c r="Z510" s="289">
        <v>20</v>
      </c>
    </row>
    <row r="511" spans="1:26" ht="15.75">
      <c r="A511" s="239"/>
      <c r="B511" s="732"/>
      <c r="C511" s="208" t="s">
        <v>87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732"/>
      <c r="N511" s="732"/>
      <c r="O511" s="732"/>
      <c r="P511" s="732"/>
      <c r="Q511" s="736"/>
      <c r="R511" s="732"/>
      <c r="S511" s="233"/>
      <c r="T511" s="233"/>
      <c r="U511" s="293"/>
      <c r="V511" s="293"/>
      <c r="W511" s="293"/>
      <c r="X511" s="293"/>
      <c r="Y511" s="296"/>
      <c r="Z511" s="296"/>
    </row>
    <row r="512" spans="1:26" ht="15.75">
      <c r="A512" s="240"/>
      <c r="B512" s="733"/>
      <c r="C512" s="208" t="s">
        <v>121</v>
      </c>
      <c r="D512" s="208">
        <f t="shared" ref="D512:L512" si="333">IF(((D510="")*AND(D511="")),"",(D510-D511)*3)</f>
        <v>32802.42</v>
      </c>
      <c r="E512" s="208">
        <f t="shared" si="333"/>
        <v>38312.46</v>
      </c>
      <c r="F512" s="208">
        <f t="shared" si="333"/>
        <v>39357.270000000004</v>
      </c>
      <c r="G512" s="208">
        <f t="shared" si="333"/>
        <v>40374.36</v>
      </c>
      <c r="H512" s="208">
        <f t="shared" si="333"/>
        <v>37398.360000000008</v>
      </c>
      <c r="I512" s="208">
        <f t="shared" si="333"/>
        <v>39098.850000000006</v>
      </c>
      <c r="J512" s="208">
        <f t="shared" si="333"/>
        <v>39658.050000000003</v>
      </c>
      <c r="K512" s="208">
        <f t="shared" si="333"/>
        <v>39721.47</v>
      </c>
      <c r="L512" s="208">
        <f t="shared" si="333"/>
        <v>39998.97</v>
      </c>
      <c r="M512" s="733"/>
      <c r="N512" s="733"/>
      <c r="O512" s="733"/>
      <c r="P512" s="733"/>
      <c r="Q512" s="737"/>
      <c r="R512" s="733"/>
      <c r="S512" s="234"/>
      <c r="T512" s="234"/>
      <c r="U512" s="295"/>
      <c r="V512" s="295"/>
      <c r="W512" s="295"/>
      <c r="X512" s="295"/>
      <c r="Y512" s="297"/>
      <c r="Z512" s="297"/>
    </row>
    <row r="513" spans="1:26" ht="15.75">
      <c r="A513" s="235">
        <v>43646</v>
      </c>
      <c r="B513" s="734" t="s">
        <v>122</v>
      </c>
      <c r="C513" s="208" t="s">
        <v>86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734">
        <f>IF((L514=""),"",MAX(D515:L515))</f>
        <v>40832.339999999997</v>
      </c>
      <c r="N513" s="734">
        <f>IF(L514="","",MIN(D515:L515))</f>
        <v>33335.729999999996</v>
      </c>
      <c r="O513" s="734">
        <f>IF((L515=""),"",AVERAGE(D515:L515))</f>
        <v>39027.78666666666</v>
      </c>
      <c r="P513" s="734">
        <f>IF((L514=""),"",((M513-N513)/(M513+N513))*100)</f>
        <v>10.107597514671747</v>
      </c>
      <c r="Q513" s="735" t="str">
        <f t="shared" ref="Q513" si="334">IF(L514="","",IF(P513&lt;20,(IF(O513&gt;19000,IF(O513&lt;49000,"Pass","Fail"),"Fail"))))</f>
        <v>Pass</v>
      </c>
      <c r="R513" s="734" t="s">
        <v>235</v>
      </c>
      <c r="S513" s="238" t="s">
        <v>264</v>
      </c>
      <c r="T513" s="238"/>
      <c r="U513" s="287">
        <v>19000</v>
      </c>
      <c r="V513" s="287">
        <v>49000</v>
      </c>
      <c r="W513" s="287">
        <v>33000</v>
      </c>
      <c r="X513" s="288">
        <v>44000</v>
      </c>
      <c r="Y513" s="289">
        <v>20</v>
      </c>
      <c r="Z513" s="289">
        <v>20</v>
      </c>
    </row>
    <row r="514" spans="1:26" ht="15.75">
      <c r="A514" s="239"/>
      <c r="B514" s="732"/>
      <c r="C514" s="208" t="s">
        <v>87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732"/>
      <c r="N514" s="732"/>
      <c r="O514" s="732"/>
      <c r="P514" s="732"/>
      <c r="Q514" s="736"/>
      <c r="R514" s="732"/>
      <c r="S514" s="233"/>
      <c r="T514" s="233"/>
      <c r="U514" s="293"/>
      <c r="V514" s="293"/>
      <c r="W514" s="293"/>
      <c r="X514" s="293"/>
      <c r="Y514" s="296"/>
      <c r="Z514" s="296"/>
    </row>
    <row r="515" spans="1:26" ht="15.75">
      <c r="A515" s="240"/>
      <c r="B515" s="733"/>
      <c r="C515" s="208" t="s">
        <v>121</v>
      </c>
      <c r="D515" s="208">
        <f t="shared" ref="D515:L515" si="335">IF(((D513="")*AND(D514="")),"",(D513-D514)*3)</f>
        <v>33335.729999999996</v>
      </c>
      <c r="E515" s="208">
        <f t="shared" si="335"/>
        <v>39022.44</v>
      </c>
      <c r="F515" s="208">
        <f t="shared" si="335"/>
        <v>39904.979999999996</v>
      </c>
      <c r="G515" s="208">
        <f t="shared" si="335"/>
        <v>40832.339999999997</v>
      </c>
      <c r="H515" s="208">
        <f t="shared" si="335"/>
        <v>37915.889999999992</v>
      </c>
      <c r="I515" s="208">
        <f t="shared" si="335"/>
        <v>39610.740000000005</v>
      </c>
      <c r="J515" s="208">
        <f t="shared" si="335"/>
        <v>40483.260000000009</v>
      </c>
      <c r="K515" s="208">
        <f t="shared" si="335"/>
        <v>40235.159999999996</v>
      </c>
      <c r="L515" s="208">
        <f t="shared" si="335"/>
        <v>39909.54</v>
      </c>
      <c r="M515" s="733"/>
      <c r="N515" s="733"/>
      <c r="O515" s="733"/>
      <c r="P515" s="733"/>
      <c r="Q515" s="737"/>
      <c r="R515" s="733"/>
      <c r="S515" s="234"/>
      <c r="T515" s="234"/>
      <c r="U515" s="295"/>
      <c r="V515" s="295"/>
      <c r="W515" s="295"/>
      <c r="X515" s="295"/>
      <c r="Y515" s="297"/>
      <c r="Z515" s="297"/>
    </row>
    <row r="516" spans="1:26" ht="15.75">
      <c r="A516" s="235">
        <v>43647</v>
      </c>
      <c r="B516" s="734" t="s">
        <v>122</v>
      </c>
      <c r="C516" s="208" t="s">
        <v>86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734">
        <f>IF((L517=""),"",MAX(D518:L518))</f>
        <v>37554.030000000006</v>
      </c>
      <c r="N516" s="734">
        <f>IF(L517="","",MIN(D518:L518))</f>
        <v>31333.649999999998</v>
      </c>
      <c r="O516" s="734">
        <f>IF((L518=""),"",AVERAGE(D518:L518))</f>
        <v>35985.130000000005</v>
      </c>
      <c r="P516" s="734">
        <f>IF((L517=""),"",((M516-N516)/(M516+N516))*100)</f>
        <v>9.0297423283815146</v>
      </c>
      <c r="Q516" s="735" t="str">
        <f t="shared" ref="Q516" si="336">IF(L517="","",IF(P516&lt;20,(IF(O516&gt;19000,IF(O516&lt;49000,"Pass","Fail"),"Fail"))))</f>
        <v>Pass</v>
      </c>
      <c r="R516" s="734">
        <v>1335</v>
      </c>
      <c r="S516" s="238"/>
      <c r="T516" s="238" t="s">
        <v>265</v>
      </c>
      <c r="U516" s="287">
        <v>19000</v>
      </c>
      <c r="V516" s="287">
        <v>49000</v>
      </c>
      <c r="W516" s="287">
        <v>33000</v>
      </c>
      <c r="X516" s="288">
        <v>44000</v>
      </c>
      <c r="Y516" s="289">
        <v>20</v>
      </c>
      <c r="Z516" s="289">
        <v>20</v>
      </c>
    </row>
    <row r="517" spans="1:26" ht="15.75">
      <c r="A517" s="239"/>
      <c r="B517" s="732"/>
      <c r="C517" s="208" t="s">
        <v>87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732"/>
      <c r="N517" s="732"/>
      <c r="O517" s="732"/>
      <c r="P517" s="732"/>
      <c r="Q517" s="736"/>
      <c r="R517" s="732"/>
      <c r="S517" s="233" t="s">
        <v>266</v>
      </c>
      <c r="T517" s="233"/>
      <c r="U517" s="293"/>
      <c r="V517" s="293"/>
      <c r="W517" s="293"/>
      <c r="X517" s="293"/>
      <c r="Y517" s="296"/>
      <c r="Z517" s="296"/>
    </row>
    <row r="518" spans="1:26" ht="15.75">
      <c r="A518" s="240"/>
      <c r="B518" s="733"/>
      <c r="C518" s="208" t="s">
        <v>121</v>
      </c>
      <c r="D518" s="208">
        <f t="shared" ref="D518:L518" si="337">IF(((D516="")*AND(D517="")),"",(D516-D517)*3)</f>
        <v>31333.649999999998</v>
      </c>
      <c r="E518" s="208">
        <f t="shared" si="337"/>
        <v>35898.21</v>
      </c>
      <c r="F518" s="208">
        <f t="shared" si="337"/>
        <v>36751.410000000003</v>
      </c>
      <c r="G518" s="208">
        <f t="shared" si="337"/>
        <v>37554.030000000006</v>
      </c>
      <c r="H518" s="208">
        <f t="shared" si="337"/>
        <v>34991.280000000006</v>
      </c>
      <c r="I518" s="208">
        <f t="shared" si="337"/>
        <v>36429.42</v>
      </c>
      <c r="J518" s="208">
        <f t="shared" si="337"/>
        <v>37160.340000000011</v>
      </c>
      <c r="K518" s="208">
        <f t="shared" si="337"/>
        <v>36929.880000000005</v>
      </c>
      <c r="L518" s="208">
        <f t="shared" si="337"/>
        <v>36817.949999999997</v>
      </c>
      <c r="M518" s="733"/>
      <c r="N518" s="733"/>
      <c r="O518" s="733"/>
      <c r="P518" s="733"/>
      <c r="Q518" s="737"/>
      <c r="R518" s="733"/>
      <c r="S518" s="234"/>
      <c r="T518" s="234"/>
      <c r="U518" s="295"/>
      <c r="V518" s="295"/>
      <c r="W518" s="295"/>
      <c r="X518" s="295"/>
      <c r="Y518" s="297"/>
      <c r="Z518" s="297"/>
    </row>
    <row r="519" spans="1:26" ht="15.75">
      <c r="A519" s="244">
        <v>43649</v>
      </c>
      <c r="B519" s="734" t="s">
        <v>122</v>
      </c>
      <c r="C519" s="208" t="s">
        <v>86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734">
        <f>IF((L520=""),"",MAX(D521:L521))</f>
        <v>42231.39</v>
      </c>
      <c r="N519" s="734">
        <f>IF(L520="","",MIN(D521:L521))</f>
        <v>34047.569999999992</v>
      </c>
      <c r="O519" s="734">
        <f>IF((L521=""),"",AVERAGE(D521:L521))</f>
        <v>39904.806666666671</v>
      </c>
      <c r="P519" s="734">
        <f>IF((L520=""),"",((M519-N519)/(M519+N519))*100)</f>
        <v>10.72880385364458</v>
      </c>
      <c r="Q519" s="735" t="str">
        <f t="shared" ref="Q519" si="338">IF(L520="","",IF(P519&lt;20,(IF(O519&gt;19000,IF(O519&lt;49000,"Pass","Fail"),"Fail"))))</f>
        <v>Pass</v>
      </c>
      <c r="R519" s="734">
        <v>121</v>
      </c>
      <c r="S519" s="238" t="s">
        <v>267</v>
      </c>
      <c r="T519" s="238"/>
      <c r="U519" s="287">
        <v>19000</v>
      </c>
      <c r="V519" s="287">
        <v>49000</v>
      </c>
      <c r="W519" s="287">
        <v>33000</v>
      </c>
      <c r="X519" s="288">
        <v>44000</v>
      </c>
      <c r="Y519" s="289">
        <v>20</v>
      </c>
      <c r="Z519" s="289">
        <v>20</v>
      </c>
    </row>
    <row r="520" spans="1:26" ht="15.75">
      <c r="A520" s="239"/>
      <c r="B520" s="732"/>
      <c r="C520" s="208" t="s">
        <v>87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732"/>
      <c r="N520" s="732"/>
      <c r="O520" s="732"/>
      <c r="P520" s="732"/>
      <c r="Q520" s="736"/>
      <c r="R520" s="732"/>
      <c r="S520" s="233"/>
      <c r="T520" s="233"/>
      <c r="U520" s="293"/>
      <c r="V520" s="293"/>
      <c r="W520" s="293"/>
      <c r="X520" s="293"/>
      <c r="Y520" s="296"/>
      <c r="Z520" s="296"/>
    </row>
    <row r="521" spans="1:26" ht="15.75">
      <c r="A521" s="240"/>
      <c r="B521" s="733"/>
      <c r="C521" s="208" t="s">
        <v>121</v>
      </c>
      <c r="D521" s="208">
        <f t="shared" ref="D521:L521" si="339">IF(((D519="")*AND(D520="")),"",(D519-D520)*3)</f>
        <v>34047.569999999992</v>
      </c>
      <c r="E521" s="208">
        <f t="shared" si="339"/>
        <v>39767.100000000006</v>
      </c>
      <c r="F521" s="208">
        <f t="shared" si="339"/>
        <v>40385.760000000002</v>
      </c>
      <c r="G521" s="208">
        <f t="shared" si="339"/>
        <v>41268.720000000001</v>
      </c>
      <c r="H521" s="208">
        <f t="shared" si="339"/>
        <v>38126.639999999999</v>
      </c>
      <c r="I521" s="208">
        <f t="shared" si="339"/>
        <v>40772.489999999991</v>
      </c>
      <c r="J521" s="208">
        <f t="shared" si="339"/>
        <v>41213.82</v>
      </c>
      <c r="K521" s="208">
        <f t="shared" si="339"/>
        <v>41329.770000000004</v>
      </c>
      <c r="L521" s="208">
        <f t="shared" si="339"/>
        <v>42231.39</v>
      </c>
      <c r="M521" s="733"/>
      <c r="N521" s="733"/>
      <c r="O521" s="733"/>
      <c r="P521" s="733"/>
      <c r="Q521" s="737"/>
      <c r="R521" s="733"/>
      <c r="S521" s="234"/>
      <c r="T521" s="234"/>
      <c r="U521" s="295"/>
      <c r="V521" s="295"/>
      <c r="W521" s="295"/>
      <c r="X521" s="295"/>
      <c r="Y521" s="297"/>
      <c r="Z521" s="297"/>
    </row>
    <row r="522" spans="1:26" ht="15.75">
      <c r="A522" s="244">
        <v>43653</v>
      </c>
      <c r="B522" s="734" t="s">
        <v>122</v>
      </c>
      <c r="C522" s="208" t="s">
        <v>86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734">
        <f>IF((L523=""),"",MAX(D524:L524))</f>
        <v>41770.11</v>
      </c>
      <c r="N522" s="734">
        <f>IF(L523="","",MIN(D524:L524))</f>
        <v>33976.200000000004</v>
      </c>
      <c r="O522" s="734">
        <f>IF((L524=""),"",AVERAGE(D524:L524))</f>
        <v>39359.386666666665</v>
      </c>
      <c r="P522" s="734">
        <f>IF((L523=""),"",((M522-N522)/(M522+N522))*100)</f>
        <v>10.289491329676649</v>
      </c>
      <c r="Q522" s="735" t="str">
        <f t="shared" ref="Q522" si="340">IF(L523="","",IF(P522&lt;20,(IF(O522&gt;19000,IF(O522&lt;49000,"Pass","Fail"),"Fail"))))</f>
        <v>Pass</v>
      </c>
      <c r="R522" s="734">
        <v>74</v>
      </c>
      <c r="S522" s="238" t="s">
        <v>268</v>
      </c>
      <c r="T522" s="238"/>
      <c r="U522" s="287">
        <v>19000</v>
      </c>
      <c r="V522" s="287">
        <v>49000</v>
      </c>
      <c r="W522" s="287">
        <v>33000</v>
      </c>
      <c r="X522" s="288">
        <v>44000</v>
      </c>
      <c r="Y522" s="289">
        <v>20</v>
      </c>
      <c r="Z522" s="289">
        <v>20</v>
      </c>
    </row>
    <row r="523" spans="1:26" ht="15.75">
      <c r="A523" s="239"/>
      <c r="B523" s="732"/>
      <c r="C523" s="208" t="s">
        <v>87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732"/>
      <c r="N523" s="732"/>
      <c r="O523" s="732"/>
      <c r="P523" s="732"/>
      <c r="Q523" s="736"/>
      <c r="R523" s="732"/>
      <c r="S523" s="233"/>
      <c r="T523" s="233"/>
      <c r="U523" s="293"/>
      <c r="V523" s="293"/>
      <c r="W523" s="293"/>
      <c r="X523" s="293"/>
      <c r="Y523" s="296"/>
      <c r="Z523" s="296"/>
    </row>
    <row r="524" spans="1:26" ht="15.75">
      <c r="A524" s="240"/>
      <c r="B524" s="733"/>
      <c r="C524" s="208" t="s">
        <v>121</v>
      </c>
      <c r="D524" s="208">
        <f t="shared" ref="D524:L524" si="341">IF(((D522="")*AND(D523="")),"",(D522-D523)*3)</f>
        <v>34967.579999999987</v>
      </c>
      <c r="E524" s="208">
        <f t="shared" si="341"/>
        <v>40207.799999999996</v>
      </c>
      <c r="F524" s="208">
        <f t="shared" si="341"/>
        <v>33976.200000000004</v>
      </c>
      <c r="G524" s="208">
        <f t="shared" si="341"/>
        <v>41770.11</v>
      </c>
      <c r="H524" s="208">
        <f t="shared" si="341"/>
        <v>38322.78</v>
      </c>
      <c r="I524" s="208">
        <f t="shared" si="341"/>
        <v>41437.65</v>
      </c>
      <c r="J524" s="208">
        <f t="shared" si="341"/>
        <v>41562.839999999997</v>
      </c>
      <c r="K524" s="208">
        <f t="shared" si="341"/>
        <v>41137.799999999996</v>
      </c>
      <c r="L524" s="208">
        <f t="shared" si="341"/>
        <v>40851.72</v>
      </c>
      <c r="M524" s="733"/>
      <c r="N524" s="733"/>
      <c r="O524" s="733"/>
      <c r="P524" s="733"/>
      <c r="Q524" s="737"/>
      <c r="R524" s="733"/>
      <c r="S524" s="234"/>
      <c r="T524" s="234"/>
      <c r="U524" s="295"/>
      <c r="V524" s="295"/>
      <c r="W524" s="295"/>
      <c r="X524" s="295"/>
      <c r="Y524" s="297"/>
      <c r="Z524" s="297"/>
    </row>
    <row r="525" spans="1:26" ht="15.75">
      <c r="A525" s="244">
        <v>43656</v>
      </c>
      <c r="B525" s="734" t="s">
        <v>122</v>
      </c>
      <c r="C525" s="208" t="s">
        <v>86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734">
        <f>IF((L526=""),"",MAX(D527:L527))</f>
        <v>42193.74</v>
      </c>
      <c r="N525" s="734">
        <f>IF(L526="","",MIN(D527:L527))</f>
        <v>35872.020000000004</v>
      </c>
      <c r="O525" s="734">
        <f>IF((L527=""),"",AVERAGE(D527:L527))</f>
        <v>40575.123333333329</v>
      </c>
      <c r="P525" s="734">
        <f>IF((L526=""),"",((M525-N525)/(M525+N525))*100)</f>
        <v>8.0979420427086009</v>
      </c>
      <c r="Q525" s="735" t="str">
        <f t="shared" ref="Q525" si="342">IF(L526="","",IF(P525&lt;20,(IF(O525&gt;19000,IF(O525&lt;49000,"Pass","Fail"),"Fail"))))</f>
        <v>Pass</v>
      </c>
      <c r="R525" s="734">
        <v>1428</v>
      </c>
      <c r="S525" s="238"/>
      <c r="T525" s="238"/>
      <c r="U525" s="287">
        <v>19000</v>
      </c>
      <c r="V525" s="287">
        <v>49000</v>
      </c>
      <c r="W525" s="287">
        <v>33000</v>
      </c>
      <c r="X525" s="288">
        <v>44000</v>
      </c>
      <c r="Y525" s="289">
        <v>20</v>
      </c>
      <c r="Z525" s="289">
        <v>20</v>
      </c>
    </row>
    <row r="526" spans="1:26" ht="15.75">
      <c r="A526" s="239"/>
      <c r="B526" s="732"/>
      <c r="C526" s="208" t="s">
        <v>87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732"/>
      <c r="N526" s="732"/>
      <c r="O526" s="732"/>
      <c r="P526" s="732"/>
      <c r="Q526" s="736"/>
      <c r="R526" s="732"/>
      <c r="S526" s="233"/>
      <c r="T526" s="233"/>
      <c r="U526" s="293"/>
      <c r="V526" s="293"/>
      <c r="W526" s="293"/>
      <c r="X526" s="293"/>
      <c r="Y526" s="296"/>
      <c r="Z526" s="296"/>
    </row>
    <row r="527" spans="1:26" ht="15.75">
      <c r="A527" s="240"/>
      <c r="B527" s="733"/>
      <c r="C527" s="208" t="s">
        <v>121</v>
      </c>
      <c r="D527" s="208">
        <f t="shared" ref="D527:L527" si="343">IF(((D525="")*AND(D526="")),"",(D525-D526)*3)</f>
        <v>35872.020000000004</v>
      </c>
      <c r="E527" s="208">
        <f t="shared" si="343"/>
        <v>40785.270000000004</v>
      </c>
      <c r="F527" s="208">
        <f t="shared" si="343"/>
        <v>41511.149999999994</v>
      </c>
      <c r="G527" s="208">
        <f t="shared" si="343"/>
        <v>42193.74</v>
      </c>
      <c r="H527" s="208">
        <f t="shared" si="343"/>
        <v>39219.210000000006</v>
      </c>
      <c r="I527" s="208">
        <f t="shared" si="343"/>
        <v>40845.089999999997</v>
      </c>
      <c r="J527" s="208">
        <f t="shared" si="343"/>
        <v>41854.979999999996</v>
      </c>
      <c r="K527" s="208">
        <f t="shared" si="343"/>
        <v>41696.729999999996</v>
      </c>
      <c r="L527" s="208">
        <f t="shared" si="343"/>
        <v>41197.920000000006</v>
      </c>
      <c r="M527" s="733"/>
      <c r="N527" s="733"/>
      <c r="O527" s="733"/>
      <c r="P527" s="733"/>
      <c r="Q527" s="737"/>
      <c r="R527" s="733"/>
      <c r="S527" s="234"/>
      <c r="T527" s="234"/>
      <c r="U527" s="295"/>
      <c r="V527" s="295"/>
      <c r="W527" s="295"/>
      <c r="X527" s="295"/>
      <c r="Y527" s="297"/>
      <c r="Z527" s="297"/>
    </row>
    <row r="528" spans="1:26" ht="15.75">
      <c r="A528" s="244">
        <v>43660</v>
      </c>
      <c r="B528" s="734" t="s">
        <v>122</v>
      </c>
      <c r="C528" s="208" t="s">
        <v>86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734">
        <f>IF((L529=""),"",MAX(D530:L530))</f>
        <v>35535.270000000004</v>
      </c>
      <c r="N528" s="734">
        <f>IF(L529="","",MIN(D530:L530))</f>
        <v>29987.700000000004</v>
      </c>
      <c r="O528" s="734">
        <f>IF((L530=""),"",AVERAGE(D530:L530))</f>
        <v>34181.633333333331</v>
      </c>
      <c r="P528" s="734">
        <f>IF((L529=""),"",((M528-N528)/(M528+N528))*100)</f>
        <v>8.466603391146645</v>
      </c>
      <c r="Q528" s="735" t="str">
        <f t="shared" ref="Q528" si="344">IF(L529="","",IF(P528&lt;20,(IF(O528&gt;19000,IF(O528&lt;49000,"Pass","Fail"),"Fail"))))</f>
        <v>Pass</v>
      </c>
      <c r="R528" s="734">
        <v>74</v>
      </c>
      <c r="S528" s="238" t="s">
        <v>270</v>
      </c>
      <c r="T528" s="238"/>
      <c r="U528" s="287">
        <v>19000</v>
      </c>
      <c r="V528" s="287">
        <v>49000</v>
      </c>
      <c r="W528" s="287">
        <v>33000</v>
      </c>
      <c r="X528" s="288">
        <v>44000</v>
      </c>
      <c r="Y528" s="289">
        <v>20</v>
      </c>
      <c r="Z528" s="289">
        <v>20</v>
      </c>
    </row>
    <row r="529" spans="1:26" ht="15.75">
      <c r="A529" s="239"/>
      <c r="B529" s="732"/>
      <c r="C529" s="208" t="s">
        <v>87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732"/>
      <c r="N529" s="732"/>
      <c r="O529" s="732"/>
      <c r="P529" s="732"/>
      <c r="Q529" s="736"/>
      <c r="R529" s="732"/>
      <c r="S529" s="233"/>
      <c r="T529" s="233"/>
      <c r="U529" s="293"/>
      <c r="V529" s="293"/>
      <c r="W529" s="293"/>
      <c r="X529" s="293"/>
      <c r="Y529" s="296"/>
      <c r="Z529" s="296"/>
    </row>
    <row r="530" spans="1:26" ht="15.75">
      <c r="A530" s="240"/>
      <c r="B530" s="733"/>
      <c r="C530" s="208" t="s">
        <v>121</v>
      </c>
      <c r="D530" s="208">
        <f t="shared" ref="D530:L530" si="345">IF(((D528="")*AND(D529="")),"",(D528-D529)*3)</f>
        <v>29987.700000000004</v>
      </c>
      <c r="E530" s="208">
        <f t="shared" si="345"/>
        <v>34185.81</v>
      </c>
      <c r="F530" s="208">
        <f t="shared" si="345"/>
        <v>34868.46</v>
      </c>
      <c r="G530" s="208">
        <f t="shared" si="345"/>
        <v>35535.270000000004</v>
      </c>
      <c r="H530" s="208">
        <f t="shared" si="345"/>
        <v>33086.61</v>
      </c>
      <c r="I530" s="208">
        <f t="shared" si="345"/>
        <v>34787.61</v>
      </c>
      <c r="J530" s="208">
        <f t="shared" si="345"/>
        <v>35440.049999999996</v>
      </c>
      <c r="K530" s="208">
        <f t="shared" si="345"/>
        <v>34950.78</v>
      </c>
      <c r="L530" s="208">
        <f t="shared" si="345"/>
        <v>34792.410000000003</v>
      </c>
      <c r="M530" s="733"/>
      <c r="N530" s="733"/>
      <c r="O530" s="733"/>
      <c r="P530" s="733"/>
      <c r="Q530" s="737"/>
      <c r="R530" s="733"/>
      <c r="S530" s="234"/>
      <c r="T530" s="234"/>
      <c r="U530" s="295"/>
      <c r="V530" s="295"/>
      <c r="W530" s="295"/>
      <c r="X530" s="295"/>
      <c r="Y530" s="297"/>
      <c r="Z530" s="297"/>
    </row>
    <row r="531" spans="1:26" ht="15.75">
      <c r="A531" s="244">
        <v>43663</v>
      </c>
      <c r="B531" s="734" t="s">
        <v>122</v>
      </c>
      <c r="C531" s="208" t="s">
        <v>86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734">
        <f>IF((L532=""),"",MAX(D533:L533))</f>
        <v>42181.020000000004</v>
      </c>
      <c r="N531" s="734">
        <f>IF(L532="","",MIN(D533:L533))</f>
        <v>33702.719999999994</v>
      </c>
      <c r="O531" s="734">
        <f>IF((L533=""),"",AVERAGE(D533:L533))</f>
        <v>39963.676666666666</v>
      </c>
      <c r="P531" s="734">
        <f>IF((L532=""),"",((M531-N531)/(M531+N531))*100)</f>
        <v>11.172749260908873</v>
      </c>
      <c r="Q531" s="735" t="str">
        <f t="shared" ref="Q531" si="346">IF(L532="","",IF(P531&lt;20,(IF(O531&gt;19000,IF(O531&lt;49000,"Pass","Fail"),"Fail"))))</f>
        <v>Pass</v>
      </c>
      <c r="R531" s="734">
        <v>1335</v>
      </c>
      <c r="S531" s="238" t="s">
        <v>271</v>
      </c>
      <c r="T531" s="238"/>
      <c r="U531" s="287">
        <v>19000</v>
      </c>
      <c r="V531" s="287">
        <v>49000</v>
      </c>
      <c r="W531" s="287">
        <v>33000</v>
      </c>
      <c r="X531" s="288">
        <v>44000</v>
      </c>
      <c r="Y531" s="289">
        <v>20</v>
      </c>
      <c r="Z531" s="289">
        <v>20</v>
      </c>
    </row>
    <row r="532" spans="1:26" ht="15.75">
      <c r="A532" s="239"/>
      <c r="B532" s="732"/>
      <c r="C532" s="208" t="s">
        <v>87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732"/>
      <c r="N532" s="732"/>
      <c r="O532" s="732"/>
      <c r="P532" s="732"/>
      <c r="Q532" s="736"/>
      <c r="R532" s="732"/>
      <c r="S532" s="233"/>
      <c r="T532" s="233"/>
      <c r="U532" s="293"/>
      <c r="V532" s="293"/>
      <c r="W532" s="293"/>
      <c r="X532" s="293"/>
      <c r="Y532" s="296"/>
      <c r="Z532" s="296"/>
    </row>
    <row r="533" spans="1:26" ht="15.75">
      <c r="A533" s="240"/>
      <c r="B533" s="733"/>
      <c r="C533" s="208" t="s">
        <v>121</v>
      </c>
      <c r="D533" s="208">
        <f t="shared" ref="D533:L533" si="347">IF(((D531="")*AND(D532="")),"",(D531-D532)*3)</f>
        <v>33702.719999999994</v>
      </c>
      <c r="E533" s="208">
        <f t="shared" si="347"/>
        <v>40147.17</v>
      </c>
      <c r="F533" s="208">
        <f t="shared" si="347"/>
        <v>40972.079999999994</v>
      </c>
      <c r="G533" s="208">
        <f t="shared" si="347"/>
        <v>42181.020000000004</v>
      </c>
      <c r="H533" s="208">
        <f t="shared" si="347"/>
        <v>38592.119999999995</v>
      </c>
      <c r="I533" s="208">
        <f t="shared" si="347"/>
        <v>40212.75</v>
      </c>
      <c r="J533" s="208">
        <f t="shared" si="347"/>
        <v>41521.799999999996</v>
      </c>
      <c r="K533" s="208">
        <f t="shared" si="347"/>
        <v>41595.39</v>
      </c>
      <c r="L533" s="208">
        <f t="shared" si="347"/>
        <v>40748.039999999994</v>
      </c>
      <c r="M533" s="733"/>
      <c r="N533" s="733"/>
      <c r="O533" s="733"/>
      <c r="P533" s="733"/>
      <c r="Q533" s="737"/>
      <c r="R533" s="733"/>
      <c r="S533" s="234"/>
      <c r="T533" s="234"/>
      <c r="U533" s="295"/>
      <c r="V533" s="295"/>
      <c r="W533" s="295"/>
      <c r="X533" s="295"/>
      <c r="Y533" s="297"/>
      <c r="Z533" s="297"/>
    </row>
    <row r="534" spans="1:26" ht="15.75">
      <c r="A534" s="244">
        <v>43666</v>
      </c>
      <c r="B534" s="734" t="s">
        <v>122</v>
      </c>
      <c r="C534" s="208" t="s">
        <v>86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734">
        <f>IF((L535=""),"",MAX(D536:L536))</f>
        <v>41170.559999999998</v>
      </c>
      <c r="N534" s="734">
        <f>IF(L535="","",MIN(D536:L536))</f>
        <v>33262.110000000008</v>
      </c>
      <c r="O534" s="734">
        <f>IF((L536=""),"",AVERAGE(D536:L536))</f>
        <v>39505.509999999995</v>
      </c>
      <c r="P534" s="734">
        <f>IF((L535=""),"",((M534-N534)/(M534+N534))*100)</f>
        <v>10.624971534676893</v>
      </c>
      <c r="Q534" s="735" t="str">
        <f t="shared" ref="Q534" si="348">IF(L535="","",IF(P534&lt;20,(IF(O534&gt;19000,IF(O534&lt;49000,"Pass","Fail"),"Fail"))))</f>
        <v>Pass</v>
      </c>
      <c r="R534" s="734">
        <v>102</v>
      </c>
      <c r="S534" s="238"/>
      <c r="T534" s="238"/>
      <c r="U534" s="287">
        <v>19000</v>
      </c>
      <c r="V534" s="287">
        <v>49000</v>
      </c>
      <c r="W534" s="287">
        <v>33000</v>
      </c>
      <c r="X534" s="288">
        <v>44000</v>
      </c>
      <c r="Y534" s="289">
        <v>20</v>
      </c>
      <c r="Z534" s="289">
        <v>20</v>
      </c>
    </row>
    <row r="535" spans="1:26" ht="15.75">
      <c r="A535" s="239"/>
      <c r="B535" s="732"/>
      <c r="C535" s="208" t="s">
        <v>87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732"/>
      <c r="N535" s="732"/>
      <c r="O535" s="732"/>
      <c r="P535" s="732"/>
      <c r="Q535" s="736"/>
      <c r="R535" s="732"/>
      <c r="S535" s="233"/>
      <c r="T535" s="233"/>
      <c r="U535" s="293"/>
      <c r="V535" s="293"/>
      <c r="W535" s="293"/>
      <c r="X535" s="293"/>
      <c r="Y535" s="296"/>
      <c r="Z535" s="296"/>
    </row>
    <row r="536" spans="1:26" ht="15.75">
      <c r="A536" s="240"/>
      <c r="B536" s="733"/>
      <c r="C536" s="208" t="s">
        <v>121</v>
      </c>
      <c r="D536" s="208">
        <f t="shared" ref="D536:L536" si="349">IF(((D534="")*AND(D535="")),"",(D534-D535)*3)</f>
        <v>33262.110000000008</v>
      </c>
      <c r="E536" s="208">
        <f t="shared" si="349"/>
        <v>39418.499999999993</v>
      </c>
      <c r="F536" s="208">
        <f t="shared" si="349"/>
        <v>40239.360000000001</v>
      </c>
      <c r="G536" s="208">
        <f t="shared" si="349"/>
        <v>41170.559999999998</v>
      </c>
      <c r="H536" s="208">
        <f t="shared" si="349"/>
        <v>38427.420000000006</v>
      </c>
      <c r="I536" s="208">
        <f t="shared" si="349"/>
        <v>40651.08</v>
      </c>
      <c r="J536" s="208">
        <f t="shared" si="349"/>
        <v>41002.409999999996</v>
      </c>
      <c r="K536" s="208">
        <f t="shared" si="349"/>
        <v>40687.11</v>
      </c>
      <c r="L536" s="208">
        <f t="shared" si="349"/>
        <v>40691.039999999994</v>
      </c>
      <c r="M536" s="733"/>
      <c r="N536" s="733"/>
      <c r="O536" s="733"/>
      <c r="P536" s="733"/>
      <c r="Q536" s="737"/>
      <c r="R536" s="733"/>
      <c r="S536" s="234"/>
      <c r="T536" s="234"/>
      <c r="U536" s="295"/>
      <c r="V536" s="295"/>
      <c r="W536" s="295"/>
      <c r="X536" s="295"/>
      <c r="Y536" s="297"/>
      <c r="Z536" s="297"/>
    </row>
    <row r="537" spans="1:26" ht="15.75">
      <c r="A537" s="235">
        <v>43670</v>
      </c>
      <c r="B537" s="734" t="s">
        <v>122</v>
      </c>
      <c r="C537" s="208" t="s">
        <v>86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734">
        <f>IF((L538=""),"",MAX(D539:L539))</f>
        <v>41183.880000000005</v>
      </c>
      <c r="N537" s="734">
        <f>IF(L538="","",MIN(D539:L539))</f>
        <v>33812.79</v>
      </c>
      <c r="O537" s="734">
        <f>IF((L539=""),"",AVERAGE(D539:L539))</f>
        <v>39303.630000000005</v>
      </c>
      <c r="P537" s="734">
        <f>IF((L538=""),"",((M537-N537)/(M537+N537))*100)</f>
        <v>9.8285563879036264</v>
      </c>
      <c r="Q537" s="735" t="str">
        <f t="shared" ref="Q537" si="350">IF(L538="","",IF(P537&lt;20,(IF(O537&gt;19000,IF(O537&lt;49000,"Pass","Fail"),"Fail"))))</f>
        <v>Pass</v>
      </c>
      <c r="R537" s="734">
        <v>1340</v>
      </c>
      <c r="S537" s="238" t="s">
        <v>272</v>
      </c>
      <c r="T537" s="238"/>
      <c r="U537" s="287">
        <v>19000</v>
      </c>
      <c r="V537" s="287">
        <v>49000</v>
      </c>
      <c r="W537" s="287">
        <v>33000</v>
      </c>
      <c r="X537" s="288">
        <v>44000</v>
      </c>
      <c r="Y537" s="289">
        <v>20</v>
      </c>
      <c r="Z537" s="289">
        <v>20</v>
      </c>
    </row>
    <row r="538" spans="1:26" ht="15.75">
      <c r="A538" s="239"/>
      <c r="B538" s="732"/>
      <c r="C538" s="208" t="s">
        <v>87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732"/>
      <c r="N538" s="732"/>
      <c r="O538" s="732"/>
      <c r="P538" s="732"/>
      <c r="Q538" s="736"/>
      <c r="R538" s="732"/>
      <c r="S538" s="233"/>
      <c r="T538" s="233"/>
      <c r="U538" s="293"/>
      <c r="V538" s="293"/>
      <c r="W538" s="293"/>
      <c r="X538" s="293"/>
      <c r="Y538" s="296"/>
      <c r="Z538" s="296"/>
    </row>
    <row r="539" spans="1:26" ht="15.75">
      <c r="A539" s="240"/>
      <c r="B539" s="733"/>
      <c r="C539" s="208" t="s">
        <v>121</v>
      </c>
      <c r="D539" s="208">
        <f t="shared" ref="D539:L539" si="351">IF(((D537="")*AND(D538="")),"",(D537-D538)*3)</f>
        <v>33812.79</v>
      </c>
      <c r="E539" s="208">
        <f t="shared" si="351"/>
        <v>39390.300000000003</v>
      </c>
      <c r="F539" s="208">
        <f t="shared" si="351"/>
        <v>40218.420000000006</v>
      </c>
      <c r="G539" s="208">
        <f t="shared" si="351"/>
        <v>41183.880000000005</v>
      </c>
      <c r="H539" s="208">
        <f t="shared" si="351"/>
        <v>37971.72</v>
      </c>
      <c r="I539" s="208">
        <f t="shared" si="351"/>
        <v>39589.740000000005</v>
      </c>
      <c r="J539" s="208">
        <f t="shared" si="351"/>
        <v>40804.14</v>
      </c>
      <c r="K539" s="208">
        <f t="shared" si="351"/>
        <v>40588.14</v>
      </c>
      <c r="L539" s="208">
        <f t="shared" si="351"/>
        <v>40173.54</v>
      </c>
      <c r="M539" s="733"/>
      <c r="N539" s="733"/>
      <c r="O539" s="733"/>
      <c r="P539" s="733"/>
      <c r="Q539" s="737"/>
      <c r="R539" s="733"/>
      <c r="S539" s="234"/>
      <c r="T539" s="234"/>
      <c r="U539" s="295"/>
      <c r="V539" s="295"/>
      <c r="W539" s="295"/>
      <c r="X539" s="295"/>
      <c r="Y539" s="297"/>
      <c r="Z539" s="297"/>
    </row>
    <row r="540" spans="1:26" ht="15.75">
      <c r="A540" s="235">
        <v>43673</v>
      </c>
      <c r="B540" s="734" t="s">
        <v>122</v>
      </c>
      <c r="C540" s="208" t="s">
        <v>86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734">
        <f>IF((L541=""),"",MAX(D542:L542))</f>
        <v>40678.949999999997</v>
      </c>
      <c r="N540" s="734">
        <f>IF(L541="","",MIN(D542:L542))</f>
        <v>33315.96</v>
      </c>
      <c r="O540" s="734">
        <f>IF((L542=""),"",AVERAGE(D542:L542))</f>
        <v>38820.706666666665</v>
      </c>
      <c r="P540" s="734">
        <f>IF((L541=""),"",((M540-N540)/(M540+N540))*100)</f>
        <v>9.9506709312843231</v>
      </c>
      <c r="Q540" s="735" t="str">
        <f t="shared" ref="Q540" si="352">IF(L541="","",IF(P540&lt;20,(IF(O540&gt;19000,IF(O540&lt;49000,"Pass","Fail"),"Fail"))))</f>
        <v>Pass</v>
      </c>
      <c r="R540" s="734">
        <v>1340</v>
      </c>
      <c r="S540" s="247" t="s">
        <v>273</v>
      </c>
      <c r="T540" s="238"/>
      <c r="U540" s="287">
        <v>19000</v>
      </c>
      <c r="V540" s="287">
        <v>49000</v>
      </c>
      <c r="W540" s="287">
        <v>33000</v>
      </c>
      <c r="X540" s="288">
        <v>44000</v>
      </c>
      <c r="Y540" s="289">
        <v>20</v>
      </c>
      <c r="Z540" s="289">
        <v>20</v>
      </c>
    </row>
    <row r="541" spans="1:26" ht="15.75">
      <c r="A541" s="239"/>
      <c r="B541" s="732"/>
      <c r="C541" s="208" t="s">
        <v>87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732"/>
      <c r="N541" s="732"/>
      <c r="O541" s="732"/>
      <c r="P541" s="732"/>
      <c r="Q541" s="736"/>
      <c r="R541" s="732"/>
      <c r="S541" s="233"/>
      <c r="T541" s="233"/>
      <c r="U541" s="293"/>
      <c r="V541" s="293"/>
      <c r="W541" s="293"/>
      <c r="X541" s="293"/>
      <c r="Y541" s="296"/>
      <c r="Z541" s="296"/>
    </row>
    <row r="542" spans="1:26" ht="15.75">
      <c r="A542" s="240"/>
      <c r="B542" s="733"/>
      <c r="C542" s="208" t="s">
        <v>121</v>
      </c>
      <c r="D542" s="208">
        <f t="shared" ref="D542:L542" si="353">IF(((D540="")*AND(D541="")),"",(D540-D541)*3)</f>
        <v>33315.96</v>
      </c>
      <c r="E542" s="208">
        <f t="shared" si="353"/>
        <v>38963.4</v>
      </c>
      <c r="F542" s="208">
        <f t="shared" si="353"/>
        <v>39811.949999999997</v>
      </c>
      <c r="G542" s="208">
        <f t="shared" si="353"/>
        <v>40678.949999999997</v>
      </c>
      <c r="H542" s="208">
        <f t="shared" si="353"/>
        <v>37349.129999999997</v>
      </c>
      <c r="I542" s="208">
        <f t="shared" si="353"/>
        <v>38818.980000000003</v>
      </c>
      <c r="J542" s="208">
        <f t="shared" si="353"/>
        <v>40230.33</v>
      </c>
      <c r="K542" s="208">
        <f t="shared" si="353"/>
        <v>40139.040000000001</v>
      </c>
      <c r="L542" s="208">
        <f t="shared" si="353"/>
        <v>40078.620000000003</v>
      </c>
      <c r="M542" s="733"/>
      <c r="N542" s="733"/>
      <c r="O542" s="733"/>
      <c r="P542" s="733"/>
      <c r="Q542" s="737"/>
      <c r="R542" s="733"/>
      <c r="S542" s="234"/>
      <c r="T542" s="234"/>
      <c r="U542" s="295"/>
      <c r="V542" s="295"/>
      <c r="W542" s="295"/>
      <c r="X542" s="295"/>
      <c r="Y542" s="297"/>
      <c r="Z542" s="297"/>
    </row>
    <row r="543" spans="1:26" ht="15.75">
      <c r="A543" s="235">
        <v>43676</v>
      </c>
      <c r="B543" s="734" t="s">
        <v>122</v>
      </c>
      <c r="C543" s="208" t="s">
        <v>86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734">
        <f>IF((L544=""),"",MAX(D545:L545))</f>
        <v>41160.149999999994</v>
      </c>
      <c r="N543" s="734">
        <f>IF(L544="","",MIN(D545:L545))</f>
        <v>33665.819999999992</v>
      </c>
      <c r="O543" s="734">
        <f>IF((L545=""),"",AVERAGE(D545:L545))</f>
        <v>39406.596666666665</v>
      </c>
      <c r="P543" s="734">
        <f>IF((L544=""),"",((M543-N543)/(M543+N543))*100)</f>
        <v>10.015680384764812</v>
      </c>
      <c r="Q543" s="735" t="str">
        <f t="shared" ref="Q543" si="354">IF(L544="","",IF(P543&lt;20,(IF(O543&gt;19000,IF(O543&lt;49000,"Pass","Fail"),"Fail"))))</f>
        <v>Pass</v>
      </c>
      <c r="R543" s="734">
        <v>1335</v>
      </c>
      <c r="S543" s="238" t="s">
        <v>274</v>
      </c>
      <c r="T543" s="238"/>
      <c r="U543" s="287">
        <v>19000</v>
      </c>
      <c r="V543" s="287">
        <v>49000</v>
      </c>
      <c r="W543" s="287">
        <v>33000</v>
      </c>
      <c r="X543" s="288">
        <v>44000</v>
      </c>
      <c r="Y543" s="289">
        <v>20</v>
      </c>
      <c r="Z543" s="289">
        <v>20</v>
      </c>
    </row>
    <row r="544" spans="1:26" ht="15.75">
      <c r="A544" s="239"/>
      <c r="B544" s="732"/>
      <c r="C544" s="208" t="s">
        <v>87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732"/>
      <c r="N544" s="732"/>
      <c r="O544" s="732"/>
      <c r="P544" s="732"/>
      <c r="Q544" s="736"/>
      <c r="R544" s="732"/>
      <c r="S544" s="233"/>
      <c r="T544" s="233"/>
      <c r="U544" s="293"/>
      <c r="V544" s="293"/>
      <c r="W544" s="293"/>
      <c r="X544" s="293"/>
      <c r="Y544" s="296"/>
      <c r="Z544" s="296"/>
    </row>
    <row r="545" spans="1:26" ht="15.75">
      <c r="A545" s="240"/>
      <c r="B545" s="733"/>
      <c r="C545" s="208" t="s">
        <v>121</v>
      </c>
      <c r="D545" s="208">
        <f t="shared" ref="D545:L545" si="355">IF(((D543="")*AND(D544="")),"",(D543-D544)*3)</f>
        <v>33665.819999999992</v>
      </c>
      <c r="E545" s="208">
        <f t="shared" si="355"/>
        <v>39219.81</v>
      </c>
      <c r="F545" s="208">
        <f t="shared" si="355"/>
        <v>39990.21</v>
      </c>
      <c r="G545" s="208">
        <f t="shared" si="355"/>
        <v>41160.149999999994</v>
      </c>
      <c r="H545" s="208">
        <f t="shared" si="355"/>
        <v>38416.83</v>
      </c>
      <c r="I545" s="208">
        <f t="shared" si="355"/>
        <v>39747.54</v>
      </c>
      <c r="J545" s="208">
        <f t="shared" si="355"/>
        <v>40764.78</v>
      </c>
      <c r="K545" s="208">
        <f t="shared" si="355"/>
        <v>40617.419999999991</v>
      </c>
      <c r="L545" s="208">
        <f t="shared" si="355"/>
        <v>41076.81</v>
      </c>
      <c r="M545" s="733"/>
      <c r="N545" s="733"/>
      <c r="O545" s="733"/>
      <c r="P545" s="733"/>
      <c r="Q545" s="737"/>
      <c r="R545" s="733"/>
      <c r="S545" s="234"/>
      <c r="T545" s="234"/>
      <c r="U545" s="295"/>
      <c r="V545" s="295"/>
      <c r="W545" s="295"/>
      <c r="X545" s="295"/>
      <c r="Y545" s="297"/>
      <c r="Z545" s="297"/>
    </row>
    <row r="546" spans="1:26" ht="15.75">
      <c r="A546" s="235">
        <v>43679</v>
      </c>
      <c r="B546" s="734" t="s">
        <v>122</v>
      </c>
      <c r="C546" s="208" t="s">
        <v>86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734">
        <f>IF((L547=""),"",MAX(D548:L548))</f>
        <v>42848.61</v>
      </c>
      <c r="N546" s="734">
        <f>IF(L547="","",MIN(D548:L548))</f>
        <v>34390.14</v>
      </c>
      <c r="O546" s="734">
        <f>IF((L548=""),"",AVERAGE(D548:L548))</f>
        <v>40941.730000000003</v>
      </c>
      <c r="P546" s="734">
        <f>IF((L547=""),"",((M546-N546)/(M546+N546))*100)</f>
        <v>10.951070544254019</v>
      </c>
      <c r="Q546" s="735" t="str">
        <f t="shared" ref="Q546" si="356">IF(L547="","",IF(P546&lt;20,(IF(O546&gt;19000,IF(O546&lt;49000,"Pass","Fail"),"Fail"))))</f>
        <v>Pass</v>
      </c>
      <c r="R546" s="734">
        <v>1335</v>
      </c>
      <c r="S546" s="238" t="s">
        <v>275</v>
      </c>
      <c r="T546" s="238"/>
      <c r="U546" s="287">
        <v>19000</v>
      </c>
      <c r="V546" s="287">
        <v>49000</v>
      </c>
      <c r="W546" s="287">
        <v>33000</v>
      </c>
      <c r="X546" s="288">
        <v>44000</v>
      </c>
      <c r="Y546" s="289">
        <v>20</v>
      </c>
      <c r="Z546" s="289">
        <v>20</v>
      </c>
    </row>
    <row r="547" spans="1:26" ht="15.75">
      <c r="A547" s="239"/>
      <c r="B547" s="732"/>
      <c r="C547" s="208" t="s">
        <v>87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732"/>
      <c r="N547" s="732"/>
      <c r="O547" s="732"/>
      <c r="P547" s="732"/>
      <c r="Q547" s="736"/>
      <c r="R547" s="732"/>
      <c r="S547" s="233"/>
      <c r="T547" s="233"/>
      <c r="U547" s="293"/>
      <c r="V547" s="293"/>
      <c r="W547" s="293"/>
      <c r="X547" s="293"/>
      <c r="Y547" s="296"/>
      <c r="Z547" s="296"/>
    </row>
    <row r="548" spans="1:26" ht="15.75">
      <c r="A548" s="240"/>
      <c r="B548" s="733"/>
      <c r="C548" s="208" t="s">
        <v>121</v>
      </c>
      <c r="D548" s="208">
        <f t="shared" ref="D548:L548" si="357">IF(((D546="")*AND(D547="")),"",(D546-D547)*3)</f>
        <v>34390.14</v>
      </c>
      <c r="E548" s="208">
        <f t="shared" si="357"/>
        <v>40953</v>
      </c>
      <c r="F548" s="208">
        <f t="shared" si="357"/>
        <v>41886.329999999994</v>
      </c>
      <c r="G548" s="208">
        <f t="shared" si="357"/>
        <v>42848.61</v>
      </c>
      <c r="H548" s="208">
        <f t="shared" si="357"/>
        <v>39174.479999999996</v>
      </c>
      <c r="I548" s="208">
        <f t="shared" si="357"/>
        <v>41198.699999999997</v>
      </c>
      <c r="J548" s="208">
        <f t="shared" si="357"/>
        <v>42506.49</v>
      </c>
      <c r="K548" s="208">
        <f t="shared" si="357"/>
        <v>42774.240000000005</v>
      </c>
      <c r="L548" s="208">
        <f t="shared" si="357"/>
        <v>42743.579999999994</v>
      </c>
      <c r="M548" s="733"/>
      <c r="N548" s="733"/>
      <c r="O548" s="733"/>
      <c r="P548" s="733"/>
      <c r="Q548" s="737"/>
      <c r="R548" s="733"/>
      <c r="S548" s="234"/>
      <c r="T548" s="234"/>
      <c r="U548" s="295"/>
      <c r="V548" s="295"/>
      <c r="W548" s="295"/>
      <c r="X548" s="295"/>
      <c r="Y548" s="297"/>
      <c r="Z548" s="297"/>
    </row>
    <row r="549" spans="1:26" ht="15.75">
      <c r="A549" s="235">
        <v>43682</v>
      </c>
      <c r="B549" s="734" t="s">
        <v>122</v>
      </c>
      <c r="C549" s="208" t="s">
        <v>86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734">
        <f>IF((L550=""),"",MAX(D551:L551))</f>
        <v>85329.03</v>
      </c>
      <c r="N549" s="734">
        <f>IF(L550="","",MIN(D551:L551))</f>
        <v>38299.979999999996</v>
      </c>
      <c r="O549" s="734">
        <f>IF((L551=""),"",AVERAGE(D551:L551))</f>
        <v>72154.186666666676</v>
      </c>
      <c r="P549" s="734">
        <f>IF((L550=""),"",((M549-N549)/(M549+N549))*100)</f>
        <v>38.040464774408534</v>
      </c>
      <c r="Q549" s="735" t="b">
        <f t="shared" ref="Q549" si="358">IF(L550="","",IF(P549&lt;20,(IF(O549&gt;19000,IF(O549&lt;49000,"Pass","Fail"),"Fail"))))</f>
        <v>0</v>
      </c>
      <c r="R549" s="734">
        <v>1335</v>
      </c>
      <c r="S549" s="238"/>
      <c r="T549" s="238"/>
      <c r="U549" s="287">
        <v>19000</v>
      </c>
      <c r="V549" s="287">
        <v>49000</v>
      </c>
      <c r="W549" s="287">
        <v>33000</v>
      </c>
      <c r="X549" s="288">
        <v>44000</v>
      </c>
      <c r="Y549" s="289">
        <v>20</v>
      </c>
      <c r="Z549" s="289">
        <v>20</v>
      </c>
    </row>
    <row r="550" spans="1:26" ht="15.75">
      <c r="A550" s="239"/>
      <c r="B550" s="732"/>
      <c r="C550" s="208" t="s">
        <v>87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732"/>
      <c r="N550" s="732"/>
      <c r="O550" s="732"/>
      <c r="P550" s="732"/>
      <c r="Q550" s="736"/>
      <c r="R550" s="732"/>
      <c r="S550" s="233"/>
      <c r="T550" s="233"/>
      <c r="U550" s="293"/>
      <c r="V550" s="293"/>
      <c r="W550" s="293"/>
      <c r="X550" s="293"/>
      <c r="Y550" s="296"/>
      <c r="Z550" s="296"/>
    </row>
    <row r="551" spans="1:26" ht="15.75">
      <c r="A551" s="240"/>
      <c r="B551" s="733"/>
      <c r="C551" s="208" t="s">
        <v>121</v>
      </c>
      <c r="D551" s="208">
        <f t="shared" ref="D551:L551" si="359">IF(((D549="")*AND(D550="")),"",(D549-D550)*3)</f>
        <v>85270.23</v>
      </c>
      <c r="E551" s="208">
        <f t="shared" si="359"/>
        <v>78432.66</v>
      </c>
      <c r="F551" s="208">
        <f t="shared" si="359"/>
        <v>40558.589999999997</v>
      </c>
      <c r="G551" s="208">
        <f t="shared" si="359"/>
        <v>85329.03</v>
      </c>
      <c r="H551" s="208">
        <f t="shared" si="359"/>
        <v>38299.979999999996</v>
      </c>
      <c r="I551" s="208">
        <f t="shared" si="359"/>
        <v>85328.28</v>
      </c>
      <c r="J551" s="208">
        <f t="shared" si="359"/>
        <v>78680.790000000008</v>
      </c>
      <c r="K551" s="208">
        <f t="shared" si="359"/>
        <v>78650.22</v>
      </c>
      <c r="L551" s="208">
        <f t="shared" si="359"/>
        <v>78837.899999999994</v>
      </c>
      <c r="M551" s="733"/>
      <c r="N551" s="733"/>
      <c r="O551" s="733"/>
      <c r="P551" s="733"/>
      <c r="Q551" s="737"/>
      <c r="R551" s="733"/>
      <c r="S551" s="234"/>
      <c r="T551" s="234"/>
      <c r="U551" s="295"/>
      <c r="V551" s="295"/>
      <c r="W551" s="295"/>
      <c r="X551" s="295"/>
      <c r="Y551" s="297"/>
      <c r="Z551" s="297"/>
    </row>
    <row r="552" spans="1:26" ht="15.75">
      <c r="A552" s="235">
        <v>43682</v>
      </c>
      <c r="B552" s="734" t="s">
        <v>122</v>
      </c>
      <c r="C552" s="208" t="s">
        <v>86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734">
        <f>IF((L553=""),"",MAX(D554:L554))</f>
        <v>34977.78</v>
      </c>
      <c r="N552" s="734">
        <f>IF(L553="","",MIN(D554:L554))</f>
        <v>29337.780000000006</v>
      </c>
      <c r="O552" s="734">
        <f>IF((L554=""),"",AVERAGE(D554:L554))</f>
        <v>33583.763333333336</v>
      </c>
      <c r="P552" s="734">
        <f>IF((L553=""),"",((M552-N552)/(M552+N552))*100)</f>
        <v>8.7692620572688682</v>
      </c>
      <c r="Q552" s="735" t="str">
        <f t="shared" ref="Q552" si="360">IF(L553="","",IF(P552&lt;20,(IF(O552&gt;19000,IF(O552&lt;49000,"Pass","Fail"),"Fail"))))</f>
        <v>Pass</v>
      </c>
      <c r="R552" s="734">
        <v>1335</v>
      </c>
      <c r="S552" s="238" t="s">
        <v>276</v>
      </c>
      <c r="T552" s="238"/>
      <c r="U552" s="287">
        <v>19000</v>
      </c>
      <c r="V552" s="287">
        <v>49000</v>
      </c>
      <c r="W552" s="287">
        <v>33000</v>
      </c>
      <c r="X552" s="288">
        <v>44000</v>
      </c>
      <c r="Y552" s="289">
        <v>20</v>
      </c>
      <c r="Z552" s="289">
        <v>20</v>
      </c>
    </row>
    <row r="553" spans="1:26" ht="15.75">
      <c r="A553" s="239"/>
      <c r="B553" s="732"/>
      <c r="C553" s="208" t="s">
        <v>87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732"/>
      <c r="N553" s="732"/>
      <c r="O553" s="732"/>
      <c r="P553" s="732"/>
      <c r="Q553" s="736"/>
      <c r="R553" s="732"/>
      <c r="S553" s="233"/>
      <c r="T553" s="233"/>
      <c r="U553" s="293"/>
      <c r="V553" s="293"/>
      <c r="W553" s="293"/>
      <c r="X553" s="293"/>
      <c r="Y553" s="296"/>
      <c r="Z553" s="296"/>
    </row>
    <row r="554" spans="1:26" ht="15.75">
      <c r="A554" s="240"/>
      <c r="B554" s="733"/>
      <c r="C554" s="208" t="s">
        <v>121</v>
      </c>
      <c r="D554" s="208">
        <f t="shared" ref="D554:L554" si="361">IF(((D552="")*AND(D553="")),"",(D552-D553)*3)</f>
        <v>29337.780000000006</v>
      </c>
      <c r="E554" s="208">
        <f t="shared" si="361"/>
        <v>33650.909999999989</v>
      </c>
      <c r="F554" s="208">
        <f t="shared" si="361"/>
        <v>34481.430000000008</v>
      </c>
      <c r="G554" s="208">
        <f t="shared" si="361"/>
        <v>34977.78</v>
      </c>
      <c r="H554" s="208">
        <f t="shared" si="361"/>
        <v>32337.81</v>
      </c>
      <c r="I554" s="208">
        <f t="shared" si="361"/>
        <v>33744.03</v>
      </c>
      <c r="J554" s="208">
        <f t="shared" si="361"/>
        <v>34709.100000000006</v>
      </c>
      <c r="K554" s="208">
        <f t="shared" si="361"/>
        <v>34572.360000000008</v>
      </c>
      <c r="L554" s="208">
        <f t="shared" si="361"/>
        <v>34442.67</v>
      </c>
      <c r="M554" s="733"/>
      <c r="N554" s="733"/>
      <c r="O554" s="733"/>
      <c r="P554" s="733"/>
      <c r="Q554" s="737"/>
      <c r="R554" s="733"/>
      <c r="S554" s="234"/>
      <c r="T554" s="234"/>
      <c r="U554" s="295"/>
      <c r="V554" s="295"/>
      <c r="W554" s="295"/>
      <c r="X554" s="295"/>
      <c r="Y554" s="297"/>
      <c r="Z554" s="297"/>
    </row>
    <row r="555" spans="1:26" ht="15.75">
      <c r="A555" s="235">
        <v>43685</v>
      </c>
      <c r="B555" s="734" t="s">
        <v>122</v>
      </c>
      <c r="C555" s="208" t="s">
        <v>86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734">
        <f>IF((L556=""),"",MAX(D557:L557))</f>
        <v>41227.68</v>
      </c>
      <c r="N555" s="734">
        <f>IF(L556="","",MIN(D557:L557))</f>
        <v>33548.97</v>
      </c>
      <c r="O555" s="734">
        <f>IF((L557=""),"",AVERAGE(D557:L557))</f>
        <v>39301.01</v>
      </c>
      <c r="P555" s="734">
        <f>IF((L556=""),"",((M555-N555)/(M555+N555))*100)</f>
        <v>10.268860667066523</v>
      </c>
      <c r="Q555" s="735" t="str">
        <f t="shared" ref="Q555" si="362">IF(L556="","",IF(P555&lt;20,(IF(O555&gt;19000,IF(O555&lt;49000,"Pass","Fail"),"Fail"))))</f>
        <v>Pass</v>
      </c>
      <c r="R555" s="734">
        <v>74</v>
      </c>
      <c r="S555" s="233" t="s">
        <v>277</v>
      </c>
      <c r="T555" s="238"/>
      <c r="U555" s="287">
        <v>19000</v>
      </c>
      <c r="V555" s="287">
        <v>49000</v>
      </c>
      <c r="W555" s="287">
        <v>33000</v>
      </c>
      <c r="X555" s="288">
        <v>44000</v>
      </c>
      <c r="Y555" s="289">
        <v>20</v>
      </c>
      <c r="Z555" s="289">
        <v>20</v>
      </c>
    </row>
    <row r="556" spans="1:26" ht="15.75">
      <c r="A556" s="239"/>
      <c r="B556" s="732"/>
      <c r="C556" s="208" t="s">
        <v>87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732"/>
      <c r="N556" s="732"/>
      <c r="O556" s="732"/>
      <c r="P556" s="732"/>
      <c r="Q556" s="736"/>
      <c r="R556" s="732"/>
      <c r="T556" s="233"/>
      <c r="U556" s="293"/>
      <c r="V556" s="293"/>
      <c r="W556" s="293"/>
      <c r="X556" s="293"/>
      <c r="Y556" s="296"/>
      <c r="Z556" s="296"/>
    </row>
    <row r="557" spans="1:26" ht="15.75">
      <c r="A557" s="240"/>
      <c r="B557" s="733"/>
      <c r="C557" s="208" t="s">
        <v>121</v>
      </c>
      <c r="D557" s="208">
        <f t="shared" ref="D557:L557" si="363">IF(((D555="")*AND(D556="")),"",(D555-D556)*3)</f>
        <v>33548.97</v>
      </c>
      <c r="E557" s="208">
        <f t="shared" si="363"/>
        <v>39540.81</v>
      </c>
      <c r="F557" s="208">
        <f t="shared" si="363"/>
        <v>40420.65</v>
      </c>
      <c r="G557" s="208">
        <f t="shared" si="363"/>
        <v>41227.68</v>
      </c>
      <c r="H557" s="208">
        <f t="shared" si="363"/>
        <v>37616.760000000009</v>
      </c>
      <c r="I557" s="208">
        <f t="shared" si="363"/>
        <v>39514.709999999992</v>
      </c>
      <c r="J557" s="208">
        <f t="shared" si="363"/>
        <v>40902.840000000004</v>
      </c>
      <c r="K557" s="208">
        <f t="shared" si="363"/>
        <v>40773.600000000006</v>
      </c>
      <c r="L557" s="208">
        <f t="shared" si="363"/>
        <v>40163.069999999992</v>
      </c>
      <c r="M557" s="733"/>
      <c r="N557" s="733"/>
      <c r="O557" s="733"/>
      <c r="P557" s="733"/>
      <c r="Q557" s="737"/>
      <c r="R557" s="733"/>
      <c r="S557" s="234"/>
      <c r="T557" s="234"/>
      <c r="U557" s="295"/>
      <c r="V557" s="295"/>
      <c r="W557" s="295"/>
      <c r="X557" s="295"/>
      <c r="Y557" s="297"/>
      <c r="Z557" s="297"/>
    </row>
    <row r="558" spans="1:26" ht="15.75">
      <c r="A558" s="235">
        <v>43696</v>
      </c>
      <c r="B558" s="734" t="s">
        <v>122</v>
      </c>
      <c r="C558" s="208" t="s">
        <v>86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734">
        <f>IF((L559=""),"",MAX(D560:L560))</f>
        <v>35472.389999999992</v>
      </c>
      <c r="N558" s="734">
        <f>IF(L559="","",MIN(D560:L560))</f>
        <v>29884.560000000001</v>
      </c>
      <c r="O558" s="734">
        <f>IF((L560=""),"",AVERAGE(D560:L560))</f>
        <v>34116.22</v>
      </c>
      <c r="P558" s="734">
        <f>IF((L559=""),"",((M558-N558)/(M558+N558))*100)</f>
        <v>8.5497104745554839</v>
      </c>
      <c r="Q558" s="735" t="str">
        <f t="shared" ref="Q558" si="364">IF(L559="","",IF(P558&lt;20,(IF(O558&gt;19000,IF(O558&lt;49000,"Pass","Fail"),"Fail"))))</f>
        <v>Pass</v>
      </c>
      <c r="R558" s="734">
        <v>1340</v>
      </c>
      <c r="S558" s="238" t="s">
        <v>278</v>
      </c>
      <c r="T558" s="238"/>
      <c r="U558" s="287">
        <v>19000</v>
      </c>
      <c r="V558" s="287">
        <v>49000</v>
      </c>
      <c r="W558" s="287">
        <v>33000</v>
      </c>
      <c r="X558" s="288">
        <v>44000</v>
      </c>
      <c r="Y558" s="289">
        <v>20</v>
      </c>
      <c r="Z558" s="289">
        <v>20</v>
      </c>
    </row>
    <row r="559" spans="1:26" ht="15.75">
      <c r="A559" s="239"/>
      <c r="B559" s="732"/>
      <c r="C559" s="208" t="s">
        <v>87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732"/>
      <c r="N559" s="732"/>
      <c r="O559" s="732"/>
      <c r="P559" s="732"/>
      <c r="Q559" s="736"/>
      <c r="R559" s="732"/>
      <c r="S559" s="233"/>
      <c r="T559" s="233"/>
      <c r="U559" s="293"/>
      <c r="V559" s="293"/>
      <c r="W559" s="293"/>
      <c r="X559" s="293"/>
      <c r="Y559" s="296"/>
      <c r="Z559" s="296"/>
    </row>
    <row r="560" spans="1:26" ht="15.75">
      <c r="A560" s="240"/>
      <c r="B560" s="733"/>
      <c r="C560" s="208" t="s">
        <v>121</v>
      </c>
      <c r="D560" s="208">
        <f t="shared" ref="D560:L560" si="365">IF(((D558="")*AND(D559="")),"",(D558-D559)*3)</f>
        <v>29884.560000000001</v>
      </c>
      <c r="E560" s="208">
        <f t="shared" si="365"/>
        <v>34133.19</v>
      </c>
      <c r="F560" s="208">
        <f t="shared" si="365"/>
        <v>34786.049999999996</v>
      </c>
      <c r="G560" s="208">
        <f t="shared" si="365"/>
        <v>35472.389999999992</v>
      </c>
      <c r="H560" s="208">
        <f t="shared" si="365"/>
        <v>32973.930000000008</v>
      </c>
      <c r="I560" s="208">
        <f t="shared" si="365"/>
        <v>34615.83</v>
      </c>
      <c r="J560" s="208">
        <f t="shared" si="365"/>
        <v>35253.149999999994</v>
      </c>
      <c r="K560" s="208">
        <f t="shared" si="365"/>
        <v>35021.46</v>
      </c>
      <c r="L560" s="208">
        <f t="shared" si="365"/>
        <v>34905.42</v>
      </c>
      <c r="M560" s="733"/>
      <c r="N560" s="733"/>
      <c r="O560" s="733"/>
      <c r="P560" s="733"/>
      <c r="Q560" s="737"/>
      <c r="R560" s="733"/>
      <c r="S560" s="234"/>
      <c r="T560" s="234"/>
      <c r="U560" s="295"/>
      <c r="V560" s="295"/>
      <c r="W560" s="295"/>
      <c r="X560" s="295"/>
      <c r="Y560" s="297"/>
      <c r="Z560" s="297"/>
    </row>
    <row r="561" spans="1:26" ht="15.75">
      <c r="A561" s="235">
        <v>43699</v>
      </c>
      <c r="B561" s="734" t="s">
        <v>122</v>
      </c>
      <c r="C561" s="208" t="s">
        <v>86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734">
        <f>IF((L562=""),"",MAX(D563:L563))</f>
        <v>37771.049999999996</v>
      </c>
      <c r="N561" s="734">
        <f>IF(L562="","",MIN(D563:L563))</f>
        <v>31685.79</v>
      </c>
      <c r="O561" s="734">
        <f>IF((L563=""),"",AVERAGE(D563:L563))</f>
        <v>36285.276666666665</v>
      </c>
      <c r="P561" s="734">
        <f>IF((L562=""),"",((M561-N561)/(M561+N561))*100)</f>
        <v>8.7612105589600606</v>
      </c>
      <c r="Q561" s="735" t="str">
        <f t="shared" ref="Q561" si="366">IF(L562="","",IF(P561&lt;20,(IF(O561&gt;19000,IF(O561&lt;49000,"Pass","Fail"),"Fail"))))</f>
        <v>Pass</v>
      </c>
      <c r="R561" s="734">
        <v>1340</v>
      </c>
      <c r="S561" s="238" t="s">
        <v>279</v>
      </c>
      <c r="T561" s="238"/>
      <c r="U561" s="287">
        <v>19000</v>
      </c>
      <c r="V561" s="287">
        <v>49000</v>
      </c>
      <c r="W561" s="287">
        <v>33000</v>
      </c>
      <c r="X561" s="288">
        <v>44000</v>
      </c>
      <c r="Y561" s="289">
        <v>20</v>
      </c>
      <c r="Z561" s="289">
        <v>20</v>
      </c>
    </row>
    <row r="562" spans="1:26" ht="15.75">
      <c r="A562" s="239"/>
      <c r="B562" s="732"/>
      <c r="C562" s="208" t="s">
        <v>87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732"/>
      <c r="N562" s="732"/>
      <c r="O562" s="732"/>
      <c r="P562" s="732"/>
      <c r="Q562" s="736"/>
      <c r="R562" s="732"/>
      <c r="S562" s="233"/>
      <c r="T562" s="233"/>
      <c r="U562" s="293"/>
      <c r="V562" s="293"/>
      <c r="W562" s="293"/>
      <c r="X562" s="293"/>
      <c r="Y562" s="296"/>
      <c r="Z562" s="296"/>
    </row>
    <row r="563" spans="1:26" ht="15.75">
      <c r="A563" s="240"/>
      <c r="B563" s="733"/>
      <c r="C563" s="208" t="s">
        <v>121</v>
      </c>
      <c r="D563" s="208">
        <f t="shared" ref="D563:L563" si="367">IF(((D561="")*AND(D562="")),"",(D561-D562)*3)</f>
        <v>31685.79</v>
      </c>
      <c r="E563" s="208">
        <f t="shared" si="367"/>
        <v>36433.56</v>
      </c>
      <c r="F563" s="208">
        <f t="shared" si="367"/>
        <v>37131.509999999995</v>
      </c>
      <c r="G563" s="208">
        <f t="shared" si="367"/>
        <v>37771.049999999996</v>
      </c>
      <c r="H563" s="208">
        <f t="shared" si="367"/>
        <v>34961.279999999999</v>
      </c>
      <c r="I563" s="208">
        <f t="shared" si="367"/>
        <v>36571.919999999998</v>
      </c>
      <c r="J563" s="208">
        <f t="shared" si="367"/>
        <v>37616.04</v>
      </c>
      <c r="K563" s="208">
        <f t="shared" si="367"/>
        <v>37348.14</v>
      </c>
      <c r="L563" s="208">
        <f t="shared" si="367"/>
        <v>37048.199999999997</v>
      </c>
      <c r="M563" s="733"/>
      <c r="N563" s="733"/>
      <c r="O563" s="733"/>
      <c r="P563" s="733"/>
      <c r="Q563" s="737"/>
      <c r="R563" s="733"/>
      <c r="S563" s="234"/>
      <c r="T563" s="234"/>
      <c r="U563" s="295"/>
      <c r="V563" s="295"/>
      <c r="W563" s="295"/>
      <c r="X563" s="295"/>
      <c r="Y563" s="297"/>
      <c r="Z563" s="297"/>
    </row>
    <row r="564" spans="1:26" ht="15.75">
      <c r="A564" s="235">
        <v>43700</v>
      </c>
      <c r="B564" s="734" t="s">
        <v>122</v>
      </c>
      <c r="C564" s="208" t="s">
        <v>86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734">
        <f>IF((L565=""),"",MAX(D566:L566))</f>
        <v>42383.19</v>
      </c>
      <c r="N564" s="734">
        <f>IF(L565="","",MIN(D566:L566))</f>
        <v>35486.399999999994</v>
      </c>
      <c r="O564" s="734">
        <f>IF((L566=""),"",AVERAGE(D566:L566))</f>
        <v>40816.873333333329</v>
      </c>
      <c r="P564" s="734">
        <f>IF((L565=""),"",((M564-N564)/(M564+N564))*100)</f>
        <v>8.856846427469323</v>
      </c>
      <c r="Q564" s="735" t="str">
        <f t="shared" ref="Q564" si="368">IF(L565="","",IF(P564&lt;20,(IF(O564&gt;19000,IF(O564&lt;49000,"Pass","Fail"),"Fail"))))</f>
        <v>Pass</v>
      </c>
      <c r="R564" s="734">
        <v>1159</v>
      </c>
      <c r="S564" s="238" t="s">
        <v>280</v>
      </c>
      <c r="T564" s="238"/>
      <c r="U564" s="287">
        <v>19000</v>
      </c>
      <c r="V564" s="287">
        <v>49000</v>
      </c>
      <c r="W564" s="287">
        <v>33000</v>
      </c>
      <c r="X564" s="288">
        <v>44000</v>
      </c>
      <c r="Y564" s="289">
        <v>20</v>
      </c>
      <c r="Z564" s="289">
        <v>20</v>
      </c>
    </row>
    <row r="565" spans="1:26" ht="15.75">
      <c r="A565" s="239"/>
      <c r="B565" s="732"/>
      <c r="C565" s="208" t="s">
        <v>87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732"/>
      <c r="N565" s="732"/>
      <c r="O565" s="732"/>
      <c r="P565" s="732"/>
      <c r="Q565" s="736"/>
      <c r="R565" s="732"/>
      <c r="S565" s="233"/>
      <c r="T565" s="233"/>
      <c r="U565" s="293"/>
      <c r="V565" s="293"/>
      <c r="W565" s="293"/>
      <c r="X565" s="293"/>
      <c r="Y565" s="296"/>
      <c r="Z565" s="296"/>
    </row>
    <row r="566" spans="1:26" ht="15.75">
      <c r="A566" s="240"/>
      <c r="B566" s="733"/>
      <c r="C566" s="208" t="s">
        <v>121</v>
      </c>
      <c r="D566" s="208">
        <f t="shared" ref="D566:L566" si="369">IF(((D564="")*AND(D565="")),"",(D564-D565)*3)</f>
        <v>35486.399999999994</v>
      </c>
      <c r="E566" s="208">
        <f t="shared" si="369"/>
        <v>40667.01</v>
      </c>
      <c r="F566" s="208">
        <f t="shared" si="369"/>
        <v>41581.019999999997</v>
      </c>
      <c r="G566" s="208">
        <f t="shared" si="369"/>
        <v>42383.19</v>
      </c>
      <c r="H566" s="208">
        <f t="shared" si="369"/>
        <v>39466.320000000007</v>
      </c>
      <c r="I566" s="208">
        <f t="shared" si="369"/>
        <v>41471.520000000004</v>
      </c>
      <c r="J566" s="208">
        <f t="shared" si="369"/>
        <v>42182.399999999994</v>
      </c>
      <c r="K566" s="208">
        <f t="shared" si="369"/>
        <v>41991.420000000006</v>
      </c>
      <c r="L566" s="208">
        <f t="shared" si="369"/>
        <v>42122.58</v>
      </c>
      <c r="M566" s="733"/>
      <c r="N566" s="733"/>
      <c r="O566" s="733"/>
      <c r="P566" s="733"/>
      <c r="Q566" s="737"/>
      <c r="R566" s="733"/>
      <c r="S566" s="234"/>
      <c r="T566" s="234"/>
      <c r="U566" s="295"/>
      <c r="V566" s="295"/>
      <c r="W566" s="295"/>
      <c r="X566" s="295"/>
      <c r="Y566" s="297"/>
      <c r="Z566" s="297"/>
    </row>
    <row r="567" spans="1:26" ht="15.75">
      <c r="A567" s="235">
        <v>43703</v>
      </c>
      <c r="B567" s="734" t="s">
        <v>122</v>
      </c>
      <c r="C567" s="208" t="s">
        <v>86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734">
        <f>IF((L568=""),"",MAX(D569:L569))</f>
        <v>41472.240000000005</v>
      </c>
      <c r="N567" s="734">
        <f>IF(L568="","",MIN(D569:L569))</f>
        <v>33716.67</v>
      </c>
      <c r="O567" s="734">
        <f>IF((L569=""),"",AVERAGE(D569:L569))</f>
        <v>39630.82</v>
      </c>
      <c r="P567" s="734">
        <f>IF((L568=""),"",((M567-N567)/(M567+N567))*100)</f>
        <v>10.314779134316494</v>
      </c>
      <c r="Q567" s="735" t="str">
        <f t="shared" ref="Q567" si="370">IF(L568="","",IF(P567&lt;20,(IF(O567&gt;19000,IF(O567&lt;49000,"Pass","Fail"),"Fail"))))</f>
        <v>Pass</v>
      </c>
      <c r="R567" s="734" t="s">
        <v>281</v>
      </c>
      <c r="S567" s="238" t="s">
        <v>282</v>
      </c>
      <c r="T567" s="238"/>
      <c r="U567" s="287">
        <v>19000</v>
      </c>
      <c r="V567" s="287">
        <v>49000</v>
      </c>
      <c r="W567" s="287">
        <v>33000</v>
      </c>
      <c r="X567" s="288">
        <v>44000</v>
      </c>
      <c r="Y567" s="289">
        <v>20</v>
      </c>
      <c r="Z567" s="289">
        <v>20</v>
      </c>
    </row>
    <row r="568" spans="1:26" ht="15.75">
      <c r="A568" s="239"/>
      <c r="B568" s="732"/>
      <c r="C568" s="208" t="s">
        <v>87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732"/>
      <c r="N568" s="732"/>
      <c r="O568" s="732"/>
      <c r="P568" s="732"/>
      <c r="Q568" s="736"/>
      <c r="R568" s="732"/>
      <c r="S568" s="233"/>
      <c r="T568" s="233"/>
      <c r="U568" s="293"/>
      <c r="V568" s="293"/>
      <c r="W568" s="293"/>
      <c r="X568" s="293"/>
      <c r="Y568" s="296"/>
      <c r="Z568" s="296"/>
    </row>
    <row r="569" spans="1:26" ht="15.75">
      <c r="A569" s="240"/>
      <c r="B569" s="733"/>
      <c r="C569" s="208" t="s">
        <v>121</v>
      </c>
      <c r="D569" s="208">
        <f t="shared" ref="D569:L569" si="371">IF(((D567="")*AND(D568="")),"",(D567-D568)*3)</f>
        <v>33716.67</v>
      </c>
      <c r="E569" s="208">
        <f t="shared" si="371"/>
        <v>39506.550000000003</v>
      </c>
      <c r="F569" s="208">
        <f t="shared" si="371"/>
        <v>40051.199999999997</v>
      </c>
      <c r="G569" s="208">
        <f t="shared" si="371"/>
        <v>41261.79</v>
      </c>
      <c r="H569" s="208">
        <f t="shared" si="371"/>
        <v>38215.200000000004</v>
      </c>
      <c r="I569" s="208">
        <f t="shared" si="371"/>
        <v>40593.479999999996</v>
      </c>
      <c r="J569" s="208">
        <f t="shared" si="371"/>
        <v>41186.010000000009</v>
      </c>
      <c r="K569" s="208">
        <f t="shared" si="371"/>
        <v>40674.239999999998</v>
      </c>
      <c r="L569" s="208">
        <f t="shared" si="371"/>
        <v>41472.240000000005</v>
      </c>
      <c r="M569" s="733"/>
      <c r="N569" s="733"/>
      <c r="O569" s="733"/>
      <c r="P569" s="733"/>
      <c r="Q569" s="737"/>
      <c r="R569" s="733"/>
      <c r="S569" s="234"/>
      <c r="T569" s="234"/>
      <c r="U569" s="295"/>
      <c r="V569" s="295"/>
      <c r="W569" s="295"/>
      <c r="X569" s="295"/>
      <c r="Y569" s="297"/>
      <c r="Z569" s="297"/>
    </row>
    <row r="570" spans="1:26" ht="15.75">
      <c r="A570" s="243">
        <v>43706</v>
      </c>
      <c r="B570" s="734" t="s">
        <v>122</v>
      </c>
      <c r="C570" s="208" t="s">
        <v>86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734">
        <f>IF((L571=""),"",MAX(D572:L572))</f>
        <v>41295.569999999992</v>
      </c>
      <c r="N570" s="734">
        <f>IF(L571="","",MIN(D572:L572))</f>
        <v>34208.909999999996</v>
      </c>
      <c r="O570" s="734">
        <f>IF((L572=""),"",AVERAGE(D572:L572))</f>
        <v>39294.800000000003</v>
      </c>
      <c r="P570" s="734">
        <f>IF((L571=""),"",((M570-N570)/(M570+N570))*100)</f>
        <v>9.3857477066261481</v>
      </c>
      <c r="Q570" s="735" t="str">
        <f t="shared" ref="Q570" si="372">IF(L571="","",IF(P570&lt;20,(IF(O570&gt;19000,IF(O570&lt;49000,"Pass","Fail"),"Fail"))))</f>
        <v>Pass</v>
      </c>
      <c r="R570" s="734">
        <v>121</v>
      </c>
      <c r="S570" s="238" t="s">
        <v>283</v>
      </c>
      <c r="T570" s="238"/>
      <c r="U570" s="287">
        <v>19000</v>
      </c>
      <c r="V570" s="287">
        <v>49000</v>
      </c>
      <c r="W570" s="287">
        <v>33000</v>
      </c>
      <c r="X570" s="288">
        <v>44000</v>
      </c>
      <c r="Y570" s="289">
        <v>20</v>
      </c>
      <c r="Z570" s="289">
        <v>20</v>
      </c>
    </row>
    <row r="571" spans="1:26" ht="15.75">
      <c r="A571" s="239"/>
      <c r="B571" s="732"/>
      <c r="C571" s="208" t="s">
        <v>87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732"/>
      <c r="N571" s="732"/>
      <c r="O571" s="732"/>
      <c r="P571" s="732"/>
      <c r="Q571" s="736"/>
      <c r="R571" s="732"/>
      <c r="S571" s="233"/>
      <c r="T571" s="233"/>
      <c r="U571" s="293"/>
      <c r="V571" s="293"/>
      <c r="W571" s="293"/>
      <c r="X571" s="293"/>
      <c r="Y571" s="296"/>
      <c r="Z571" s="296"/>
    </row>
    <row r="572" spans="1:26" ht="15.75">
      <c r="A572" s="240"/>
      <c r="B572" s="733"/>
      <c r="C572" s="208" t="s">
        <v>121</v>
      </c>
      <c r="D572" s="208">
        <f t="shared" ref="D572:L572" si="373">IF(((D570="")*AND(D571="")),"",(D570-D571)*3)</f>
        <v>34208.909999999996</v>
      </c>
      <c r="E572" s="208">
        <f t="shared" si="373"/>
        <v>38934.42</v>
      </c>
      <c r="F572" s="208">
        <f t="shared" si="373"/>
        <v>39978.240000000005</v>
      </c>
      <c r="G572" s="208">
        <f t="shared" si="373"/>
        <v>41295.569999999992</v>
      </c>
      <c r="H572" s="208">
        <f t="shared" si="373"/>
        <v>38327.730000000003</v>
      </c>
      <c r="I572" s="208">
        <f t="shared" si="373"/>
        <v>39955.440000000002</v>
      </c>
      <c r="J572" s="208">
        <f t="shared" si="373"/>
        <v>40188.39</v>
      </c>
      <c r="K572" s="208">
        <f t="shared" si="373"/>
        <v>40491.15</v>
      </c>
      <c r="L572" s="208">
        <f t="shared" si="373"/>
        <v>40273.35</v>
      </c>
      <c r="M572" s="733"/>
      <c r="N572" s="733"/>
      <c r="O572" s="733"/>
      <c r="P572" s="733"/>
      <c r="Q572" s="737"/>
      <c r="R572" s="733"/>
      <c r="S572" s="234"/>
      <c r="T572" s="234"/>
      <c r="U572" s="295"/>
      <c r="V572" s="295"/>
      <c r="W572" s="295"/>
      <c r="X572" s="295"/>
      <c r="Y572" s="297"/>
      <c r="Z572" s="297"/>
    </row>
    <row r="573" spans="1:26" ht="15.75">
      <c r="A573" s="243">
        <v>43709</v>
      </c>
      <c r="B573" s="734" t="s">
        <v>122</v>
      </c>
      <c r="C573" s="208" t="s">
        <v>86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734">
        <f>IF((L574=""),"",MAX(D575:L575))</f>
        <v>41538.869999999995</v>
      </c>
      <c r="N573" s="734">
        <f>IF(L574="","",MIN(D575:L575))</f>
        <v>33483.149999999994</v>
      </c>
      <c r="O573" s="734">
        <f>IF((L575=""),"",AVERAGE(D575:L575))</f>
        <v>39395.07</v>
      </c>
      <c r="P573" s="734">
        <f>IF((L574=""),"",((M573-N573)/(M573+N573))*100)</f>
        <v>10.737807379753308</v>
      </c>
      <c r="Q573" s="735" t="str">
        <f t="shared" ref="Q573" si="374">IF(L574="","",IF(P573&lt;20,(IF(O573&gt;19000,IF(O573&lt;49000,"Pass","Fail"),"Fail"))))</f>
        <v>Pass</v>
      </c>
      <c r="R573" s="734">
        <v>121</v>
      </c>
      <c r="S573" s="238" t="s">
        <v>284</v>
      </c>
      <c r="T573" s="238"/>
      <c r="U573" s="287">
        <v>19000</v>
      </c>
      <c r="V573" s="287">
        <v>49000</v>
      </c>
      <c r="W573" s="287">
        <v>33000</v>
      </c>
      <c r="X573" s="288">
        <v>44000</v>
      </c>
      <c r="Y573" s="289">
        <v>20</v>
      </c>
      <c r="Z573" s="289">
        <v>20</v>
      </c>
    </row>
    <row r="574" spans="1:26" ht="15.75">
      <c r="A574" s="239"/>
      <c r="B574" s="732"/>
      <c r="C574" s="208" t="s">
        <v>87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732"/>
      <c r="N574" s="732"/>
      <c r="O574" s="732"/>
      <c r="P574" s="732"/>
      <c r="Q574" s="736"/>
      <c r="R574" s="732"/>
      <c r="S574" s="233"/>
      <c r="T574" s="233"/>
      <c r="U574" s="293"/>
      <c r="V574" s="293"/>
      <c r="W574" s="293"/>
      <c r="X574" s="293"/>
      <c r="Y574" s="296"/>
      <c r="Z574" s="296"/>
    </row>
    <row r="575" spans="1:26" ht="15.75">
      <c r="A575" s="240"/>
      <c r="B575" s="733"/>
      <c r="C575" s="208" t="s">
        <v>121</v>
      </c>
      <c r="D575" s="208">
        <f t="shared" ref="D575:L575" si="375">IF(((D573="")*AND(D574="")),"",(D573-D574)*3)</f>
        <v>33483.149999999994</v>
      </c>
      <c r="E575" s="208">
        <f t="shared" si="375"/>
        <v>39462.569999999992</v>
      </c>
      <c r="F575" s="208">
        <f t="shared" si="375"/>
        <v>40587.089999999997</v>
      </c>
      <c r="G575" s="208">
        <f t="shared" si="375"/>
        <v>41538.869999999995</v>
      </c>
      <c r="H575" s="208">
        <f t="shared" si="375"/>
        <v>37808.009999999995</v>
      </c>
      <c r="I575" s="208">
        <f t="shared" si="375"/>
        <v>39438.510000000009</v>
      </c>
      <c r="J575" s="208">
        <f t="shared" si="375"/>
        <v>41104.44</v>
      </c>
      <c r="K575" s="208">
        <f t="shared" si="375"/>
        <v>40981.620000000003</v>
      </c>
      <c r="L575" s="208">
        <f t="shared" si="375"/>
        <v>40151.369999999995</v>
      </c>
      <c r="M575" s="733"/>
      <c r="N575" s="733"/>
      <c r="O575" s="733"/>
      <c r="P575" s="733"/>
      <c r="Q575" s="737"/>
      <c r="R575" s="733"/>
      <c r="S575" s="234"/>
      <c r="T575" s="234"/>
      <c r="U575" s="295"/>
      <c r="V575" s="295"/>
      <c r="W575" s="295"/>
      <c r="X575" s="295"/>
      <c r="Y575" s="297"/>
      <c r="Z575" s="297"/>
    </row>
    <row r="576" spans="1:26" ht="15.75">
      <c r="A576" s="235">
        <v>43712</v>
      </c>
      <c r="B576" s="734" t="s">
        <v>122</v>
      </c>
      <c r="C576" s="208" t="s">
        <v>86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734">
        <f>IF((L577=""),"",MAX(D578:L578))</f>
        <v>41102.49</v>
      </c>
      <c r="N576" s="734">
        <f>IF(L577="","",MIN(D578:L578))</f>
        <v>33206.670000000013</v>
      </c>
      <c r="O576" s="734">
        <f>IF((L578=""),"",AVERAGE(D578:L578))</f>
        <v>39080.056666666671</v>
      </c>
      <c r="P576" s="734">
        <f>IF((L577=""),"",((M576-N576)/(M576+N576))*100)</f>
        <v>10.625634847709199</v>
      </c>
      <c r="Q576" s="735" t="str">
        <f t="shared" ref="Q576" si="376">IF(L577="","",IF(P576&lt;20,(IF(O576&gt;19000,IF(O576&lt;49000,"Pass","Fail"),"Fail"))))</f>
        <v>Pass</v>
      </c>
      <c r="R576" s="734">
        <v>1428</v>
      </c>
      <c r="S576" s="238" t="s">
        <v>285</v>
      </c>
      <c r="T576" s="238"/>
      <c r="U576" s="287">
        <v>19000</v>
      </c>
      <c r="V576" s="287">
        <v>49000</v>
      </c>
      <c r="W576" s="287">
        <v>33000</v>
      </c>
      <c r="X576" s="288">
        <v>44000</v>
      </c>
      <c r="Y576" s="289">
        <v>20</v>
      </c>
      <c r="Z576" s="289">
        <v>20</v>
      </c>
    </row>
    <row r="577" spans="1:26" ht="15.75">
      <c r="A577" s="239"/>
      <c r="B577" s="732"/>
      <c r="C577" s="208" t="s">
        <v>87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732"/>
      <c r="N577" s="732"/>
      <c r="O577" s="732"/>
      <c r="P577" s="732"/>
      <c r="Q577" s="736"/>
      <c r="R577" s="732"/>
      <c r="S577" s="233"/>
      <c r="T577" s="233"/>
      <c r="U577" s="293"/>
      <c r="V577" s="293"/>
      <c r="W577" s="293"/>
      <c r="X577" s="293"/>
      <c r="Y577" s="296"/>
      <c r="Z577" s="296"/>
    </row>
    <row r="578" spans="1:26" ht="15.75">
      <c r="A578" s="240"/>
      <c r="B578" s="733"/>
      <c r="C578" s="208" t="s">
        <v>121</v>
      </c>
      <c r="D578" s="208">
        <f t="shared" ref="D578:L578" si="377">IF(((D576="")*AND(D577="")),"",(D576-D577)*3)</f>
        <v>33206.670000000013</v>
      </c>
      <c r="E578" s="208">
        <f t="shared" si="377"/>
        <v>39279.899999999994</v>
      </c>
      <c r="F578" s="208">
        <f t="shared" si="377"/>
        <v>40538.520000000004</v>
      </c>
      <c r="G578" s="208">
        <f t="shared" si="377"/>
        <v>41102.49</v>
      </c>
      <c r="H578" s="208">
        <f t="shared" si="377"/>
        <v>37226.850000000006</v>
      </c>
      <c r="I578" s="208">
        <f t="shared" si="377"/>
        <v>39272.250000000007</v>
      </c>
      <c r="J578" s="208">
        <f t="shared" si="377"/>
        <v>40927.289999999994</v>
      </c>
      <c r="K578" s="208">
        <f t="shared" si="377"/>
        <v>40517.61</v>
      </c>
      <c r="L578" s="208">
        <f t="shared" si="377"/>
        <v>39648.93</v>
      </c>
      <c r="M578" s="733"/>
      <c r="N578" s="733"/>
      <c r="O578" s="733"/>
      <c r="P578" s="733"/>
      <c r="Q578" s="737"/>
      <c r="R578" s="733"/>
      <c r="S578" s="234"/>
      <c r="T578" s="234"/>
      <c r="U578" s="295"/>
      <c r="V578" s="295"/>
      <c r="W578" s="295"/>
      <c r="X578" s="295"/>
      <c r="Y578" s="297"/>
      <c r="Z578" s="297"/>
    </row>
    <row r="579" spans="1:26" ht="15.75">
      <c r="A579" s="235">
        <v>43715</v>
      </c>
      <c r="B579" s="734" t="s">
        <v>122</v>
      </c>
      <c r="C579" s="208" t="s">
        <v>86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734">
        <f>IF((L580=""),"",MAX(D581:L581))</f>
        <v>42550.83</v>
      </c>
      <c r="N579" s="734">
        <f>IF(L580="","",MIN(D581:L581))</f>
        <v>34485.329999999987</v>
      </c>
      <c r="O579" s="734">
        <f>IF((L581=""),"",AVERAGE(D581:L581))</f>
        <v>40583.660000000003</v>
      </c>
      <c r="P579" s="734">
        <f>IF((L580=""),"",((M579-N579)/(M579+N579))*100)</f>
        <v>10.469758617251971</v>
      </c>
      <c r="Q579" s="735" t="str">
        <f t="shared" ref="Q579" si="378">IF(L580="","",IF(P579&lt;20,(IF(O579&gt;19000,IF(O579&lt;49000,"Pass","Fail"),"Fail"))))</f>
        <v>Pass</v>
      </c>
      <c r="R579" s="734">
        <v>1335</v>
      </c>
      <c r="S579" s="238"/>
      <c r="T579" s="238"/>
      <c r="U579" s="287">
        <v>19000</v>
      </c>
      <c r="V579" s="287">
        <v>49000</v>
      </c>
      <c r="W579" s="287">
        <v>33000</v>
      </c>
      <c r="X579" s="288">
        <v>44000</v>
      </c>
      <c r="Y579" s="289">
        <v>20</v>
      </c>
      <c r="Z579" s="289">
        <v>20</v>
      </c>
    </row>
    <row r="580" spans="1:26" ht="15.75">
      <c r="A580" s="239"/>
      <c r="B580" s="732"/>
      <c r="C580" s="208" t="s">
        <v>87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732"/>
      <c r="N580" s="732"/>
      <c r="O580" s="732"/>
      <c r="P580" s="732"/>
      <c r="Q580" s="736"/>
      <c r="R580" s="732"/>
      <c r="S580" s="233" t="s">
        <v>287</v>
      </c>
      <c r="T580" s="233"/>
      <c r="U580" s="293"/>
      <c r="V580" s="293"/>
      <c r="W580" s="293"/>
      <c r="X580" s="293"/>
      <c r="Y580" s="296"/>
      <c r="Z580" s="296"/>
    </row>
    <row r="581" spans="1:26" ht="15.75">
      <c r="A581" s="240"/>
      <c r="B581" s="733"/>
      <c r="C581" s="208" t="s">
        <v>121</v>
      </c>
      <c r="D581" s="208">
        <f t="shared" ref="D581:L581" si="379">IF(((D579="")*AND(D580="")),"",(D579-D580)*3)</f>
        <v>34485.329999999987</v>
      </c>
      <c r="E581" s="208">
        <f t="shared" si="379"/>
        <v>41095.11</v>
      </c>
      <c r="F581" s="208">
        <f t="shared" si="379"/>
        <v>41777.94</v>
      </c>
      <c r="G581" s="208">
        <f t="shared" si="379"/>
        <v>42550.83</v>
      </c>
      <c r="H581" s="208">
        <f t="shared" si="379"/>
        <v>38272.86</v>
      </c>
      <c r="I581" s="208">
        <f t="shared" si="379"/>
        <v>41194.770000000004</v>
      </c>
      <c r="J581" s="208">
        <f t="shared" si="379"/>
        <v>42447.51</v>
      </c>
      <c r="K581" s="208">
        <f t="shared" si="379"/>
        <v>42260.459999999992</v>
      </c>
      <c r="L581" s="208">
        <f t="shared" si="379"/>
        <v>41168.129999999997</v>
      </c>
      <c r="M581" s="733"/>
      <c r="N581" s="733"/>
      <c r="O581" s="733"/>
      <c r="P581" s="733"/>
      <c r="Q581" s="737"/>
      <c r="R581" s="733"/>
      <c r="S581" s="234"/>
      <c r="T581" s="234"/>
      <c r="U581" s="295"/>
      <c r="V581" s="295"/>
      <c r="W581" s="295"/>
      <c r="X581" s="295"/>
      <c r="Y581" s="297"/>
      <c r="Z581" s="297"/>
    </row>
    <row r="582" spans="1:26" ht="15.75">
      <c r="A582" s="243">
        <v>43718</v>
      </c>
      <c r="B582" s="734" t="s">
        <v>122</v>
      </c>
      <c r="C582" s="208" t="s">
        <v>86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734">
        <f>IF((L583=""),"",MAX(D584:L584))</f>
        <v>36355.649999999994</v>
      </c>
      <c r="N582" s="734">
        <f>IF(L583="","",MIN(D584:L584))</f>
        <v>30039.149999999998</v>
      </c>
      <c r="O582" s="734">
        <f>IF((L584=""),"",AVERAGE(D584:L584))</f>
        <v>34777.943333333329</v>
      </c>
      <c r="P582" s="734">
        <f>IF((L583=""),"",((M582-N582)/(M582+N582))*100)</f>
        <v>9.5135462415731311</v>
      </c>
      <c r="Q582" s="735" t="str">
        <f t="shared" ref="Q582" si="380">IF(L583="","",IF(P582&lt;20,(IF(O582&gt;19000,IF(O582&lt;49000,"Pass","Fail"),"Fail"))))</f>
        <v>Pass</v>
      </c>
      <c r="R582" s="734">
        <v>121</v>
      </c>
      <c r="S582" s="238" t="s">
        <v>288</v>
      </c>
      <c r="T582" s="238"/>
      <c r="U582" s="287">
        <v>19000</v>
      </c>
      <c r="V582" s="287">
        <v>49000</v>
      </c>
      <c r="W582" s="287">
        <v>33000</v>
      </c>
      <c r="X582" s="288">
        <v>44000</v>
      </c>
      <c r="Y582" s="289">
        <v>20</v>
      </c>
      <c r="Z582" s="289">
        <v>20</v>
      </c>
    </row>
    <row r="583" spans="1:26" ht="15.75">
      <c r="A583" s="239"/>
      <c r="B583" s="732"/>
      <c r="C583" s="208" t="s">
        <v>87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732"/>
      <c r="N583" s="732"/>
      <c r="O583" s="732"/>
      <c r="P583" s="732"/>
      <c r="Q583" s="736"/>
      <c r="R583" s="732"/>
      <c r="S583" s="233"/>
      <c r="T583" s="233"/>
      <c r="U583" s="293"/>
      <c r="V583" s="293"/>
      <c r="W583" s="293"/>
      <c r="X583" s="293"/>
      <c r="Y583" s="296"/>
      <c r="Z583" s="296"/>
    </row>
    <row r="584" spans="1:26" ht="15.75">
      <c r="A584" s="240"/>
      <c r="B584" s="733"/>
      <c r="C584" s="208" t="s">
        <v>121</v>
      </c>
      <c r="D584" s="208">
        <f t="shared" ref="D584:L584" si="381">IF(((D582="")*AND(D583="")),"",(D582-D583)*3)</f>
        <v>30039.149999999998</v>
      </c>
      <c r="E584" s="208">
        <f t="shared" si="381"/>
        <v>34765.68</v>
      </c>
      <c r="F584" s="208">
        <f t="shared" si="381"/>
        <v>35568.36</v>
      </c>
      <c r="G584" s="208">
        <f t="shared" si="381"/>
        <v>36355.649999999994</v>
      </c>
      <c r="H584" s="208">
        <f t="shared" si="381"/>
        <v>33620.340000000004</v>
      </c>
      <c r="I584" s="208">
        <f t="shared" si="381"/>
        <v>35273.46</v>
      </c>
      <c r="J584" s="208">
        <f t="shared" si="381"/>
        <v>35810.76</v>
      </c>
      <c r="K584" s="208">
        <f t="shared" si="381"/>
        <v>35884.409999999996</v>
      </c>
      <c r="L584" s="208">
        <f t="shared" si="381"/>
        <v>35683.68</v>
      </c>
      <c r="M584" s="733"/>
      <c r="N584" s="733"/>
      <c r="O584" s="733"/>
      <c r="P584" s="733"/>
      <c r="Q584" s="737"/>
      <c r="R584" s="733"/>
      <c r="S584" s="234"/>
      <c r="T584" s="234"/>
      <c r="U584" s="295"/>
      <c r="V584" s="295"/>
      <c r="W584" s="295"/>
      <c r="X584" s="295"/>
      <c r="Y584" s="297"/>
      <c r="Z584" s="297"/>
    </row>
    <row r="585" spans="1:26" ht="15.75">
      <c r="A585" s="243">
        <v>43724</v>
      </c>
      <c r="B585" s="734" t="s">
        <v>122</v>
      </c>
      <c r="C585" s="208" t="s">
        <v>86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734">
        <f>IF((L586=""),"",MAX(D587:L587))</f>
        <v>41503.17</v>
      </c>
      <c r="N585" s="734">
        <f>IF(L586="","",MIN(D587:L587))</f>
        <v>34017.69</v>
      </c>
      <c r="O585" s="734">
        <f>IF((L587=""),"",AVERAGE(D587:L587))</f>
        <v>39632.89</v>
      </c>
      <c r="P585" s="734">
        <f>IF((L586=""),"",((M585-N585)/(M585+N585))*100)</f>
        <v>9.9118045001076478</v>
      </c>
      <c r="Q585" s="735" t="str">
        <f t="shared" ref="Q585" si="382">IF(L586="","",IF(P585&lt;20,(IF(O585&gt;19000,IF(O585&lt;49000,"Pass","Fail"),"Fail"))))</f>
        <v>Pass</v>
      </c>
      <c r="R585" s="734">
        <v>1340</v>
      </c>
      <c r="S585" s="238" t="s">
        <v>289</v>
      </c>
      <c r="T585" s="238"/>
      <c r="U585" s="287">
        <v>19000</v>
      </c>
      <c r="V585" s="287">
        <v>49000</v>
      </c>
      <c r="W585" s="287">
        <v>33000</v>
      </c>
      <c r="X585" s="288">
        <v>44000</v>
      </c>
      <c r="Y585" s="289">
        <v>20</v>
      </c>
      <c r="Z585" s="289">
        <v>20</v>
      </c>
    </row>
    <row r="586" spans="1:26" ht="15.75">
      <c r="A586" s="239"/>
      <c r="B586" s="732"/>
      <c r="C586" s="208" t="s">
        <v>87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732"/>
      <c r="N586" s="732"/>
      <c r="O586" s="732"/>
      <c r="P586" s="732"/>
      <c r="Q586" s="736"/>
      <c r="R586" s="732"/>
      <c r="S586" s="233"/>
      <c r="T586" s="233"/>
      <c r="U586" s="293"/>
      <c r="V586" s="293"/>
      <c r="W586" s="293"/>
      <c r="X586" s="293"/>
      <c r="Y586" s="296"/>
      <c r="Z586" s="296"/>
    </row>
    <row r="587" spans="1:26" ht="15.75">
      <c r="A587" s="240"/>
      <c r="B587" s="733"/>
      <c r="C587" s="208" t="s">
        <v>121</v>
      </c>
      <c r="D587" s="208">
        <f t="shared" ref="D587:L587" si="383">IF(((D585="")*AND(D586="")),"",(D585-D586)*3)</f>
        <v>34017.69</v>
      </c>
      <c r="E587" s="208">
        <f t="shared" si="383"/>
        <v>39791.1</v>
      </c>
      <c r="F587" s="208">
        <f t="shared" si="383"/>
        <v>40723.17</v>
      </c>
      <c r="G587" s="208">
        <f t="shared" si="383"/>
        <v>41503.17</v>
      </c>
      <c r="H587" s="208">
        <f t="shared" si="383"/>
        <v>38149.770000000004</v>
      </c>
      <c r="I587" s="208">
        <f t="shared" si="383"/>
        <v>39775.410000000003</v>
      </c>
      <c r="J587" s="208">
        <f t="shared" si="383"/>
        <v>41142.54</v>
      </c>
      <c r="K587" s="208">
        <f t="shared" si="383"/>
        <v>41040.119999999995</v>
      </c>
      <c r="L587" s="208">
        <f t="shared" si="383"/>
        <v>40553.040000000001</v>
      </c>
      <c r="M587" s="733"/>
      <c r="N587" s="733"/>
      <c r="O587" s="733"/>
      <c r="P587" s="733"/>
      <c r="Q587" s="737"/>
      <c r="R587" s="733"/>
      <c r="S587" s="234"/>
      <c r="T587" s="234"/>
      <c r="U587" s="295"/>
      <c r="V587" s="295"/>
      <c r="W587" s="295"/>
      <c r="X587" s="295"/>
      <c r="Y587" s="297"/>
      <c r="Z587" s="297"/>
    </row>
    <row r="588" spans="1:26" ht="15.75">
      <c r="A588" s="256">
        <v>43728</v>
      </c>
      <c r="B588" s="734" t="s">
        <v>122</v>
      </c>
      <c r="C588" s="208" t="s">
        <v>86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734">
        <f>IF((L589=""),"",MAX(D590:L590))</f>
        <v>35861.160000000003</v>
      </c>
      <c r="N588" s="734">
        <f>IF(L589="","",MIN(D590:L590))</f>
        <v>26994.659999999993</v>
      </c>
      <c r="O588" s="734">
        <f>IF((L590=""),"",AVERAGE(D590:L590))</f>
        <v>33693.21333333334</v>
      </c>
      <c r="P588" s="734">
        <f>IF((L589=""),"",((M588-N588)/(M588+N588))*100)</f>
        <v>14.106092323670286</v>
      </c>
      <c r="Q588" s="735" t="str">
        <f t="shared" ref="Q588" si="384">IF(L589="","",IF(P588&lt;20,(IF(O588&gt;19000,IF(O588&lt;49000,"Pass","Fail"),"Fail"))))</f>
        <v>Pass</v>
      </c>
      <c r="R588" s="734">
        <v>121</v>
      </c>
      <c r="S588" s="238" t="s">
        <v>291</v>
      </c>
      <c r="T588" s="238" t="s">
        <v>290</v>
      </c>
      <c r="U588" s="287">
        <v>19000</v>
      </c>
      <c r="V588" s="287">
        <v>49000</v>
      </c>
      <c r="W588" s="287">
        <v>33000</v>
      </c>
      <c r="X588" s="288">
        <v>44000</v>
      </c>
      <c r="Y588" s="289">
        <v>20</v>
      </c>
      <c r="Z588" s="289">
        <v>20</v>
      </c>
    </row>
    <row r="589" spans="1:26" ht="15.75">
      <c r="A589" s="239"/>
      <c r="B589" s="732"/>
      <c r="C589" s="208" t="s">
        <v>87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732"/>
      <c r="N589" s="732"/>
      <c r="O589" s="732"/>
      <c r="P589" s="732"/>
      <c r="Q589" s="736"/>
      <c r="R589" s="732"/>
      <c r="S589" s="233"/>
      <c r="T589" s="233"/>
      <c r="U589" s="293"/>
      <c r="V589" s="293"/>
      <c r="W589" s="293"/>
      <c r="X589" s="293"/>
      <c r="Y589" s="296"/>
      <c r="Z589" s="296"/>
    </row>
    <row r="590" spans="1:26" ht="15.75">
      <c r="A590" s="240"/>
      <c r="B590" s="733"/>
      <c r="C590" s="208" t="s">
        <v>121</v>
      </c>
      <c r="D590" s="208">
        <f t="shared" ref="D590:L590" si="385">IF(((D588="")*AND(D589="")),"",(D588-D589)*3)</f>
        <v>26994.659999999993</v>
      </c>
      <c r="E590" s="208">
        <f t="shared" si="385"/>
        <v>33902.520000000004</v>
      </c>
      <c r="F590" s="208">
        <f t="shared" si="385"/>
        <v>35471.070000000007</v>
      </c>
      <c r="G590" s="208">
        <f t="shared" si="385"/>
        <v>35743.920000000006</v>
      </c>
      <c r="H590" s="208">
        <f t="shared" si="385"/>
        <v>31409.219999999994</v>
      </c>
      <c r="I590" s="208">
        <f t="shared" si="385"/>
        <v>33381.72</v>
      </c>
      <c r="J590" s="208">
        <f t="shared" si="385"/>
        <v>35313.509999999995</v>
      </c>
      <c r="K590" s="208">
        <f t="shared" si="385"/>
        <v>35861.160000000003</v>
      </c>
      <c r="L590" s="208">
        <f t="shared" si="385"/>
        <v>35161.14</v>
      </c>
      <c r="M590" s="733"/>
      <c r="N590" s="733"/>
      <c r="O590" s="733"/>
      <c r="P590" s="733"/>
      <c r="Q590" s="737"/>
      <c r="R590" s="733"/>
      <c r="S590" s="234"/>
      <c r="T590" s="234"/>
      <c r="U590" s="295"/>
      <c r="V590" s="295"/>
      <c r="W590" s="295"/>
      <c r="X590" s="295"/>
      <c r="Y590" s="297"/>
      <c r="Z590" s="297"/>
    </row>
    <row r="591" spans="1:26" ht="15.75">
      <c r="A591" s="235">
        <v>43731</v>
      </c>
      <c r="B591" s="734" t="s">
        <v>122</v>
      </c>
      <c r="C591" s="208" t="s">
        <v>86</v>
      </c>
      <c r="D591" s="219">
        <v>29298.400000000001</v>
      </c>
      <c r="E591" s="219">
        <v>29189.01</v>
      </c>
      <c r="F591" s="219">
        <v>29187</v>
      </c>
      <c r="G591" s="219">
        <v>29173.26</v>
      </c>
      <c r="H591" s="219">
        <v>29288.46</v>
      </c>
      <c r="I591" s="219">
        <v>29318.89</v>
      </c>
      <c r="J591" s="219">
        <v>29181.64</v>
      </c>
      <c r="K591" s="219">
        <v>29158.02</v>
      </c>
      <c r="L591" s="219">
        <v>29260.71</v>
      </c>
      <c r="M591" s="734">
        <f>IF((L592=""),"",MAX(D593:L593))</f>
        <v>40563.089999999997</v>
      </c>
      <c r="N591" s="734">
        <f>IF(L592="","",MIN(D593:L593))</f>
        <v>31791.870000000003</v>
      </c>
      <c r="O591" s="734">
        <f>IF((L593=""),"",AVERAGE(D593:L593))</f>
        <v>38061.493333333332</v>
      </c>
      <c r="P591" s="734">
        <f>IF((L592=""),"",((M591-N591)/(M591+N591))*100)</f>
        <v>12.122486143313457</v>
      </c>
      <c r="Q591" s="735" t="str">
        <f t="shared" ref="Q591" si="386">IF(L592="","",IF(P591&lt;20,(IF(O591&gt;19000,IF(O591&lt;49000,"Pass","Fail"),"Fail"))))</f>
        <v>Pass</v>
      </c>
      <c r="R591" s="734">
        <v>1428</v>
      </c>
      <c r="S591" s="238" t="s">
        <v>292</v>
      </c>
      <c r="T591" s="238"/>
      <c r="U591" s="287">
        <v>19000</v>
      </c>
      <c r="V591" s="287">
        <v>49000</v>
      </c>
      <c r="W591" s="287">
        <v>33000</v>
      </c>
      <c r="X591" s="288">
        <v>44000</v>
      </c>
      <c r="Y591" s="289">
        <v>20</v>
      </c>
      <c r="Z591" s="289">
        <v>20</v>
      </c>
    </row>
    <row r="592" spans="1:26" ht="15.75">
      <c r="A592" s="239"/>
      <c r="B592" s="732"/>
      <c r="C592" s="208" t="s">
        <v>87</v>
      </c>
      <c r="D592" s="219">
        <v>18701.11</v>
      </c>
      <c r="E592" s="219">
        <v>16583.03</v>
      </c>
      <c r="F592" s="219">
        <v>16123.74</v>
      </c>
      <c r="G592" s="219">
        <v>15652.23</v>
      </c>
      <c r="H592" s="219">
        <v>16808.98</v>
      </c>
      <c r="I592" s="219">
        <v>16892.95</v>
      </c>
      <c r="J592" s="219">
        <v>16166.93</v>
      </c>
      <c r="K592" s="219">
        <v>15853.09</v>
      </c>
      <c r="L592" s="219">
        <v>16088.85</v>
      </c>
      <c r="M592" s="732"/>
      <c r="N592" s="732"/>
      <c r="O592" s="732"/>
      <c r="P592" s="732"/>
      <c r="Q592" s="736"/>
      <c r="R592" s="732"/>
      <c r="S592" s="233"/>
      <c r="T592" s="233"/>
      <c r="U592" s="293"/>
      <c r="V592" s="293"/>
      <c r="W592" s="293"/>
      <c r="X592" s="293"/>
      <c r="Y592" s="296"/>
      <c r="Z592" s="296"/>
    </row>
    <row r="593" spans="1:26" ht="15.75">
      <c r="A593" s="240"/>
      <c r="B593" s="733"/>
      <c r="C593" s="208" t="s">
        <v>121</v>
      </c>
      <c r="D593" s="208">
        <f t="shared" ref="D593:L593" si="387">IF(((D591="")*AND(D592="")),"",(D591-D592)*3)</f>
        <v>31791.870000000003</v>
      </c>
      <c r="E593" s="208">
        <f t="shared" si="387"/>
        <v>37817.94</v>
      </c>
      <c r="F593" s="208">
        <f t="shared" si="387"/>
        <v>39189.78</v>
      </c>
      <c r="G593" s="208">
        <f t="shared" si="387"/>
        <v>40563.089999999997</v>
      </c>
      <c r="H593" s="208">
        <f t="shared" si="387"/>
        <v>37438.44</v>
      </c>
      <c r="I593" s="208">
        <f t="shared" si="387"/>
        <v>37277.819999999992</v>
      </c>
      <c r="J593" s="208">
        <f t="shared" si="387"/>
        <v>39044.129999999997</v>
      </c>
      <c r="K593" s="208">
        <f t="shared" si="387"/>
        <v>39914.79</v>
      </c>
      <c r="L593" s="208">
        <f t="shared" si="387"/>
        <v>39515.579999999994</v>
      </c>
      <c r="M593" s="733"/>
      <c r="N593" s="733"/>
      <c r="O593" s="733"/>
      <c r="P593" s="733"/>
      <c r="Q593" s="737"/>
      <c r="R593" s="733"/>
      <c r="S593" s="234"/>
      <c r="T593" s="234"/>
      <c r="U593" s="295"/>
      <c r="V593" s="295"/>
      <c r="W593" s="295"/>
      <c r="X593" s="295"/>
      <c r="Y593" s="297"/>
      <c r="Z593" s="297"/>
    </row>
    <row r="594" spans="1:26" ht="15.75">
      <c r="A594" s="235">
        <v>43735</v>
      </c>
      <c r="B594" s="734" t="s">
        <v>122</v>
      </c>
      <c r="C594" s="208" t="s">
        <v>86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734">
        <f>IF((L595=""),"",MAX(D596:L596))</f>
        <v>44165.459999999992</v>
      </c>
      <c r="N594" s="734">
        <f>IF(L595="","",MIN(D596:L596))</f>
        <v>33180.69</v>
      </c>
      <c r="O594" s="734">
        <f>IF((L596=""),"",AVERAGE(D596:L596))</f>
        <v>39789.89</v>
      </c>
      <c r="P594" s="734">
        <f>IF((L595=""),"",((M594-N594)/(M594+N594))*100)</f>
        <v>14.202090213927896</v>
      </c>
      <c r="Q594" s="735" t="str">
        <f t="shared" ref="Q594" si="388">IF(L595="","",IF(P594&lt;20,(IF(O594&gt;19000,IF(O594&lt;49000,"Pass","Fail"),"Fail"))))</f>
        <v>Pass</v>
      </c>
      <c r="R594" s="734" t="s">
        <v>66</v>
      </c>
      <c r="S594" s="238" t="s">
        <v>293</v>
      </c>
      <c r="T594" s="238"/>
      <c r="U594" s="287">
        <v>19000</v>
      </c>
      <c r="V594" s="287">
        <v>49000</v>
      </c>
      <c r="W594" s="287">
        <v>33000</v>
      </c>
      <c r="X594" s="288">
        <v>44000</v>
      </c>
      <c r="Y594" s="289">
        <v>20</v>
      </c>
      <c r="Z594" s="289">
        <v>20</v>
      </c>
    </row>
    <row r="595" spans="1:26" ht="15.75">
      <c r="A595" s="239"/>
      <c r="B595" s="732"/>
      <c r="C595" s="208" t="s">
        <v>87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732"/>
      <c r="N595" s="732"/>
      <c r="O595" s="732"/>
      <c r="P595" s="732"/>
      <c r="Q595" s="736"/>
      <c r="R595" s="732"/>
      <c r="S595" s="233"/>
      <c r="T595" s="233"/>
      <c r="U595" s="293"/>
      <c r="V595" s="293"/>
      <c r="W595" s="293"/>
      <c r="X595" s="293"/>
      <c r="Y595" s="296"/>
      <c r="Z595" s="296"/>
    </row>
    <row r="596" spans="1:26" ht="15.75">
      <c r="A596" s="240"/>
      <c r="B596" s="733"/>
      <c r="C596" s="208" t="s">
        <v>121</v>
      </c>
      <c r="D596" s="208">
        <f t="shared" ref="D596:L596" si="389">IF(((D594="")*AND(D595="")),"",(D594-D595)*3)</f>
        <v>33180.69</v>
      </c>
      <c r="E596" s="208">
        <f t="shared" si="389"/>
        <v>39182.94</v>
      </c>
      <c r="F596" s="208">
        <f t="shared" si="389"/>
        <v>40404.33</v>
      </c>
      <c r="G596" s="208">
        <f t="shared" si="389"/>
        <v>41249.61</v>
      </c>
      <c r="H596" s="208">
        <f t="shared" si="389"/>
        <v>44165.459999999992</v>
      </c>
      <c r="I596" s="208">
        <f t="shared" si="389"/>
        <v>38997.69</v>
      </c>
      <c r="J596" s="208">
        <f t="shared" si="389"/>
        <v>40393.409999999996</v>
      </c>
      <c r="K596" s="208">
        <f t="shared" si="389"/>
        <v>40764.78</v>
      </c>
      <c r="L596" s="208">
        <f t="shared" si="389"/>
        <v>39770.1</v>
      </c>
      <c r="M596" s="733"/>
      <c r="N596" s="733"/>
      <c r="O596" s="733"/>
      <c r="P596" s="733"/>
      <c r="Q596" s="737"/>
      <c r="R596" s="733"/>
      <c r="S596" s="234"/>
      <c r="T596" s="234"/>
      <c r="U596" s="295"/>
      <c r="V596" s="295"/>
      <c r="W596" s="295"/>
      <c r="X596" s="295"/>
      <c r="Y596" s="297"/>
      <c r="Z596" s="297"/>
    </row>
    <row r="597" spans="1:26" ht="15.75">
      <c r="A597" s="243">
        <v>43738</v>
      </c>
      <c r="B597" s="734" t="s">
        <v>122</v>
      </c>
      <c r="C597" s="208" t="s">
        <v>86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734">
        <f>IF((L598=""),"",MAX(D599:L599))</f>
        <v>45308.1</v>
      </c>
      <c r="N597" s="734">
        <f>IF(L598="","",MIN(D599:L599))</f>
        <v>32928.569999999992</v>
      </c>
      <c r="O597" s="734">
        <f>IF((L599=""),"",AVERAGE(D599:L599))</f>
        <v>40379.429999999993</v>
      </c>
      <c r="P597" s="734">
        <f>IF((L598=""),"",((M597-N597)/(M597+N597))*100)</f>
        <v>15.823181124656774</v>
      </c>
      <c r="Q597" s="735" t="str">
        <f t="shared" ref="Q597" si="390">IF(L598="","",IF(P597&lt;20,(IF(O597&gt;19000,IF(O597&lt;49000,"Pass","Fail"),"Fail"))))</f>
        <v>Pass</v>
      </c>
      <c r="R597" s="734">
        <v>121</v>
      </c>
      <c r="S597" s="238" t="s">
        <v>294</v>
      </c>
      <c r="T597" s="238"/>
      <c r="U597" s="287">
        <v>19000</v>
      </c>
      <c r="V597" s="287">
        <v>49000</v>
      </c>
      <c r="W597" s="287">
        <v>33000</v>
      </c>
      <c r="X597" s="288">
        <v>44000</v>
      </c>
      <c r="Y597" s="289">
        <v>20</v>
      </c>
      <c r="Z597" s="289">
        <v>20</v>
      </c>
    </row>
    <row r="598" spans="1:26" ht="15.75">
      <c r="A598" s="239"/>
      <c r="B598" s="732"/>
      <c r="C598" s="208" t="s">
        <v>87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732"/>
      <c r="N598" s="732"/>
      <c r="O598" s="732"/>
      <c r="P598" s="732"/>
      <c r="Q598" s="736"/>
      <c r="R598" s="732"/>
      <c r="S598" s="233"/>
      <c r="T598" s="233"/>
      <c r="U598" s="293"/>
      <c r="V598" s="293"/>
      <c r="W598" s="293"/>
      <c r="X598" s="293"/>
      <c r="Y598" s="296"/>
      <c r="Z598" s="296"/>
    </row>
    <row r="599" spans="1:26" ht="15.75">
      <c r="A599" s="240"/>
      <c r="B599" s="733"/>
      <c r="C599" s="208" t="s">
        <v>121</v>
      </c>
      <c r="D599" s="208">
        <f t="shared" ref="D599:L599" si="391">IF(((D597="")*AND(D598="")),"",(D597-D598)*3)</f>
        <v>32928.569999999992</v>
      </c>
      <c r="E599" s="208">
        <f t="shared" si="391"/>
        <v>40138.979999999996</v>
      </c>
      <c r="F599" s="208">
        <f t="shared" si="391"/>
        <v>40687.769999999997</v>
      </c>
      <c r="G599" s="208">
        <f t="shared" si="391"/>
        <v>40709.340000000004</v>
      </c>
      <c r="H599" s="208">
        <f t="shared" si="391"/>
        <v>40514.31</v>
      </c>
      <c r="I599" s="208">
        <f t="shared" si="391"/>
        <v>40956.720000000001</v>
      </c>
      <c r="J599" s="208">
        <f t="shared" si="391"/>
        <v>42117.869999999995</v>
      </c>
      <c r="K599" s="208">
        <f t="shared" si="391"/>
        <v>40053.21</v>
      </c>
      <c r="L599" s="208">
        <f t="shared" si="391"/>
        <v>45308.1</v>
      </c>
      <c r="M599" s="733"/>
      <c r="N599" s="733"/>
      <c r="O599" s="733"/>
      <c r="P599" s="733"/>
      <c r="Q599" s="737"/>
      <c r="R599" s="733"/>
      <c r="S599" s="234"/>
      <c r="T599" s="234"/>
      <c r="U599" s="295"/>
      <c r="V599" s="295"/>
      <c r="W599" s="295"/>
      <c r="X599" s="295"/>
      <c r="Y599" s="297"/>
      <c r="Z599" s="297"/>
    </row>
    <row r="600" spans="1:26" ht="15.75">
      <c r="A600" s="243">
        <v>43741</v>
      </c>
      <c r="B600" s="734" t="s">
        <v>122</v>
      </c>
      <c r="C600" s="208" t="s">
        <v>86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734">
        <f>IF((L601=""),"",MAX(D602:L602))</f>
        <v>41464.379999999997</v>
      </c>
      <c r="N600" s="734">
        <f>IF(L601="","",MIN(D602:L602))</f>
        <v>33589.589999999997</v>
      </c>
      <c r="O600" s="734">
        <f>IF((L602=""),"",AVERAGE(D602:L602))</f>
        <v>39107.643333333333</v>
      </c>
      <c r="P600" s="734">
        <f>IF((L601=""),"",((M600-N600)/(M600+N600))*100)</f>
        <v>10.492169834587033</v>
      </c>
      <c r="Q600" s="735" t="str">
        <f t="shared" ref="Q600" si="392">IF(L601="","",IF(P600&lt;20,(IF(O600&gt;19000,IF(O600&lt;49000,"Pass","Fail"),"Fail"))))</f>
        <v>Pass</v>
      </c>
      <c r="R600" s="734">
        <v>1335</v>
      </c>
      <c r="S600" s="238"/>
      <c r="T600" s="238"/>
      <c r="U600" s="287">
        <v>19000</v>
      </c>
      <c r="V600" s="287">
        <v>49000</v>
      </c>
      <c r="W600" s="287">
        <v>33000</v>
      </c>
      <c r="X600" s="288">
        <v>44000</v>
      </c>
      <c r="Y600" s="289">
        <v>20</v>
      </c>
      <c r="Z600" s="289">
        <v>20</v>
      </c>
    </row>
    <row r="601" spans="1:26" ht="15.75">
      <c r="A601" s="239"/>
      <c r="B601" s="732"/>
      <c r="C601" s="208" t="s">
        <v>87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732"/>
      <c r="N601" s="732"/>
      <c r="O601" s="732"/>
      <c r="P601" s="732"/>
      <c r="Q601" s="736"/>
      <c r="R601" s="732"/>
      <c r="S601" s="233" t="s">
        <v>295</v>
      </c>
      <c r="T601" s="233"/>
      <c r="U601" s="293"/>
      <c r="V601" s="293"/>
      <c r="W601" s="293"/>
      <c r="X601" s="293"/>
      <c r="Y601" s="296"/>
      <c r="Z601" s="296"/>
    </row>
    <row r="602" spans="1:26" ht="15.75">
      <c r="A602" s="240"/>
      <c r="B602" s="733"/>
      <c r="C602" s="208" t="s">
        <v>121</v>
      </c>
      <c r="D602" s="208">
        <f t="shared" ref="D602:L602" si="393">IF(((D600="")*AND(D601="")),"",(D600-D601)*3)</f>
        <v>33589.589999999997</v>
      </c>
      <c r="E602" s="208">
        <f t="shared" si="393"/>
        <v>39650.340000000004</v>
      </c>
      <c r="F602" s="208">
        <f t="shared" si="393"/>
        <v>40480.770000000004</v>
      </c>
      <c r="G602" s="208">
        <f t="shared" si="393"/>
        <v>40935.69</v>
      </c>
      <c r="H602" s="208">
        <f t="shared" si="393"/>
        <v>37164.870000000003</v>
      </c>
      <c r="I602" s="208">
        <f t="shared" si="393"/>
        <v>40028.94</v>
      </c>
      <c r="J602" s="208">
        <f t="shared" si="393"/>
        <v>41464.379999999997</v>
      </c>
      <c r="K602" s="208">
        <f t="shared" si="393"/>
        <v>39953.550000000003</v>
      </c>
      <c r="L602" s="208">
        <f t="shared" si="393"/>
        <v>38700.659999999989</v>
      </c>
      <c r="M602" s="733"/>
      <c r="N602" s="733"/>
      <c r="O602" s="733"/>
      <c r="P602" s="733"/>
      <c r="Q602" s="737"/>
      <c r="R602" s="733"/>
      <c r="S602" s="234"/>
      <c r="T602" s="234"/>
      <c r="U602" s="295"/>
      <c r="V602" s="295"/>
      <c r="W602" s="295"/>
      <c r="X602" s="295"/>
      <c r="Y602" s="297"/>
      <c r="Z602" s="297"/>
    </row>
    <row r="603" spans="1:26" ht="15.75">
      <c r="A603" s="243">
        <v>43745</v>
      </c>
      <c r="B603" s="734" t="s">
        <v>122</v>
      </c>
      <c r="C603" s="208" t="s">
        <v>86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734">
        <f>IF((L604=""),"",MAX(D605:L605))</f>
        <v>40982.82</v>
      </c>
      <c r="N603" s="734">
        <f>IF(L604="","",MIN(D605:L605))</f>
        <v>33477.870000000003</v>
      </c>
      <c r="O603" s="734">
        <f>IF((L605=""),"",AVERAGE(D605:L605))</f>
        <v>38798.05333333333</v>
      </c>
      <c r="P603" s="734">
        <f>IF((L604=""),"",((M603-N603)/(M603+N603))*100)</f>
        <v>10.079076624189216</v>
      </c>
      <c r="Q603" s="735" t="str">
        <f t="shared" ref="Q603" si="394">IF(L604="","",IF(P603&lt;20,(IF(O603&gt;19000,IF(O603&lt;49000,"Pass","Fail"),"Fail"))))</f>
        <v>Pass</v>
      </c>
      <c r="R603" s="734" t="s">
        <v>296</v>
      </c>
      <c r="S603" s="238"/>
      <c r="T603" s="238"/>
      <c r="U603" s="287">
        <v>19000</v>
      </c>
      <c r="V603" s="287">
        <v>49000</v>
      </c>
      <c r="W603" s="287">
        <v>33000</v>
      </c>
      <c r="X603" s="288">
        <v>44000</v>
      </c>
      <c r="Y603" s="289">
        <v>20</v>
      </c>
      <c r="Z603" s="289">
        <v>20</v>
      </c>
    </row>
    <row r="604" spans="1:26" ht="15.75">
      <c r="A604" s="239"/>
      <c r="B604" s="732"/>
      <c r="C604" s="208" t="s">
        <v>87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732"/>
      <c r="N604" s="732"/>
      <c r="O604" s="732"/>
      <c r="P604" s="732"/>
      <c r="Q604" s="736"/>
      <c r="R604" s="732"/>
      <c r="S604" s="233"/>
      <c r="T604" s="233"/>
      <c r="U604" s="293"/>
      <c r="V604" s="293"/>
      <c r="W604" s="293"/>
      <c r="X604" s="293"/>
      <c r="Y604" s="296"/>
      <c r="Z604" s="296"/>
    </row>
    <row r="605" spans="1:26" ht="15.75">
      <c r="A605" s="240"/>
      <c r="B605" s="733"/>
      <c r="C605" s="208" t="s">
        <v>121</v>
      </c>
      <c r="D605" s="208">
        <f t="shared" ref="D605:L605" si="395">IF(((D603="")*AND(D604="")),"",(D603-D604)*3)</f>
        <v>33477.870000000003</v>
      </c>
      <c r="E605" s="208">
        <f t="shared" si="395"/>
        <v>39358.170000000006</v>
      </c>
      <c r="F605" s="208">
        <f t="shared" si="395"/>
        <v>39973.11</v>
      </c>
      <c r="G605" s="208">
        <f t="shared" si="395"/>
        <v>40452.39</v>
      </c>
      <c r="H605" s="208">
        <f t="shared" si="395"/>
        <v>36732.720000000001</v>
      </c>
      <c r="I605" s="208">
        <f t="shared" si="395"/>
        <v>39998.399999999994</v>
      </c>
      <c r="J605" s="208">
        <f t="shared" si="395"/>
        <v>40982.82</v>
      </c>
      <c r="K605" s="208">
        <f t="shared" si="395"/>
        <v>39651.42</v>
      </c>
      <c r="L605" s="208">
        <f t="shared" si="395"/>
        <v>38555.58</v>
      </c>
      <c r="M605" s="733"/>
      <c r="N605" s="733"/>
      <c r="O605" s="733"/>
      <c r="P605" s="733"/>
      <c r="Q605" s="737"/>
      <c r="R605" s="733"/>
      <c r="S605" s="234"/>
      <c r="T605" s="234"/>
      <c r="U605" s="295"/>
      <c r="V605" s="295"/>
      <c r="W605" s="295"/>
      <c r="X605" s="295"/>
      <c r="Y605" s="297"/>
      <c r="Z605" s="297"/>
    </row>
    <row r="606" spans="1:26" ht="15.75">
      <c r="A606" s="243">
        <v>43749</v>
      </c>
      <c r="B606" s="734" t="s">
        <v>122</v>
      </c>
      <c r="C606" s="208" t="s">
        <v>86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734">
        <f>IF((L607=""),"",MAX(D608:L608))</f>
        <v>40978.050000000003</v>
      </c>
      <c r="N606" s="734">
        <f>IF(L607="","",MIN(D608:L608))</f>
        <v>33467.61</v>
      </c>
      <c r="O606" s="734">
        <f>IF((L608=""),"",AVERAGE(D608:L608))</f>
        <v>38412.143333333341</v>
      </c>
      <c r="P606" s="734">
        <f>IF((L607=""),"",((M606-N606)/(M606+N606))*100)</f>
        <v>10.088486017855173</v>
      </c>
      <c r="Q606" s="735" t="str">
        <f t="shared" ref="Q606" si="396">IF(L607="","",IF(P606&lt;20,(IF(O606&gt;19000,IF(O606&lt;49000,"Pass","Fail"),"Fail"))))</f>
        <v>Pass</v>
      </c>
      <c r="R606" s="734">
        <v>74</v>
      </c>
      <c r="S606" s="238" t="s">
        <v>297</v>
      </c>
      <c r="T606" s="238"/>
      <c r="U606" s="287">
        <v>19000</v>
      </c>
      <c r="V606" s="287">
        <v>49000</v>
      </c>
      <c r="W606" s="287">
        <v>33000</v>
      </c>
      <c r="X606" s="288">
        <v>44000</v>
      </c>
      <c r="Y606" s="289">
        <v>20</v>
      </c>
      <c r="Z606" s="289">
        <v>20</v>
      </c>
    </row>
    <row r="607" spans="1:26" ht="15.75">
      <c r="A607" s="239"/>
      <c r="B607" s="732"/>
      <c r="C607" s="208" t="s">
        <v>87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732"/>
      <c r="N607" s="732"/>
      <c r="O607" s="732"/>
      <c r="P607" s="732"/>
      <c r="Q607" s="736"/>
      <c r="R607" s="732"/>
      <c r="S607" s="233"/>
      <c r="T607" s="233"/>
      <c r="U607" s="293"/>
      <c r="V607" s="293"/>
      <c r="W607" s="293"/>
      <c r="X607" s="293"/>
      <c r="Y607" s="296"/>
      <c r="Z607" s="296"/>
    </row>
    <row r="608" spans="1:26" ht="15.75">
      <c r="A608" s="240"/>
      <c r="B608" s="733"/>
      <c r="C608" s="208" t="s">
        <v>121</v>
      </c>
      <c r="D608" s="208">
        <f t="shared" ref="D608:L608" si="397">IF(((D606="")*AND(D607="")),"",(D606-D607)*3)</f>
        <v>34034.79</v>
      </c>
      <c r="E608" s="208">
        <f t="shared" si="397"/>
        <v>39638.819999999992</v>
      </c>
      <c r="F608" s="208">
        <f t="shared" si="397"/>
        <v>33467.61</v>
      </c>
      <c r="G608" s="208">
        <f t="shared" si="397"/>
        <v>40788.479999999996</v>
      </c>
      <c r="H608" s="208">
        <f t="shared" si="397"/>
        <v>37208.820000000007</v>
      </c>
      <c r="I608" s="208">
        <f t="shared" si="397"/>
        <v>39959.130000000005</v>
      </c>
      <c r="J608" s="208">
        <f t="shared" si="397"/>
        <v>40978.050000000003</v>
      </c>
      <c r="K608" s="208">
        <f t="shared" si="397"/>
        <v>40206.39</v>
      </c>
      <c r="L608" s="208">
        <f t="shared" si="397"/>
        <v>39427.199999999997</v>
      </c>
      <c r="M608" s="733"/>
      <c r="N608" s="733"/>
      <c r="O608" s="733"/>
      <c r="P608" s="733"/>
      <c r="Q608" s="737"/>
      <c r="R608" s="733"/>
      <c r="S608" s="234"/>
      <c r="T608" s="234"/>
      <c r="U608" s="295"/>
      <c r="V608" s="295"/>
      <c r="W608" s="295"/>
      <c r="X608" s="295"/>
      <c r="Y608" s="297"/>
      <c r="Z608" s="297"/>
    </row>
    <row r="609" spans="1:26" ht="15.75">
      <c r="A609" s="235">
        <v>43753</v>
      </c>
      <c r="B609" s="734" t="s">
        <v>122</v>
      </c>
      <c r="C609" s="208" t="s">
        <v>86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734">
        <f>IF((L610=""),"",MAX(D611:L611))</f>
        <v>41343.510000000009</v>
      </c>
      <c r="N609" s="734">
        <f>IF(L610="","",MIN(D611:L611))</f>
        <v>33522.839999999997</v>
      </c>
      <c r="O609" s="734">
        <f>IF((L611=""),"",AVERAGE(D611:L611))</f>
        <v>38936.076666666668</v>
      </c>
      <c r="P609" s="734">
        <f>IF((L610=""),"",((M609-N609)/(M609+N609))*100)</f>
        <v>10.446175083999703</v>
      </c>
      <c r="Q609" s="735" t="str">
        <f t="shared" ref="Q609" si="398">IF(L610="","",IF(P609&lt;20,(IF(O609&gt;19000,IF(O609&lt;49000,"Pass","Fail"),"Fail"))))</f>
        <v>Pass</v>
      </c>
      <c r="R609" s="734">
        <v>1340</v>
      </c>
      <c r="S609" s="238" t="s">
        <v>298</v>
      </c>
      <c r="T609" s="238"/>
      <c r="U609" s="287">
        <v>19000</v>
      </c>
      <c r="V609" s="287">
        <v>49000</v>
      </c>
      <c r="W609" s="287">
        <v>33000</v>
      </c>
      <c r="X609" s="288">
        <v>44000</v>
      </c>
      <c r="Y609" s="289">
        <v>20</v>
      </c>
      <c r="Z609" s="289">
        <v>20</v>
      </c>
    </row>
    <row r="610" spans="1:26" ht="15.75">
      <c r="A610" s="239"/>
      <c r="B610" s="732"/>
      <c r="C610" s="208" t="s">
        <v>87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732"/>
      <c r="N610" s="732"/>
      <c r="O610" s="732"/>
      <c r="P610" s="732"/>
      <c r="Q610" s="736"/>
      <c r="R610" s="732"/>
      <c r="S610" s="233"/>
      <c r="T610" s="233"/>
      <c r="U610" s="293"/>
      <c r="V610" s="293"/>
      <c r="W610" s="293"/>
      <c r="X610" s="293"/>
      <c r="Y610" s="296"/>
      <c r="Z610" s="296"/>
    </row>
    <row r="611" spans="1:26" ht="15.75">
      <c r="A611" s="240"/>
      <c r="B611" s="733"/>
      <c r="C611" s="208" t="s">
        <v>121</v>
      </c>
      <c r="D611" s="208">
        <f t="shared" ref="D611:L611" si="399">IF(((D609="")*AND(D610="")),"",(D609-D610)*3)</f>
        <v>33522.839999999997</v>
      </c>
      <c r="E611" s="208">
        <f t="shared" si="399"/>
        <v>39360.479999999996</v>
      </c>
      <c r="F611" s="208">
        <f t="shared" si="399"/>
        <v>40062.749999999993</v>
      </c>
      <c r="G611" s="208">
        <f t="shared" si="399"/>
        <v>40608.839999999997</v>
      </c>
      <c r="H611" s="208">
        <f t="shared" si="399"/>
        <v>36720.69</v>
      </c>
      <c r="I611" s="208">
        <f t="shared" si="399"/>
        <v>40517.880000000005</v>
      </c>
      <c r="J611" s="208">
        <f t="shared" si="399"/>
        <v>41343.510000000009</v>
      </c>
      <c r="K611" s="208">
        <f t="shared" si="399"/>
        <v>39667.89</v>
      </c>
      <c r="L611" s="208">
        <f t="shared" si="399"/>
        <v>38619.810000000005</v>
      </c>
      <c r="M611" s="733"/>
      <c r="N611" s="733"/>
      <c r="O611" s="733"/>
      <c r="P611" s="733"/>
      <c r="Q611" s="737"/>
      <c r="R611" s="733"/>
      <c r="S611" s="234"/>
      <c r="T611" s="234"/>
      <c r="U611" s="295"/>
      <c r="V611" s="295"/>
      <c r="W611" s="295"/>
      <c r="X611" s="295"/>
      <c r="Y611" s="297"/>
      <c r="Z611" s="297"/>
    </row>
    <row r="612" spans="1:26" ht="15.75">
      <c r="A612" s="153">
        <v>43756</v>
      </c>
      <c r="B612" s="734" t="s">
        <v>122</v>
      </c>
      <c r="C612" s="208" t="s">
        <v>86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734">
        <f>IF((L613=""),"",MAX(D614:L614))</f>
        <v>41658.6</v>
      </c>
      <c r="N612" s="734">
        <f>IF(L613="","",MIN(D614:L614))</f>
        <v>35291.610000000008</v>
      </c>
      <c r="O612" s="734">
        <f>IF((L614=""),"",AVERAGE(D614:L614))</f>
        <v>39760.670000000006</v>
      </c>
      <c r="P612" s="734">
        <f>IF((L613=""),"",((M612-N612)/(M612+N612))*100)</f>
        <v>8.2741684525617156</v>
      </c>
      <c r="Q612" s="735" t="str">
        <f t="shared" ref="Q612" si="400">IF(L613="","",IF(P612&lt;20,(IF(O612&gt;19000,IF(O612&lt;49000,"Pass","Fail"),"Fail"))))</f>
        <v>Pass</v>
      </c>
      <c r="R612" s="734">
        <v>1340</v>
      </c>
      <c r="S612" s="238" t="s">
        <v>299</v>
      </c>
      <c r="T612" s="238"/>
      <c r="U612" s="287">
        <v>19000</v>
      </c>
      <c r="V612" s="287">
        <v>49000</v>
      </c>
      <c r="W612" s="287">
        <v>33000</v>
      </c>
      <c r="X612" s="288">
        <v>44000</v>
      </c>
      <c r="Y612" s="289">
        <v>20</v>
      </c>
      <c r="Z612" s="289">
        <v>20</v>
      </c>
    </row>
    <row r="613" spans="1:26" ht="15.75">
      <c r="A613" s="239"/>
      <c r="B613" s="732"/>
      <c r="C613" s="208" t="s">
        <v>87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732"/>
      <c r="N613" s="732"/>
      <c r="O613" s="732"/>
      <c r="P613" s="732"/>
      <c r="Q613" s="736"/>
      <c r="R613" s="732"/>
      <c r="S613" s="233"/>
      <c r="T613" s="233"/>
      <c r="U613" s="293"/>
      <c r="V613" s="293"/>
      <c r="W613" s="293"/>
      <c r="X613" s="293"/>
      <c r="Y613" s="296"/>
      <c r="Z613" s="296"/>
    </row>
    <row r="614" spans="1:26" ht="15.75">
      <c r="A614" s="240"/>
      <c r="B614" s="733"/>
      <c r="C614" s="208" t="s">
        <v>121</v>
      </c>
      <c r="D614" s="208">
        <f t="shared" ref="D614:L614" si="401">IF(((D612="")*AND(D613="")),"",(D612-D613)*3)</f>
        <v>35291.610000000008</v>
      </c>
      <c r="E614" s="208">
        <f t="shared" si="401"/>
        <v>40250.19</v>
      </c>
      <c r="F614" s="208">
        <f t="shared" si="401"/>
        <v>40430.04</v>
      </c>
      <c r="G614" s="208">
        <f t="shared" si="401"/>
        <v>41196.81</v>
      </c>
      <c r="H614" s="208">
        <f t="shared" si="401"/>
        <v>37600.11</v>
      </c>
      <c r="I614" s="208">
        <f t="shared" si="401"/>
        <v>41658.6</v>
      </c>
      <c r="J614" s="208">
        <f t="shared" si="401"/>
        <v>41640.240000000005</v>
      </c>
      <c r="K614" s="208">
        <f t="shared" si="401"/>
        <v>40422.930000000008</v>
      </c>
      <c r="L614" s="208">
        <f t="shared" si="401"/>
        <v>39355.499999999993</v>
      </c>
      <c r="M614" s="733"/>
      <c r="N614" s="733"/>
      <c r="O614" s="733"/>
      <c r="P614" s="733"/>
      <c r="Q614" s="737"/>
      <c r="R614" s="733"/>
      <c r="S614" s="234"/>
      <c r="T614" s="234"/>
      <c r="U614" s="295"/>
      <c r="V614" s="295"/>
      <c r="W614" s="295"/>
      <c r="X614" s="295"/>
      <c r="Y614" s="297"/>
      <c r="Z614" s="297"/>
    </row>
    <row r="615" spans="1:26" ht="15.75">
      <c r="A615" s="256">
        <v>43759</v>
      </c>
      <c r="B615" s="734" t="s">
        <v>122</v>
      </c>
      <c r="C615" s="208" t="s">
        <v>86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734">
        <f>IF((L616=""),"",MAX(D617:L617))</f>
        <v>40902.449999999997</v>
      </c>
      <c r="N615" s="734">
        <f>IF(L616="","",MIN(D617:L617))</f>
        <v>33583.5</v>
      </c>
      <c r="O615" s="734">
        <f>IF((L617=""),"",AVERAGE(D617:L617))</f>
        <v>38835.173333333332</v>
      </c>
      <c r="P615" s="734">
        <f>IF((L616=""),"",((M615-N615)/(M615+N615))*100)</f>
        <v>9.8259470410191412</v>
      </c>
      <c r="Q615" s="735" t="str">
        <f t="shared" ref="Q615" si="402">IF(L616="","",IF(P615&lt;20,(IF(O615&gt;19000,IF(O615&lt;49000,"Pass","Fail"),"Fail"))))</f>
        <v>Pass</v>
      </c>
      <c r="R615" s="734">
        <v>1428</v>
      </c>
      <c r="S615" s="238" t="s">
        <v>300</v>
      </c>
      <c r="T615" s="238"/>
      <c r="U615" s="287">
        <v>19000</v>
      </c>
      <c r="V615" s="287">
        <v>49000</v>
      </c>
      <c r="W615" s="287">
        <v>33000</v>
      </c>
      <c r="X615" s="288">
        <v>44000</v>
      </c>
      <c r="Y615" s="289">
        <v>20</v>
      </c>
      <c r="Z615" s="289">
        <v>20</v>
      </c>
    </row>
    <row r="616" spans="1:26" ht="15.75">
      <c r="A616" s="239"/>
      <c r="B616" s="732"/>
      <c r="C616" s="208" t="s">
        <v>87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732"/>
      <c r="N616" s="732"/>
      <c r="O616" s="732"/>
      <c r="P616" s="732"/>
      <c r="Q616" s="736"/>
      <c r="R616" s="732"/>
      <c r="S616" s="233"/>
      <c r="T616" s="233"/>
      <c r="U616" s="293"/>
      <c r="V616" s="293"/>
      <c r="W616" s="293"/>
      <c r="X616" s="293"/>
      <c r="Y616" s="296"/>
      <c r="Z616" s="296"/>
    </row>
    <row r="617" spans="1:26" ht="15.75">
      <c r="A617" s="240"/>
      <c r="B617" s="733"/>
      <c r="C617" s="208" t="s">
        <v>121</v>
      </c>
      <c r="D617" s="208">
        <f t="shared" ref="D617:L617" si="403">IF(((D615="")*AND(D616="")),"",(D615-D616)*3)</f>
        <v>33583.5</v>
      </c>
      <c r="E617" s="208">
        <f t="shared" si="403"/>
        <v>39290.550000000003</v>
      </c>
      <c r="F617" s="208">
        <f t="shared" si="403"/>
        <v>39800.549999999996</v>
      </c>
      <c r="G617" s="208">
        <f t="shared" si="403"/>
        <v>40536.270000000004</v>
      </c>
      <c r="H617" s="208">
        <f t="shared" si="403"/>
        <v>36899.819999999992</v>
      </c>
      <c r="I617" s="208">
        <f t="shared" si="403"/>
        <v>40080.78</v>
      </c>
      <c r="J617" s="208">
        <f t="shared" si="403"/>
        <v>40902.449999999997</v>
      </c>
      <c r="K617" s="208">
        <f t="shared" si="403"/>
        <v>39603.869999999995</v>
      </c>
      <c r="L617" s="208">
        <f t="shared" si="403"/>
        <v>38818.770000000004</v>
      </c>
      <c r="M617" s="733"/>
      <c r="N617" s="733"/>
      <c r="O617" s="733"/>
      <c r="P617" s="733"/>
      <c r="Q617" s="737"/>
      <c r="R617" s="733"/>
      <c r="S617" s="234"/>
      <c r="T617" s="234"/>
      <c r="U617" s="295"/>
      <c r="V617" s="295"/>
      <c r="W617" s="295"/>
      <c r="X617" s="295"/>
      <c r="Y617" s="297"/>
      <c r="Z617" s="297"/>
    </row>
    <row r="618" spans="1:26" ht="15.75">
      <c r="A618" s="153">
        <v>43762</v>
      </c>
      <c r="B618" s="734" t="s">
        <v>122</v>
      </c>
      <c r="C618" s="208" t="s">
        <v>86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734">
        <f>IF((L619=""),"",MAX(D620:L620))</f>
        <v>40955.249999999993</v>
      </c>
      <c r="N618" s="734">
        <f>IF(L619="","",MIN(D620:L620))</f>
        <v>33034.350000000006</v>
      </c>
      <c r="O618" s="734">
        <f>IF((L620=""),"",AVERAGE(D620:L620))</f>
        <v>38538.243333333332</v>
      </c>
      <c r="P618" s="734">
        <f>IF((L619=""),"",((M618-N618)/(M618+N618))*100)</f>
        <v>10.705423464919376</v>
      </c>
      <c r="Q618" s="735" t="str">
        <f t="shared" ref="Q618" si="404">IF(L619="","",IF(P618&lt;20,(IF(O618&gt;19000,IF(O618&lt;49000,"Pass","Fail"),"Fail"))))</f>
        <v>Pass</v>
      </c>
      <c r="R618" s="734">
        <v>1428</v>
      </c>
      <c r="S618" s="238"/>
      <c r="T618" s="238"/>
      <c r="U618" s="287">
        <v>19000</v>
      </c>
      <c r="V618" s="287">
        <v>49000</v>
      </c>
      <c r="W618" s="287">
        <v>33000</v>
      </c>
      <c r="X618" s="288">
        <v>44000</v>
      </c>
      <c r="Y618" s="289">
        <v>20</v>
      </c>
      <c r="Z618" s="289">
        <v>20</v>
      </c>
    </row>
    <row r="619" spans="1:26" ht="15.75">
      <c r="A619" s="239"/>
      <c r="B619" s="732"/>
      <c r="C619" s="208" t="s">
        <v>87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732"/>
      <c r="N619" s="732"/>
      <c r="O619" s="732"/>
      <c r="P619" s="732"/>
      <c r="Q619" s="736"/>
      <c r="R619" s="732"/>
      <c r="S619" s="233"/>
      <c r="T619" s="233"/>
      <c r="U619" s="293"/>
      <c r="V619" s="293"/>
      <c r="W619" s="293"/>
      <c r="X619" s="293"/>
      <c r="Y619" s="296"/>
      <c r="Z619" s="296"/>
    </row>
    <row r="620" spans="1:26" ht="15.75">
      <c r="A620" s="240"/>
      <c r="B620" s="733"/>
      <c r="C620" s="208" t="s">
        <v>121</v>
      </c>
      <c r="D620" s="208">
        <f t="shared" ref="D620:L620" si="405">IF(((D618="")*AND(D619="")),"",(D618-D619)*3)</f>
        <v>33034.350000000006</v>
      </c>
      <c r="E620" s="208">
        <f t="shared" si="405"/>
        <v>39063.03</v>
      </c>
      <c r="F620" s="208">
        <f t="shared" si="405"/>
        <v>39700.920000000006</v>
      </c>
      <c r="G620" s="208">
        <f t="shared" si="405"/>
        <v>40047.42</v>
      </c>
      <c r="H620" s="208">
        <f t="shared" si="405"/>
        <v>36255.989999999991</v>
      </c>
      <c r="I620" s="208">
        <f t="shared" si="405"/>
        <v>40172.339999999997</v>
      </c>
      <c r="J620" s="208">
        <f t="shared" si="405"/>
        <v>40955.249999999993</v>
      </c>
      <c r="K620" s="208">
        <f t="shared" si="405"/>
        <v>39401.31</v>
      </c>
      <c r="L620" s="208">
        <f t="shared" si="405"/>
        <v>38213.58</v>
      </c>
      <c r="M620" s="733"/>
      <c r="N620" s="733"/>
      <c r="O620" s="733"/>
      <c r="P620" s="733"/>
      <c r="Q620" s="737"/>
      <c r="R620" s="733"/>
      <c r="S620" s="234"/>
      <c r="T620" s="234"/>
      <c r="U620" s="295"/>
      <c r="V620" s="295"/>
      <c r="W620" s="295"/>
      <c r="X620" s="295"/>
      <c r="Y620" s="297"/>
      <c r="Z620" s="297"/>
    </row>
    <row r="621" spans="1:26" ht="15.75">
      <c r="A621" s="235">
        <v>43766</v>
      </c>
      <c r="B621" s="734" t="s">
        <v>122</v>
      </c>
      <c r="C621" s="208" t="s">
        <v>86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734">
        <f>IF((L622=""),"",MAX(D623:L623))</f>
        <v>40394.43</v>
      </c>
      <c r="N621" s="734">
        <f>IF(L622="","",MIN(D623:L623))</f>
        <v>33510.54</v>
      </c>
      <c r="O621" s="734">
        <f>IF((L623=""),"",AVERAGE(D623:L623))</f>
        <v>38677.020000000004</v>
      </c>
      <c r="P621" s="734">
        <f>IF((L622=""),"",((M621-N621)/(M621+N621))*100)</f>
        <v>9.3145156543599157</v>
      </c>
      <c r="Q621" s="735" t="str">
        <f t="shared" ref="Q621" si="406">IF(L622="","",IF(P621&lt;20,(IF(O621&gt;19000,IF(O621&lt;49000,"Pass","Fail"),"Fail"))))</f>
        <v>Pass</v>
      </c>
      <c r="R621" s="734">
        <v>1428</v>
      </c>
      <c r="S621" s="238" t="s">
        <v>305</v>
      </c>
      <c r="T621" s="238"/>
      <c r="U621" s="287">
        <v>19000</v>
      </c>
      <c r="V621" s="287">
        <v>49000</v>
      </c>
      <c r="W621" s="287">
        <v>33000</v>
      </c>
      <c r="X621" s="288">
        <v>44000</v>
      </c>
      <c r="Y621" s="289">
        <v>20</v>
      </c>
      <c r="Z621" s="289">
        <v>20</v>
      </c>
    </row>
    <row r="622" spans="1:26" ht="15.75">
      <c r="A622" s="239"/>
      <c r="B622" s="732"/>
      <c r="C622" s="208" t="s">
        <v>87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732"/>
      <c r="N622" s="732"/>
      <c r="O622" s="732"/>
      <c r="P622" s="732"/>
      <c r="Q622" s="736"/>
      <c r="R622" s="732"/>
      <c r="S622" s="233"/>
      <c r="T622" s="233"/>
      <c r="U622" s="293"/>
      <c r="V622" s="293"/>
      <c r="W622" s="293"/>
      <c r="X622" s="293"/>
      <c r="Y622" s="296"/>
      <c r="Z622" s="296"/>
    </row>
    <row r="623" spans="1:26" ht="15.75">
      <c r="A623" s="240"/>
      <c r="B623" s="733"/>
      <c r="C623" s="208" t="s">
        <v>121</v>
      </c>
      <c r="D623" s="208">
        <f t="shared" ref="D623:L623" si="407">IF(((D621="")*AND(D622="")),"",(D621-D622)*3)</f>
        <v>33510.54</v>
      </c>
      <c r="E623" s="208">
        <f t="shared" si="407"/>
        <v>39372.270000000004</v>
      </c>
      <c r="F623" s="208">
        <f t="shared" si="407"/>
        <v>40084.92</v>
      </c>
      <c r="G623" s="208">
        <f t="shared" si="407"/>
        <v>40271.729999999996</v>
      </c>
      <c r="H623" s="208">
        <f t="shared" si="407"/>
        <v>36812.280000000006</v>
      </c>
      <c r="I623" s="208">
        <f t="shared" si="407"/>
        <v>38946.090000000004</v>
      </c>
      <c r="J623" s="208">
        <f t="shared" si="407"/>
        <v>40394.43</v>
      </c>
      <c r="K623" s="208">
        <f t="shared" si="407"/>
        <v>39742.019999999997</v>
      </c>
      <c r="L623" s="208">
        <f t="shared" si="407"/>
        <v>38958.899999999994</v>
      </c>
      <c r="M623" s="733"/>
      <c r="N623" s="733"/>
      <c r="O623" s="733"/>
      <c r="P623" s="733"/>
      <c r="Q623" s="737"/>
      <c r="R623" s="733"/>
      <c r="S623" s="234"/>
      <c r="T623" s="234"/>
      <c r="U623" s="295"/>
      <c r="V623" s="295"/>
      <c r="W623" s="295"/>
      <c r="X623" s="295"/>
      <c r="Y623" s="297"/>
      <c r="Z623" s="297"/>
    </row>
    <row r="624" spans="1:26" ht="15.75">
      <c r="A624" s="235">
        <v>43769</v>
      </c>
      <c r="B624" s="734" t="s">
        <v>122</v>
      </c>
      <c r="C624" s="208" t="s">
        <v>86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734">
        <f>IF((L625=""),"",MAX(D626:L626))</f>
        <v>40531.440000000002</v>
      </c>
      <c r="N624" s="734">
        <f>IF(L625="","",MIN(D626:L626))</f>
        <v>33002.430000000008</v>
      </c>
      <c r="O624" s="734">
        <f>IF((L626=""),"",AVERAGE(D626:L626))</f>
        <v>38554.840000000011</v>
      </c>
      <c r="P624" s="734">
        <f>IF((L625=""),"",((M624-N624)/(M624+N624))*100)</f>
        <v>10.238832799089717</v>
      </c>
      <c r="Q624" s="735" t="str">
        <f t="shared" ref="Q624" si="408">IF(L625="","",IF(P624&lt;20,(IF(O624&gt;19000,IF(O624&lt;49000,"Pass","Fail"),"Fail"))))</f>
        <v>Pass</v>
      </c>
      <c r="R624" s="734">
        <v>1428</v>
      </c>
      <c r="S624" s="238" t="s">
        <v>307</v>
      </c>
      <c r="T624" s="238"/>
      <c r="U624" s="287">
        <v>19000</v>
      </c>
      <c r="V624" s="287">
        <v>49000</v>
      </c>
      <c r="W624" s="287">
        <v>33000</v>
      </c>
      <c r="X624" s="288">
        <v>44000</v>
      </c>
      <c r="Y624" s="289">
        <v>20</v>
      </c>
      <c r="Z624" s="289">
        <v>20</v>
      </c>
    </row>
    <row r="625" spans="1:26" ht="15.75">
      <c r="A625" s="239"/>
      <c r="B625" s="732"/>
      <c r="C625" s="208" t="s">
        <v>87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732"/>
      <c r="N625" s="732"/>
      <c r="O625" s="732"/>
      <c r="P625" s="732"/>
      <c r="Q625" s="736"/>
      <c r="R625" s="732"/>
      <c r="S625" s="233"/>
      <c r="T625" s="233"/>
      <c r="U625" s="293"/>
      <c r="V625" s="293"/>
      <c r="W625" s="293"/>
      <c r="X625" s="293"/>
      <c r="Y625" s="296"/>
      <c r="Z625" s="296"/>
    </row>
    <row r="626" spans="1:26" ht="15.75">
      <c r="A626" s="240"/>
      <c r="B626" s="733"/>
      <c r="C626" s="208" t="s">
        <v>121</v>
      </c>
      <c r="D626" s="208">
        <f t="shared" ref="D626:L626" si="409">IF(((D624="")*AND(D625="")),"",(D624-D625)*3)</f>
        <v>33002.430000000008</v>
      </c>
      <c r="E626" s="208">
        <f t="shared" si="409"/>
        <v>39143.610000000008</v>
      </c>
      <c r="F626" s="208">
        <f t="shared" si="409"/>
        <v>39881.19</v>
      </c>
      <c r="G626" s="208">
        <f t="shared" si="409"/>
        <v>40288.589999999997</v>
      </c>
      <c r="H626" s="208">
        <f t="shared" si="409"/>
        <v>36457.020000000004</v>
      </c>
      <c r="I626" s="208">
        <f t="shared" si="409"/>
        <v>39075.420000000006</v>
      </c>
      <c r="J626" s="208">
        <f t="shared" si="409"/>
        <v>40531.440000000002</v>
      </c>
      <c r="K626" s="208">
        <f t="shared" si="409"/>
        <v>39775.649999999994</v>
      </c>
      <c r="L626" s="208">
        <f t="shared" si="409"/>
        <v>38838.210000000006</v>
      </c>
      <c r="M626" s="733"/>
      <c r="N626" s="733"/>
      <c r="O626" s="733"/>
      <c r="P626" s="733"/>
      <c r="Q626" s="737"/>
      <c r="R626" s="733"/>
      <c r="S626" s="234"/>
      <c r="T626" s="234"/>
      <c r="U626" s="295"/>
      <c r="V626" s="295"/>
      <c r="W626" s="295"/>
      <c r="X626" s="295"/>
      <c r="Y626" s="297"/>
      <c r="Z626" s="297"/>
    </row>
    <row r="627" spans="1:26" ht="15.75">
      <c r="A627" s="235">
        <v>43776</v>
      </c>
      <c r="B627" s="734" t="s">
        <v>122</v>
      </c>
      <c r="C627" s="208" t="s">
        <v>86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734">
        <f>IF((L628=""),"",MAX(D629:L629))</f>
        <v>38872.200000000004</v>
      </c>
      <c r="N627" s="734">
        <f>IF(L628="","",MIN(D629:L629))</f>
        <v>31953.179999999993</v>
      </c>
      <c r="O627" s="734">
        <f>IF((L629=""),"",AVERAGE(D629:L629))</f>
        <v>37259.246666666673</v>
      </c>
      <c r="P627" s="734">
        <f>IF((L628=""),"",((M627-N627)/(M627+N627))*100)</f>
        <v>9.7691251356505404</v>
      </c>
      <c r="Q627" s="735" t="str">
        <f t="shared" ref="Q627" si="410">IF(L628="","",IF(P627&lt;20,(IF(O627&gt;19000,IF(O627&lt;49000,"Pass","Fail"),"Fail"))))</f>
        <v>Pass</v>
      </c>
      <c r="R627" s="734">
        <v>1335</v>
      </c>
      <c r="S627" s="238" t="s">
        <v>308</v>
      </c>
      <c r="T627" s="238"/>
      <c r="U627" s="287">
        <v>19000</v>
      </c>
      <c r="V627" s="287">
        <v>49000</v>
      </c>
      <c r="W627" s="287">
        <v>33000</v>
      </c>
      <c r="X627" s="288">
        <v>44000</v>
      </c>
      <c r="Y627" s="289">
        <v>20</v>
      </c>
      <c r="Z627" s="289">
        <v>20</v>
      </c>
    </row>
    <row r="628" spans="1:26" ht="15.75">
      <c r="A628" s="239"/>
      <c r="B628" s="732"/>
      <c r="C628" s="208" t="s">
        <v>87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732"/>
      <c r="N628" s="732"/>
      <c r="O628" s="732"/>
      <c r="P628" s="732"/>
      <c r="Q628" s="736"/>
      <c r="R628" s="732"/>
      <c r="S628" s="238"/>
      <c r="T628" s="233"/>
      <c r="U628" s="293"/>
      <c r="V628" s="293"/>
      <c r="W628" s="293"/>
      <c r="X628" s="293"/>
      <c r="Y628" s="296"/>
      <c r="Z628" s="296"/>
    </row>
    <row r="629" spans="1:26" ht="15.75">
      <c r="A629" s="240"/>
      <c r="B629" s="733"/>
      <c r="C629" s="208" t="s">
        <v>121</v>
      </c>
      <c r="D629" s="208">
        <f t="shared" ref="D629:L629" si="411">IF(((D627="")*AND(D628="")),"",(D627-D628)*3)</f>
        <v>31953.179999999993</v>
      </c>
      <c r="E629" s="208">
        <f t="shared" si="411"/>
        <v>37415.460000000006</v>
      </c>
      <c r="F629" s="208">
        <f t="shared" si="411"/>
        <v>38295.81</v>
      </c>
      <c r="G629" s="208">
        <f t="shared" si="411"/>
        <v>38690.19</v>
      </c>
      <c r="H629" s="208">
        <f t="shared" si="411"/>
        <v>35230.83</v>
      </c>
      <c r="I629" s="208">
        <f t="shared" si="411"/>
        <v>38001.899999999994</v>
      </c>
      <c r="J629" s="208">
        <f t="shared" si="411"/>
        <v>38872.200000000004</v>
      </c>
      <c r="K629" s="208">
        <f t="shared" si="411"/>
        <v>38667.090000000004</v>
      </c>
      <c r="L629" s="208">
        <f t="shared" si="411"/>
        <v>38206.559999999998</v>
      </c>
      <c r="M629" s="733"/>
      <c r="N629" s="733"/>
      <c r="O629" s="733"/>
      <c r="P629" s="733"/>
      <c r="Q629" s="737"/>
      <c r="R629" s="733"/>
      <c r="S629" s="234"/>
      <c r="T629" s="234"/>
      <c r="U629" s="295"/>
      <c r="V629" s="295"/>
      <c r="W629" s="295"/>
      <c r="X629" s="295"/>
      <c r="Y629" s="297"/>
      <c r="Z629" s="297"/>
    </row>
    <row r="630" spans="1:26" ht="15.75">
      <c r="A630" s="235">
        <v>43780</v>
      </c>
      <c r="B630" s="734" t="s">
        <v>122</v>
      </c>
      <c r="C630" s="208" t="s">
        <v>86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734">
        <f>IF((L631=""),"",MAX(D632:L632))</f>
        <v>41603.07</v>
      </c>
      <c r="N630" s="734">
        <f>IF(L631="","",MIN(D632:L632))</f>
        <v>33715.620000000003</v>
      </c>
      <c r="O630" s="734">
        <f>IF((L632=""),"",AVERAGE(D632:L632))</f>
        <v>39353.83666666667</v>
      </c>
      <c r="P630" s="734">
        <f>IF((L631=""),"",((M630-N630)/(M630+N630))*100)</f>
        <v>10.472101944417776</v>
      </c>
      <c r="Q630" s="735" t="str">
        <f t="shared" ref="Q630" si="412">IF(L631="","",IF(P630&lt;20,(IF(O630&gt;19000,IF(O630&lt;49000,"Pass","Fail"),"Fail"))))</f>
        <v>Pass</v>
      </c>
      <c r="R630" s="734">
        <v>1340</v>
      </c>
      <c r="S630" s="238" t="s">
        <v>309</v>
      </c>
      <c r="T630" s="238"/>
      <c r="U630" s="287">
        <v>19000</v>
      </c>
      <c r="V630" s="287">
        <v>49000</v>
      </c>
      <c r="W630" s="287">
        <v>33000</v>
      </c>
      <c r="X630" s="288">
        <v>44000</v>
      </c>
      <c r="Y630" s="289">
        <v>20</v>
      </c>
      <c r="Z630" s="289">
        <v>20</v>
      </c>
    </row>
    <row r="631" spans="1:26" ht="15.75">
      <c r="A631" s="239"/>
      <c r="B631" s="732"/>
      <c r="C631" s="208" t="s">
        <v>87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732"/>
      <c r="N631" s="732"/>
      <c r="O631" s="732"/>
      <c r="P631" s="732"/>
      <c r="Q631" s="736"/>
      <c r="R631" s="732"/>
      <c r="S631" s="238"/>
      <c r="T631" s="233"/>
      <c r="U631" s="293"/>
      <c r="V631" s="293"/>
      <c r="W631" s="293"/>
      <c r="X631" s="293"/>
      <c r="Y631" s="296"/>
      <c r="Z631" s="296"/>
    </row>
    <row r="632" spans="1:26" ht="15.75">
      <c r="A632" s="240"/>
      <c r="B632" s="733"/>
      <c r="C632" s="208" t="s">
        <v>121</v>
      </c>
      <c r="D632" s="208">
        <f t="shared" ref="D632:L632" si="413">IF(((D630="")*AND(D631="")),"",(D630-D631)*3)</f>
        <v>33715.620000000003</v>
      </c>
      <c r="E632" s="208">
        <f t="shared" si="413"/>
        <v>39892.53</v>
      </c>
      <c r="F632" s="208">
        <f t="shared" si="413"/>
        <v>40272.36</v>
      </c>
      <c r="G632" s="208">
        <f t="shared" si="413"/>
        <v>41001.090000000004</v>
      </c>
      <c r="H632" s="208">
        <f t="shared" si="413"/>
        <v>37246.71</v>
      </c>
      <c r="I632" s="208">
        <f t="shared" si="413"/>
        <v>41295.57</v>
      </c>
      <c r="J632" s="208">
        <f t="shared" si="413"/>
        <v>41603.07</v>
      </c>
      <c r="K632" s="208">
        <f t="shared" si="413"/>
        <v>40036.170000000006</v>
      </c>
      <c r="L632" s="208">
        <f t="shared" si="413"/>
        <v>39121.410000000003</v>
      </c>
      <c r="M632" s="733"/>
      <c r="N632" s="733"/>
      <c r="O632" s="733"/>
      <c r="P632" s="733"/>
      <c r="Q632" s="737"/>
      <c r="R632" s="733"/>
      <c r="S632" s="234"/>
      <c r="T632" s="234"/>
      <c r="U632" s="295"/>
      <c r="V632" s="295"/>
      <c r="W632" s="295"/>
      <c r="X632" s="295"/>
      <c r="Y632" s="297"/>
      <c r="Z632" s="297"/>
    </row>
    <row r="633" spans="1:26" ht="15.75">
      <c r="A633" s="235">
        <v>43783</v>
      </c>
      <c r="B633" s="734" t="s">
        <v>122</v>
      </c>
      <c r="C633" s="208" t="s">
        <v>86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734">
        <f>IF((L634=""),"",MAX(D635:L635))</f>
        <v>87367.02</v>
      </c>
      <c r="N633" s="734">
        <f>IF(L634="","",MIN(D635:L635))</f>
        <v>32966.31</v>
      </c>
      <c r="O633" s="734">
        <f>IF((L635=""),"",AVERAGE(D635:L635))</f>
        <v>44060.923333333332</v>
      </c>
      <c r="P633" s="734">
        <f>IF((L634=""),"",((M633-N633)/(M633+N633))*100)</f>
        <v>45.208347512696612</v>
      </c>
      <c r="Q633" s="735" t="b">
        <f t="shared" ref="Q633" si="414">IF(L634="","",IF(P633&lt;20,(IF(O633&gt;19000,IF(O633&lt;49000,"Pass","Fail"),"Fail"))))</f>
        <v>0</v>
      </c>
      <c r="R633" s="734" t="s">
        <v>235</v>
      </c>
      <c r="U633" s="287">
        <v>19000</v>
      </c>
      <c r="V633" s="287">
        <v>49000</v>
      </c>
      <c r="W633" s="287">
        <v>33000</v>
      </c>
      <c r="X633" s="288">
        <v>44000</v>
      </c>
      <c r="Y633" s="289">
        <v>20</v>
      </c>
      <c r="Z633" s="289">
        <v>20</v>
      </c>
    </row>
    <row r="634" spans="1:26" ht="15.75">
      <c r="A634" s="239"/>
      <c r="B634" s="732"/>
      <c r="C634" s="208" t="s">
        <v>87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732"/>
      <c r="N634" s="732"/>
      <c r="O634" s="732"/>
      <c r="P634" s="732"/>
      <c r="Q634" s="736"/>
      <c r="R634" s="732"/>
      <c r="U634" s="293"/>
      <c r="V634" s="293"/>
      <c r="W634" s="293"/>
      <c r="X634" s="293"/>
      <c r="Y634" s="296"/>
      <c r="Z634" s="296"/>
    </row>
    <row r="635" spans="1:26" ht="15.75">
      <c r="A635" s="240"/>
      <c r="B635" s="733"/>
      <c r="C635" s="208" t="s">
        <v>121</v>
      </c>
      <c r="D635" s="208">
        <f t="shared" ref="D635:L635" si="415">IF(((D633="")*AND(D634="")),"",(D633-D634)*3)</f>
        <v>32966.31</v>
      </c>
      <c r="E635" s="208">
        <f t="shared" si="415"/>
        <v>38997.120000000003</v>
      </c>
      <c r="F635" s="208">
        <f t="shared" si="415"/>
        <v>39876.480000000003</v>
      </c>
      <c r="G635" s="208">
        <f t="shared" si="415"/>
        <v>40465.440000000002</v>
      </c>
      <c r="H635" s="208">
        <f t="shared" si="415"/>
        <v>87367.02</v>
      </c>
      <c r="I635" s="208">
        <f t="shared" si="415"/>
        <v>39338.25</v>
      </c>
      <c r="J635" s="208">
        <f t="shared" si="415"/>
        <v>40974.600000000006</v>
      </c>
      <c r="K635" s="208">
        <f t="shared" si="415"/>
        <v>39008.160000000003</v>
      </c>
      <c r="L635" s="208">
        <f t="shared" si="415"/>
        <v>37554.929999999993</v>
      </c>
      <c r="M635" s="733"/>
      <c r="N635" s="733"/>
      <c r="O635" s="733"/>
      <c r="P635" s="733"/>
      <c r="Q635" s="737"/>
      <c r="R635" s="733"/>
      <c r="U635" s="295"/>
      <c r="V635" s="295"/>
      <c r="W635" s="295"/>
      <c r="X635" s="295"/>
      <c r="Y635" s="297"/>
      <c r="Z635" s="297"/>
    </row>
    <row r="636" spans="1:26" ht="15.75">
      <c r="A636" s="235">
        <v>43786</v>
      </c>
      <c r="B636" s="734" t="s">
        <v>122</v>
      </c>
      <c r="C636" s="208" t="s">
        <v>86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734">
        <f>IF((L637=""),"",MAX(D638:L638))</f>
        <v>40801.289999999994</v>
      </c>
      <c r="N636" s="734">
        <f>IF(L637="","",MIN(D638:L638))</f>
        <v>33856.200000000004</v>
      </c>
      <c r="O636" s="734">
        <f>IF((L638=""),"",AVERAGE(D638:L638))</f>
        <v>38902.346666666665</v>
      </c>
      <c r="P636" s="734">
        <f>IF((L637=""),"",((M636-N636)/(M636+N636))*100)</f>
        <v>9.3026031279647761</v>
      </c>
      <c r="Q636" s="735" t="str">
        <f t="shared" ref="Q636" si="416">IF(L637="","",IF(P636&lt;20,(IF(O636&gt;19000,IF(O636&lt;49000,"Pass","Fail"),"Fail"))))</f>
        <v>Pass</v>
      </c>
      <c r="R636" s="734">
        <v>74</v>
      </c>
      <c r="U636" s="287">
        <v>19000</v>
      </c>
      <c r="V636" s="287">
        <v>49000</v>
      </c>
      <c r="W636" s="287">
        <v>33000</v>
      </c>
      <c r="X636" s="288">
        <v>44000</v>
      </c>
      <c r="Y636" s="289">
        <v>20</v>
      </c>
      <c r="Z636" s="289">
        <v>20</v>
      </c>
    </row>
    <row r="637" spans="1:26" ht="15.75">
      <c r="A637" s="239"/>
      <c r="B637" s="732"/>
      <c r="C637" s="208" t="s">
        <v>87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732"/>
      <c r="N637" s="732"/>
      <c r="O637" s="732"/>
      <c r="P637" s="732"/>
      <c r="Q637" s="736"/>
      <c r="R637" s="732"/>
      <c r="U637" s="293"/>
      <c r="V637" s="293"/>
      <c r="W637" s="293"/>
      <c r="X637" s="293"/>
      <c r="Y637" s="296"/>
      <c r="Z637" s="296"/>
    </row>
    <row r="638" spans="1:26" ht="15.75">
      <c r="A638" s="240"/>
      <c r="B638" s="733"/>
      <c r="C638" s="208" t="s">
        <v>121</v>
      </c>
      <c r="D638" s="208">
        <f t="shared" ref="D638:L638" si="417">IF(((D636="")*AND(D637="")),"",(D636-D637)*3)</f>
        <v>33856.200000000004</v>
      </c>
      <c r="E638" s="208">
        <f t="shared" si="417"/>
        <v>39069.840000000004</v>
      </c>
      <c r="F638" s="208">
        <f t="shared" si="417"/>
        <v>39510.299999999996</v>
      </c>
      <c r="G638" s="208">
        <f t="shared" si="417"/>
        <v>40682.100000000006</v>
      </c>
      <c r="H638" s="208">
        <f t="shared" si="417"/>
        <v>38097.899999999994</v>
      </c>
      <c r="I638" s="208">
        <f t="shared" si="417"/>
        <v>40116.81</v>
      </c>
      <c r="J638" s="208">
        <f t="shared" si="417"/>
        <v>40801.289999999994</v>
      </c>
      <c r="K638" s="208">
        <f t="shared" si="417"/>
        <v>39184.559999999998</v>
      </c>
      <c r="L638" s="208">
        <f t="shared" si="417"/>
        <v>38802.120000000003</v>
      </c>
      <c r="M638" s="733"/>
      <c r="N638" s="733"/>
      <c r="O638" s="733"/>
      <c r="P638" s="733"/>
      <c r="Q638" s="737"/>
      <c r="R638" s="733"/>
      <c r="U638" s="295"/>
      <c r="V638" s="295"/>
      <c r="W638" s="295"/>
      <c r="X638" s="295"/>
      <c r="Y638" s="297"/>
      <c r="Z638" s="297"/>
    </row>
    <row r="639" spans="1:26" ht="15.75">
      <c r="A639" s="235">
        <v>43789</v>
      </c>
      <c r="B639" s="734" t="s">
        <v>122</v>
      </c>
      <c r="C639" s="208" t="s">
        <v>86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734">
        <f>IF((L640=""),"",MAX(D641:L641))</f>
        <v>40538.550000000003</v>
      </c>
      <c r="N639" s="734">
        <f>IF(L640="","",MIN(D641:L641))</f>
        <v>32549.399999999998</v>
      </c>
      <c r="O639" s="734">
        <f>IF((L641=""),"",AVERAGE(D641:L641))</f>
        <v>38342.22</v>
      </c>
      <c r="P639" s="734">
        <f>IF((L640=""),"",((M639-N639)/(M639+N639))*100)</f>
        <v>10.930871641631768</v>
      </c>
      <c r="Q639" s="735" t="str">
        <f t="shared" ref="Q639" si="418">IF(L640="","",IF(P639&lt;20,(IF(O639&gt;19000,IF(O639&lt;49000,"Pass","Fail"),"Fail"))))</f>
        <v>Pass</v>
      </c>
      <c r="R639" s="734">
        <v>1428</v>
      </c>
      <c r="S639" s="54" t="s">
        <v>310</v>
      </c>
      <c r="U639" s="287">
        <v>19000</v>
      </c>
      <c r="V639" s="287">
        <v>49000</v>
      </c>
      <c r="W639" s="287">
        <v>33000</v>
      </c>
      <c r="X639" s="288">
        <v>44000</v>
      </c>
      <c r="Y639" s="289">
        <v>20</v>
      </c>
      <c r="Z639" s="289">
        <v>20</v>
      </c>
    </row>
    <row r="640" spans="1:26" ht="15.75">
      <c r="A640" s="239"/>
      <c r="B640" s="732"/>
      <c r="C640" s="208" t="s">
        <v>87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732"/>
      <c r="N640" s="732"/>
      <c r="O640" s="732"/>
      <c r="P640" s="732"/>
      <c r="Q640" s="736"/>
      <c r="R640" s="732"/>
      <c r="U640" s="293"/>
      <c r="V640" s="293"/>
      <c r="W640" s="293"/>
      <c r="X640" s="293"/>
      <c r="Y640" s="296"/>
      <c r="Z640" s="296"/>
    </row>
    <row r="641" spans="1:26" ht="15.75">
      <c r="A641" s="240"/>
      <c r="B641" s="733"/>
      <c r="C641" s="208" t="s">
        <v>121</v>
      </c>
      <c r="D641" s="208">
        <f t="shared" ref="D641:L641" si="419">IF(((D639="")*AND(D640="")),"",(D639-D640)*3)</f>
        <v>32549.399999999998</v>
      </c>
      <c r="E641" s="208">
        <f t="shared" si="419"/>
        <v>38785.590000000004</v>
      </c>
      <c r="F641" s="208">
        <f t="shared" si="419"/>
        <v>39606.69</v>
      </c>
      <c r="G641" s="208">
        <f t="shared" si="419"/>
        <v>40370.340000000004</v>
      </c>
      <c r="H641" s="208">
        <f t="shared" si="419"/>
        <v>36838.799999999996</v>
      </c>
      <c r="I641" s="208">
        <f t="shared" si="419"/>
        <v>39122.430000000008</v>
      </c>
      <c r="J641" s="208">
        <f t="shared" si="419"/>
        <v>40538.550000000003</v>
      </c>
      <c r="K641" s="208">
        <f t="shared" si="419"/>
        <v>39236.010000000009</v>
      </c>
      <c r="L641" s="208">
        <f t="shared" si="419"/>
        <v>38032.17</v>
      </c>
      <c r="M641" s="733"/>
      <c r="N641" s="733"/>
      <c r="O641" s="733"/>
      <c r="P641" s="733"/>
      <c r="Q641" s="737"/>
      <c r="R641" s="733"/>
      <c r="U641" s="295"/>
      <c r="V641" s="295"/>
      <c r="W641" s="295"/>
      <c r="X641" s="295"/>
      <c r="Y641" s="297"/>
      <c r="Z641" s="297"/>
    </row>
    <row r="642" spans="1:26" ht="15.75">
      <c r="A642" s="235">
        <v>43794</v>
      </c>
      <c r="B642" s="734" t="s">
        <v>122</v>
      </c>
      <c r="C642" s="208" t="s">
        <v>86</v>
      </c>
      <c r="D642" s="219">
        <v>28992.639999999999</v>
      </c>
      <c r="E642" s="219">
        <v>28870.880000000001</v>
      </c>
      <c r="F642" s="219">
        <v>28851.09</v>
      </c>
      <c r="G642" s="219">
        <v>28875.64</v>
      </c>
      <c r="H642" s="219">
        <v>29020.3</v>
      </c>
      <c r="I642" s="219">
        <v>28994.28</v>
      </c>
      <c r="J642" s="219">
        <v>28865.68</v>
      </c>
      <c r="K642" s="219">
        <v>28854.55</v>
      </c>
      <c r="L642" s="219">
        <v>28989.279999999999</v>
      </c>
      <c r="M642" s="734">
        <f>IF((L643=""),"",MAX(D644:L644))</f>
        <v>40269.78</v>
      </c>
      <c r="N642" s="734">
        <f>IF(L643="","",MIN(D644:L644))</f>
        <v>32775.929999999993</v>
      </c>
      <c r="O642" s="734">
        <f>IF((L644=""),"",AVERAGE(D644:L644))</f>
        <v>38249.856666666659</v>
      </c>
      <c r="P642" s="734">
        <f>IF((L643=""),"",((M642-N642)/(M642+N642))*100)</f>
        <v>10.259124047120642</v>
      </c>
      <c r="Q642" s="735" t="str">
        <f t="shared" ref="Q642" si="420">IF(L643="","",IF(P642&lt;20,(IF(O642&gt;19000,IF(O642&lt;49000,"Pass","Fail"),"Fail"))))</f>
        <v>Pass</v>
      </c>
      <c r="R642" s="734">
        <v>1428</v>
      </c>
      <c r="S642" s="54" t="s">
        <v>311</v>
      </c>
      <c r="U642" s="287">
        <v>19000</v>
      </c>
      <c r="V642" s="287">
        <v>49000</v>
      </c>
      <c r="W642" s="287">
        <v>33000</v>
      </c>
      <c r="X642" s="288">
        <v>44000</v>
      </c>
      <c r="Y642" s="289">
        <v>20</v>
      </c>
      <c r="Z642" s="289">
        <v>20</v>
      </c>
    </row>
    <row r="643" spans="1:26" ht="15.75">
      <c r="A643" s="239"/>
      <c r="B643" s="732"/>
      <c r="C643" s="208" t="s">
        <v>87</v>
      </c>
      <c r="D643" s="219">
        <v>18067.330000000002</v>
      </c>
      <c r="E643" s="219">
        <v>16008.37</v>
      </c>
      <c r="F643" s="219">
        <v>15723.18</v>
      </c>
      <c r="G643" s="219">
        <v>15519.68</v>
      </c>
      <c r="H643" s="219">
        <v>16814.259999999998</v>
      </c>
      <c r="I643" s="219">
        <v>15944.12</v>
      </c>
      <c r="J643" s="219">
        <v>15442.42</v>
      </c>
      <c r="K643" s="219">
        <v>15811.51</v>
      </c>
      <c r="L643" s="219">
        <v>16233.9</v>
      </c>
      <c r="M643" s="732"/>
      <c r="N643" s="732"/>
      <c r="O643" s="732"/>
      <c r="P643" s="732"/>
      <c r="Q643" s="736"/>
      <c r="R643" s="732"/>
      <c r="U643" s="293"/>
      <c r="V643" s="293"/>
      <c r="W643" s="293"/>
      <c r="X643" s="293"/>
      <c r="Y643" s="296"/>
      <c r="Z643" s="296"/>
    </row>
    <row r="644" spans="1:26" ht="27" customHeight="1">
      <c r="A644" s="240"/>
      <c r="B644" s="733"/>
      <c r="C644" s="208" t="s">
        <v>121</v>
      </c>
      <c r="D644" s="208">
        <f t="shared" ref="D644:L644" si="421">IF(((D642="")*AND(D643="")),"",(D642-D643)*3)</f>
        <v>32775.929999999993</v>
      </c>
      <c r="E644" s="208">
        <f t="shared" si="421"/>
        <v>38587.53</v>
      </c>
      <c r="F644" s="208">
        <f t="shared" si="421"/>
        <v>39383.729999999996</v>
      </c>
      <c r="G644" s="208">
        <f t="shared" si="421"/>
        <v>40067.879999999997</v>
      </c>
      <c r="H644" s="208">
        <f t="shared" si="421"/>
        <v>36618.120000000003</v>
      </c>
      <c r="I644" s="208">
        <f t="shared" si="421"/>
        <v>39150.479999999996</v>
      </c>
      <c r="J644" s="208">
        <f t="shared" si="421"/>
        <v>40269.78</v>
      </c>
      <c r="K644" s="208">
        <f t="shared" si="421"/>
        <v>39129.119999999995</v>
      </c>
      <c r="L644" s="208">
        <f t="shared" si="421"/>
        <v>38266.14</v>
      </c>
      <c r="M644" s="733"/>
      <c r="N644" s="733"/>
      <c r="O644" s="733"/>
      <c r="P644" s="733"/>
      <c r="Q644" s="737"/>
      <c r="R644" s="733"/>
      <c r="U644" s="295"/>
      <c r="V644" s="295"/>
      <c r="W644" s="295"/>
      <c r="X644" s="295"/>
      <c r="Y644" s="297"/>
      <c r="Z644" s="297"/>
    </row>
    <row r="645" spans="1:26" ht="18" customHeight="1">
      <c r="A645" s="235">
        <v>43797</v>
      </c>
      <c r="B645" s="734" t="s">
        <v>122</v>
      </c>
      <c r="C645" s="208" t="s">
        <v>86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734">
        <f>IF((L646=""),"",MAX(D647:L647))</f>
        <v>41322.120000000003</v>
      </c>
      <c r="N645" s="734">
        <f>IF(L646="","",MIN(D647:L647))</f>
        <v>33448.350000000006</v>
      </c>
      <c r="O645" s="734">
        <f>IF((L647=""),"",AVERAGE(D647:L647))</f>
        <v>39273.223333333342</v>
      </c>
      <c r="P645" s="734">
        <f>IF((L646=""),"",((M645-N645)/(M645+N645))*100)</f>
        <v>10.530587810936586</v>
      </c>
      <c r="Q645" s="735" t="str">
        <f t="shared" ref="Q645" si="422">IF(L646="","",IF(P645&lt;20,(IF(O645&gt;19000,IF(O645&lt;49000,"Pass","Fail"),"Fail"))))</f>
        <v>Pass</v>
      </c>
      <c r="R645" s="734">
        <v>1340</v>
      </c>
      <c r="S645" s="54" t="s">
        <v>315</v>
      </c>
      <c r="U645" s="287">
        <v>19000</v>
      </c>
      <c r="V645" s="287">
        <v>49000</v>
      </c>
      <c r="W645" s="287">
        <v>33000</v>
      </c>
      <c r="X645" s="288">
        <v>44000</v>
      </c>
      <c r="Y645" s="289">
        <v>20</v>
      </c>
      <c r="Z645" s="289">
        <v>20</v>
      </c>
    </row>
    <row r="646" spans="1:26" ht="15.75">
      <c r="A646" s="239"/>
      <c r="B646" s="732"/>
      <c r="C646" s="208" t="s">
        <v>87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732"/>
      <c r="N646" s="732"/>
      <c r="O646" s="732"/>
      <c r="P646" s="732"/>
      <c r="Q646" s="736"/>
      <c r="R646" s="732"/>
      <c r="U646" s="293"/>
      <c r="V646" s="293"/>
      <c r="W646" s="293"/>
      <c r="X646" s="293"/>
      <c r="Y646" s="296"/>
      <c r="Z646" s="296"/>
    </row>
    <row r="647" spans="1:26" ht="15.75">
      <c r="A647" s="240"/>
      <c r="B647" s="733"/>
      <c r="C647" s="208" t="s">
        <v>121</v>
      </c>
      <c r="D647" s="208">
        <f t="shared" ref="D647:L647" si="423">IF(((D645="")*AND(D646="")),"",(D645-D646)*3)</f>
        <v>33448.350000000006</v>
      </c>
      <c r="E647" s="208">
        <f t="shared" si="423"/>
        <v>39631.319999999992</v>
      </c>
      <c r="F647" s="208">
        <f t="shared" si="423"/>
        <v>40445.46</v>
      </c>
      <c r="G647" s="208">
        <f t="shared" si="423"/>
        <v>41169.18</v>
      </c>
      <c r="H647" s="208">
        <f t="shared" si="423"/>
        <v>37627.950000000004</v>
      </c>
      <c r="I647" s="208">
        <f t="shared" si="423"/>
        <v>40559.909999999996</v>
      </c>
      <c r="J647" s="208">
        <f t="shared" si="423"/>
        <v>41322.120000000003</v>
      </c>
      <c r="K647" s="208">
        <f t="shared" si="423"/>
        <v>40181.760000000002</v>
      </c>
      <c r="L647" s="208">
        <f t="shared" si="423"/>
        <v>39072.959999999999</v>
      </c>
      <c r="M647" s="733"/>
      <c r="N647" s="733"/>
      <c r="O647" s="733"/>
      <c r="P647" s="733"/>
      <c r="Q647" s="737"/>
      <c r="R647" s="733"/>
      <c r="U647" s="295"/>
      <c r="V647" s="295"/>
      <c r="W647" s="295"/>
      <c r="X647" s="295"/>
      <c r="Y647" s="297"/>
      <c r="Z647" s="297"/>
    </row>
    <row r="648" spans="1:26" ht="15.75">
      <c r="A648" s="235">
        <v>43801</v>
      </c>
      <c r="B648" s="734" t="s">
        <v>122</v>
      </c>
      <c r="C648" s="208" t="s">
        <v>86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734">
        <f>IF((L649=""),"",MAX(D650:L650))</f>
        <v>40568.61</v>
      </c>
      <c r="N648" s="734">
        <f>IF(L649="","",MIN(D650:L650))</f>
        <v>32643.53999999999</v>
      </c>
      <c r="O648" s="734">
        <f>IF((L650=""),"",AVERAGE(D650:L650))</f>
        <v>38513.443333333329</v>
      </c>
      <c r="P648" s="734">
        <f>IF((L649=""),"",((M648-N648)/(M648+N648))*100)</f>
        <v>10.824801621042425</v>
      </c>
      <c r="Q648" s="735" t="str">
        <f t="shared" ref="Q648" si="424">IF(L649="","",IF(P648&lt;20,(IF(O648&gt;19000,IF(O648&lt;49000,"Pass","Fail"),"Fail"))))</f>
        <v>Pass</v>
      </c>
      <c r="R648" s="734">
        <v>1335</v>
      </c>
      <c r="S648" s="54" t="s">
        <v>316</v>
      </c>
      <c r="U648" s="287">
        <v>19000</v>
      </c>
      <c r="V648" s="287">
        <v>49000</v>
      </c>
      <c r="W648" s="287">
        <v>33000</v>
      </c>
      <c r="X648" s="288">
        <v>44000</v>
      </c>
      <c r="Y648" s="289">
        <v>20</v>
      </c>
      <c r="Z648" s="289">
        <v>20</v>
      </c>
    </row>
    <row r="649" spans="1:26" ht="15.75">
      <c r="A649" s="239"/>
      <c r="B649" s="732"/>
      <c r="C649" s="208" t="s">
        <v>87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732"/>
      <c r="N649" s="732"/>
      <c r="O649" s="732"/>
      <c r="P649" s="732"/>
      <c r="Q649" s="736"/>
      <c r="R649" s="732"/>
      <c r="U649" s="293"/>
      <c r="V649" s="293"/>
      <c r="W649" s="293"/>
      <c r="X649" s="293"/>
      <c r="Y649" s="296"/>
      <c r="Z649" s="296"/>
    </row>
    <row r="650" spans="1:26" ht="15.75">
      <c r="A650" s="240"/>
      <c r="B650" s="733"/>
      <c r="C650" s="208" t="s">
        <v>121</v>
      </c>
      <c r="D650" s="208">
        <f t="shared" ref="D650:L650" si="425">IF(((D648="")*AND(D649="")),"",(D648-D649)*3)</f>
        <v>32643.53999999999</v>
      </c>
      <c r="E650" s="208">
        <f t="shared" si="425"/>
        <v>38982.75</v>
      </c>
      <c r="F650" s="208">
        <f t="shared" si="425"/>
        <v>40018.289999999994</v>
      </c>
      <c r="G650" s="208">
        <f t="shared" si="425"/>
        <v>40568.61</v>
      </c>
      <c r="H650" s="208">
        <f t="shared" si="425"/>
        <v>36708.389999999992</v>
      </c>
      <c r="I650" s="208">
        <f t="shared" si="425"/>
        <v>38811.57</v>
      </c>
      <c r="J650" s="208">
        <f t="shared" si="425"/>
        <v>40530.090000000011</v>
      </c>
      <c r="K650" s="208">
        <f t="shared" si="425"/>
        <v>39792.870000000003</v>
      </c>
      <c r="L650" s="208">
        <f t="shared" si="425"/>
        <v>38564.880000000005</v>
      </c>
      <c r="M650" s="733"/>
      <c r="N650" s="733"/>
      <c r="O650" s="733"/>
      <c r="P650" s="733"/>
      <c r="Q650" s="737"/>
      <c r="R650" s="733"/>
      <c r="U650" s="295"/>
      <c r="V650" s="295"/>
      <c r="W650" s="295"/>
      <c r="X650" s="295"/>
      <c r="Y650" s="297"/>
      <c r="Z650" s="297"/>
    </row>
    <row r="651" spans="1:26" ht="15.75">
      <c r="A651" s="235">
        <v>43804</v>
      </c>
      <c r="B651" s="734" t="s">
        <v>122</v>
      </c>
      <c r="C651" s="208" t="s">
        <v>86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734">
        <f>IF((L652=""),"",MAX(D653:L653))</f>
        <v>35112.900000000009</v>
      </c>
      <c r="N651" s="734">
        <f>IF(L652="","",MIN(D653:L653))</f>
        <v>29612.850000000002</v>
      </c>
      <c r="O651" s="734">
        <f>IF((L653=""),"",AVERAGE(D653:L653))</f>
        <v>33624.750000000007</v>
      </c>
      <c r="P651" s="734">
        <f>IF((L652=""),"",((M651-N651)/(M651+N651))*100)</f>
        <v>8.4974681637524565</v>
      </c>
      <c r="Q651" s="735" t="str">
        <f t="shared" ref="Q651" si="426">IF(L652="","",IF(P651&lt;20,(IF(O651&gt;19000,IF(O651&lt;49000,"Pass","Fail"),"Fail"))))</f>
        <v>Pass</v>
      </c>
      <c r="R651" s="734">
        <v>1159</v>
      </c>
      <c r="S651" s="54" t="s">
        <v>318</v>
      </c>
      <c r="U651" s="287">
        <v>19000</v>
      </c>
      <c r="V651" s="287">
        <v>49000</v>
      </c>
      <c r="W651" s="287">
        <v>33000</v>
      </c>
      <c r="X651" s="288">
        <v>44000</v>
      </c>
      <c r="Y651" s="289">
        <v>20</v>
      </c>
      <c r="Z651" s="289">
        <v>20</v>
      </c>
    </row>
    <row r="652" spans="1:26" ht="15.75">
      <c r="A652" s="239"/>
      <c r="B652" s="732"/>
      <c r="C652" s="208" t="s">
        <v>87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732"/>
      <c r="N652" s="732"/>
      <c r="O652" s="732"/>
      <c r="P652" s="732"/>
      <c r="Q652" s="736"/>
      <c r="R652" s="732"/>
      <c r="U652" s="293"/>
      <c r="V652" s="293"/>
      <c r="W652" s="293"/>
      <c r="X652" s="293"/>
      <c r="Y652" s="296"/>
      <c r="Z652" s="296"/>
    </row>
    <row r="653" spans="1:26" ht="15.75">
      <c r="A653" s="240"/>
      <c r="B653" s="733"/>
      <c r="C653" s="208" t="s">
        <v>121</v>
      </c>
      <c r="D653" s="208">
        <f t="shared" ref="D653:L653" si="427">IF(((D651="")*AND(D652="")),"",(D651-D652)*3)</f>
        <v>29612.850000000002</v>
      </c>
      <c r="E653" s="208">
        <f t="shared" si="427"/>
        <v>33776.550000000003</v>
      </c>
      <c r="F653" s="208">
        <f t="shared" si="427"/>
        <v>34341.509999999995</v>
      </c>
      <c r="G653" s="208">
        <f t="shared" si="427"/>
        <v>34970.490000000005</v>
      </c>
      <c r="H653" s="208">
        <f t="shared" si="427"/>
        <v>32646.959999999999</v>
      </c>
      <c r="I653" s="208">
        <f t="shared" si="427"/>
        <v>34534.92</v>
      </c>
      <c r="J653" s="208">
        <f t="shared" si="427"/>
        <v>35112.900000000009</v>
      </c>
      <c r="K653" s="208">
        <f t="shared" si="427"/>
        <v>34117.380000000005</v>
      </c>
      <c r="L653" s="208">
        <f t="shared" si="427"/>
        <v>33509.19</v>
      </c>
      <c r="M653" s="733"/>
      <c r="N653" s="733"/>
      <c r="O653" s="733"/>
      <c r="P653" s="733"/>
      <c r="Q653" s="737"/>
      <c r="R653" s="733"/>
      <c r="U653" s="295"/>
      <c r="V653" s="295"/>
      <c r="W653" s="295"/>
      <c r="X653" s="295"/>
      <c r="Y653" s="297"/>
      <c r="Z653" s="297"/>
    </row>
    <row r="654" spans="1:26" ht="15.75">
      <c r="A654" s="235">
        <v>43808</v>
      </c>
      <c r="B654" s="734" t="s">
        <v>122</v>
      </c>
      <c r="C654" s="208" t="s">
        <v>86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734">
        <f>IF((L655=""),"",MAX(D656:L656))</f>
        <v>41046.03</v>
      </c>
      <c r="N654" s="734">
        <f>IF(L655="","",MIN(D656:L656))</f>
        <v>32569.56</v>
      </c>
      <c r="O654" s="734">
        <f>IF((L656=""),"",AVERAGE(D656:L656))</f>
        <v>38703.76666666667</v>
      </c>
      <c r="P654" s="734">
        <f>IF((L655=""),"",((M654-N654)/(M654+N654))*100)</f>
        <v>11.514503925051741</v>
      </c>
      <c r="Q654" s="735" t="str">
        <f t="shared" ref="Q654" si="428">IF(L655="","",IF(P654&lt;20,(IF(O654&gt;19000,IF(O654&lt;49000,"Pass","Fail"),"Fail"))))</f>
        <v>Pass</v>
      </c>
      <c r="R654" s="734">
        <v>1159</v>
      </c>
      <c r="S654" s="54" t="s">
        <v>319</v>
      </c>
      <c r="U654" s="287">
        <v>19000</v>
      </c>
      <c r="V654" s="287">
        <v>49000</v>
      </c>
      <c r="W654" s="287">
        <v>33000</v>
      </c>
      <c r="X654" s="288">
        <v>44000</v>
      </c>
      <c r="Y654" s="289">
        <v>20</v>
      </c>
      <c r="Z654" s="289">
        <v>20</v>
      </c>
    </row>
    <row r="655" spans="1:26" ht="15.75">
      <c r="A655" s="239"/>
      <c r="B655" s="732"/>
      <c r="C655" s="208" t="s">
        <v>87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732"/>
      <c r="N655" s="732"/>
      <c r="O655" s="732"/>
      <c r="P655" s="732"/>
      <c r="Q655" s="736"/>
      <c r="R655" s="732"/>
      <c r="U655" s="293"/>
      <c r="V655" s="293"/>
      <c r="W655" s="293"/>
      <c r="X655" s="293"/>
      <c r="Y655" s="296"/>
      <c r="Z655" s="296"/>
    </row>
    <row r="656" spans="1:26" ht="15.75">
      <c r="A656" s="240"/>
      <c r="B656" s="733"/>
      <c r="C656" s="208" t="s">
        <v>121</v>
      </c>
      <c r="D656" s="208">
        <f t="shared" ref="D656:L656" si="429">IF(((D654="")*AND(D655="")),"",(D654-D655)*3)</f>
        <v>32569.56</v>
      </c>
      <c r="E656" s="208">
        <f t="shared" si="429"/>
        <v>38988.270000000004</v>
      </c>
      <c r="F656" s="208">
        <f t="shared" si="429"/>
        <v>40058.789999999994</v>
      </c>
      <c r="G656" s="208">
        <f t="shared" si="429"/>
        <v>41046.03</v>
      </c>
      <c r="H656" s="208">
        <f t="shared" si="429"/>
        <v>37459.770000000004</v>
      </c>
      <c r="I656" s="208">
        <f t="shared" si="429"/>
        <v>39063.24</v>
      </c>
      <c r="J656" s="208">
        <f t="shared" si="429"/>
        <v>40921.350000000006</v>
      </c>
      <c r="K656" s="208">
        <f t="shared" si="429"/>
        <v>39685.290000000008</v>
      </c>
      <c r="L656" s="208">
        <f t="shared" si="429"/>
        <v>38541.599999999999</v>
      </c>
      <c r="M656" s="733"/>
      <c r="N656" s="733"/>
      <c r="O656" s="733"/>
      <c r="P656" s="733"/>
      <c r="Q656" s="737"/>
      <c r="R656" s="733"/>
      <c r="U656" s="295"/>
      <c r="V656" s="295"/>
      <c r="W656" s="295"/>
      <c r="X656" s="295"/>
      <c r="Y656" s="297"/>
      <c r="Z656" s="297"/>
    </row>
    <row r="657" spans="1:26" ht="15.75">
      <c r="A657" s="235">
        <v>43811</v>
      </c>
      <c r="B657" s="734" t="s">
        <v>122</v>
      </c>
      <c r="C657" s="208" t="s">
        <v>86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734">
        <f>IF((L658=""),"",MAX(D659:L659))</f>
        <v>40848.840000000004</v>
      </c>
      <c r="N657" s="734">
        <f>IF(L658="","",MIN(D659:L659))</f>
        <v>33050.700000000004</v>
      </c>
      <c r="O657" s="734">
        <f>IF((L659=""),"",AVERAGE(D659:L659))</f>
        <v>38764.720000000001</v>
      </c>
      <c r="P657" s="734">
        <f>IF((L658=""),"",((M657-N657)/(M657+N657))*100)</f>
        <v>10.55235255862215</v>
      </c>
      <c r="Q657" s="735" t="str">
        <f t="shared" ref="Q657" si="430">IF(L658="","",IF(P657&lt;20,(IF(O657&gt;19000,IF(O657&lt;49000,"Pass","Fail"),"Fail"))))</f>
        <v>Pass</v>
      </c>
      <c r="R657" s="734">
        <v>1428</v>
      </c>
      <c r="U657" s="287">
        <v>19000</v>
      </c>
      <c r="V657" s="287">
        <v>49000</v>
      </c>
      <c r="W657" s="287">
        <v>33000</v>
      </c>
      <c r="X657" s="288">
        <v>44000</v>
      </c>
      <c r="Y657" s="289">
        <v>20</v>
      </c>
      <c r="Z657" s="289">
        <v>20</v>
      </c>
    </row>
    <row r="658" spans="1:26" ht="15.75">
      <c r="A658" s="239"/>
      <c r="B658" s="732"/>
      <c r="C658" s="208" t="s">
        <v>87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732"/>
      <c r="N658" s="732"/>
      <c r="O658" s="732"/>
      <c r="P658" s="732"/>
      <c r="Q658" s="736"/>
      <c r="R658" s="732"/>
      <c r="U658" s="293"/>
      <c r="V658" s="293"/>
      <c r="W658" s="293"/>
      <c r="X658" s="293"/>
      <c r="Y658" s="296"/>
      <c r="Z658" s="296"/>
    </row>
    <row r="659" spans="1:26" ht="15.75">
      <c r="A659" s="240"/>
      <c r="B659" s="733"/>
      <c r="C659" s="208" t="s">
        <v>121</v>
      </c>
      <c r="D659" s="208">
        <f t="shared" ref="D659:L659" si="431">IF(((D657="")*AND(D658="")),"",(D657-D658)*3)</f>
        <v>33050.700000000004</v>
      </c>
      <c r="E659" s="208">
        <f t="shared" si="431"/>
        <v>39149.129999999997</v>
      </c>
      <c r="F659" s="208">
        <f t="shared" si="431"/>
        <v>40041.119999999995</v>
      </c>
      <c r="G659" s="208">
        <f t="shared" si="431"/>
        <v>40848.840000000004</v>
      </c>
      <c r="H659" s="208">
        <f t="shared" si="431"/>
        <v>37229.880000000005</v>
      </c>
      <c r="I659" s="208">
        <f t="shared" si="431"/>
        <v>39358.680000000008</v>
      </c>
      <c r="J659" s="208">
        <f t="shared" si="431"/>
        <v>40745.760000000002</v>
      </c>
      <c r="K659" s="208">
        <f t="shared" si="431"/>
        <v>39764.61</v>
      </c>
      <c r="L659" s="208">
        <f t="shared" si="431"/>
        <v>38693.759999999995</v>
      </c>
      <c r="M659" s="733"/>
      <c r="N659" s="733"/>
      <c r="O659" s="733"/>
      <c r="P659" s="733"/>
      <c r="Q659" s="737"/>
      <c r="R659" s="733"/>
      <c r="U659" s="295"/>
      <c r="V659" s="295"/>
      <c r="W659" s="295"/>
      <c r="X659" s="295"/>
      <c r="Y659" s="297"/>
      <c r="Z659" s="297"/>
    </row>
    <row r="660" spans="1:26" ht="15.75">
      <c r="A660" s="235">
        <v>43814</v>
      </c>
      <c r="B660" s="734" t="s">
        <v>122</v>
      </c>
      <c r="C660" s="208" t="s">
        <v>86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734">
        <f>IF((L661=""),"",MAX(D662:L662))</f>
        <v>41194.86</v>
      </c>
      <c r="N660" s="734">
        <f>IF(L661="","",MIN(D662:L662))</f>
        <v>32708.58</v>
      </c>
      <c r="O660" s="734">
        <f>IF((L662=""),"",AVERAGE(D662:L662))</f>
        <v>38904.089999999997</v>
      </c>
      <c r="P660" s="734">
        <f>IF((L661=""),"",((M660-N660)/(M660+N660))*100)</f>
        <v>11.48292961734934</v>
      </c>
      <c r="Q660" s="735" t="str">
        <f t="shared" ref="Q660" si="432">IF(L661="","",IF(P660&lt;20,(IF(O660&gt;19000,IF(O660&lt;49000,"Pass","Fail"),"Fail"))))</f>
        <v>Pass</v>
      </c>
      <c r="R660" s="734">
        <v>1428</v>
      </c>
      <c r="S660" s="54" t="s">
        <v>320</v>
      </c>
      <c r="U660" s="287">
        <v>19000</v>
      </c>
      <c r="V660" s="287">
        <v>49000</v>
      </c>
      <c r="W660" s="287">
        <v>33000</v>
      </c>
      <c r="X660" s="288">
        <v>44000</v>
      </c>
      <c r="Y660" s="289">
        <v>20</v>
      </c>
      <c r="Z660" s="289">
        <v>20</v>
      </c>
    </row>
    <row r="661" spans="1:26" ht="15.75">
      <c r="A661" s="239"/>
      <c r="B661" s="732"/>
      <c r="C661" s="208" t="s">
        <v>87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732"/>
      <c r="N661" s="732"/>
      <c r="O661" s="732"/>
      <c r="P661" s="732"/>
      <c r="Q661" s="736"/>
      <c r="R661" s="732"/>
      <c r="U661" s="293"/>
      <c r="V661" s="293"/>
      <c r="W661" s="293"/>
      <c r="X661" s="293"/>
      <c r="Y661" s="296"/>
      <c r="Z661" s="296"/>
    </row>
    <row r="662" spans="1:26" ht="15.75">
      <c r="A662" s="240"/>
      <c r="B662" s="733"/>
      <c r="C662" s="208" t="s">
        <v>121</v>
      </c>
      <c r="D662" s="208">
        <f t="shared" ref="D662:L662" si="433">IF(((D660="")*AND(D661="")),"",(D660-D661)*3)</f>
        <v>32708.58</v>
      </c>
      <c r="E662" s="208">
        <f t="shared" si="433"/>
        <v>39029.729999999996</v>
      </c>
      <c r="F662" s="208">
        <f t="shared" si="433"/>
        <v>40016.58</v>
      </c>
      <c r="G662" s="208">
        <f t="shared" si="433"/>
        <v>41194.86</v>
      </c>
      <c r="H662" s="208">
        <f t="shared" si="433"/>
        <v>37895.429999999993</v>
      </c>
      <c r="I662" s="208">
        <f t="shared" si="433"/>
        <v>39477.72</v>
      </c>
      <c r="J662" s="208">
        <f t="shared" si="433"/>
        <v>40818.99</v>
      </c>
      <c r="K662" s="208">
        <f t="shared" si="433"/>
        <v>39989.19</v>
      </c>
      <c r="L662" s="208">
        <f t="shared" si="433"/>
        <v>39005.729999999996</v>
      </c>
      <c r="M662" s="733"/>
      <c r="N662" s="733"/>
      <c r="O662" s="733"/>
      <c r="P662" s="733"/>
      <c r="Q662" s="737"/>
      <c r="R662" s="733"/>
      <c r="U662" s="295"/>
      <c r="V662" s="295"/>
      <c r="W662" s="295"/>
      <c r="X662" s="295"/>
      <c r="Y662" s="297"/>
      <c r="Z662" s="297"/>
    </row>
    <row r="663" spans="1:26" ht="15.75">
      <c r="A663" s="235">
        <v>43817</v>
      </c>
      <c r="B663" s="734" t="s">
        <v>122</v>
      </c>
      <c r="C663" s="208" t="s">
        <v>86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734">
        <f>IF((L664=""),"",MAX(D665:L665))</f>
        <v>40545.420000000006</v>
      </c>
      <c r="N663" s="734">
        <f>IF(L664="","",MIN(D665:L665))</f>
        <v>33181.5</v>
      </c>
      <c r="O663" s="734">
        <f>IF((L665=""),"",AVERAGE(D665:L665))</f>
        <v>38688.153333333328</v>
      </c>
      <c r="P663" s="734">
        <f>IF((L664=""),"",((M663-N663)/(M663+N663))*100)</f>
        <v>9.9881020392551374</v>
      </c>
      <c r="Q663" s="735" t="str">
        <f t="shared" ref="Q663" si="434">IF(L664="","",IF(P663&lt;20,(IF(O663&gt;19000,IF(O663&lt;49000,"Pass","Fail"),"Fail"))))</f>
        <v>Pass</v>
      </c>
      <c r="R663" s="734">
        <v>74</v>
      </c>
      <c r="S663" s="54" t="s">
        <v>322</v>
      </c>
      <c r="U663" s="287">
        <v>19000</v>
      </c>
      <c r="V663" s="287">
        <v>49000</v>
      </c>
      <c r="W663" s="287">
        <v>33000</v>
      </c>
      <c r="X663" s="288">
        <v>44000</v>
      </c>
      <c r="Y663" s="289">
        <v>20</v>
      </c>
      <c r="Z663" s="289">
        <v>20</v>
      </c>
    </row>
    <row r="664" spans="1:26" ht="15.75">
      <c r="A664" s="239"/>
      <c r="B664" s="732"/>
      <c r="C664" s="208" t="s">
        <v>87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732"/>
      <c r="N664" s="732"/>
      <c r="O664" s="732"/>
      <c r="P664" s="732"/>
      <c r="Q664" s="736"/>
      <c r="R664" s="732"/>
      <c r="U664" s="293"/>
      <c r="V664" s="293"/>
      <c r="W664" s="293"/>
      <c r="X664" s="293"/>
      <c r="Y664" s="296"/>
      <c r="Z664" s="296"/>
    </row>
    <row r="665" spans="1:26" ht="15.75">
      <c r="A665" s="240"/>
      <c r="B665" s="733"/>
      <c r="C665" s="208" t="s">
        <v>121</v>
      </c>
      <c r="D665" s="208">
        <f t="shared" ref="D665:L665" si="435">IF(((D663="")*AND(D664="")),"",(D663-D664)*3)</f>
        <v>33181.5</v>
      </c>
      <c r="E665" s="208">
        <f t="shared" si="435"/>
        <v>38922.93</v>
      </c>
      <c r="F665" s="208">
        <f t="shared" si="435"/>
        <v>39656.28</v>
      </c>
      <c r="G665" s="208">
        <f t="shared" si="435"/>
        <v>40509.449999999997</v>
      </c>
      <c r="H665" s="208">
        <f t="shared" si="435"/>
        <v>37324.229999999996</v>
      </c>
      <c r="I665" s="208">
        <f t="shared" si="435"/>
        <v>39501.569999999992</v>
      </c>
      <c r="J665" s="208">
        <f t="shared" si="435"/>
        <v>40545.420000000006</v>
      </c>
      <c r="K665" s="208">
        <f t="shared" si="435"/>
        <v>39631.680000000008</v>
      </c>
      <c r="L665" s="208">
        <f t="shared" si="435"/>
        <v>38920.32</v>
      </c>
      <c r="M665" s="733"/>
      <c r="N665" s="733"/>
      <c r="O665" s="733"/>
      <c r="P665" s="733"/>
      <c r="Q665" s="737"/>
      <c r="R665" s="733"/>
      <c r="U665" s="295"/>
      <c r="V665" s="295"/>
      <c r="W665" s="295"/>
      <c r="X665" s="295"/>
      <c r="Y665" s="297"/>
      <c r="Z665" s="297"/>
    </row>
    <row r="666" spans="1:26" ht="15.75">
      <c r="A666" s="235">
        <v>43820</v>
      </c>
      <c r="B666" s="734" t="s">
        <v>122</v>
      </c>
      <c r="C666" s="208" t="s">
        <v>86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734">
        <f>IF((L667=""),"",MAX(D668:L668))</f>
        <v>41254.080000000002</v>
      </c>
      <c r="N666" s="734">
        <f>IF(L667="","",MIN(D668:L668))</f>
        <v>33490.349999999991</v>
      </c>
      <c r="O666" s="734">
        <f>IF((L668=""),"",AVERAGE(D668:L668))</f>
        <v>39237.360000000001</v>
      </c>
      <c r="P666" s="734">
        <f>IF((L667=""),"",((M666-N666)/(M666+N666))*100)</f>
        <v>10.387034859988912</v>
      </c>
      <c r="Q666" s="735" t="str">
        <f t="shared" ref="Q666" si="436">IF(L667="","",IF(P666&lt;20,(IF(O666&gt;19000,IF(O666&lt;49000,"Pass","Fail"),"Fail"))))</f>
        <v>Pass</v>
      </c>
      <c r="R666" s="734">
        <v>1159</v>
      </c>
      <c r="U666" s="287">
        <v>19000</v>
      </c>
      <c r="V666" s="287">
        <v>49000</v>
      </c>
      <c r="W666" s="287">
        <v>33000</v>
      </c>
      <c r="X666" s="288">
        <v>44000</v>
      </c>
      <c r="Y666" s="289">
        <v>20</v>
      </c>
      <c r="Z666" s="289">
        <v>20</v>
      </c>
    </row>
    <row r="667" spans="1:26" ht="15.75">
      <c r="A667" s="239"/>
      <c r="B667" s="732"/>
      <c r="C667" s="208" t="s">
        <v>87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732"/>
      <c r="N667" s="732"/>
      <c r="O667" s="732"/>
      <c r="P667" s="732"/>
      <c r="Q667" s="736"/>
      <c r="R667" s="732"/>
      <c r="S667" s="54" t="s">
        <v>327</v>
      </c>
      <c r="U667" s="293"/>
      <c r="V667" s="293"/>
      <c r="W667" s="293"/>
      <c r="X667" s="293"/>
      <c r="Y667" s="296"/>
      <c r="Z667" s="296"/>
    </row>
    <row r="668" spans="1:26" ht="15.75">
      <c r="A668" s="240"/>
      <c r="B668" s="733"/>
      <c r="C668" s="208" t="s">
        <v>121</v>
      </c>
      <c r="D668" s="208">
        <f t="shared" ref="D668:L668" si="437">IF(((D666="")*AND(D667="")),"",(D666-D667)*3)</f>
        <v>33490.349999999991</v>
      </c>
      <c r="E668" s="208">
        <f t="shared" si="437"/>
        <v>39497.46</v>
      </c>
      <c r="F668" s="208">
        <f t="shared" si="437"/>
        <v>40355.040000000008</v>
      </c>
      <c r="G668" s="208">
        <f t="shared" si="437"/>
        <v>41254.080000000002</v>
      </c>
      <c r="H668" s="208">
        <f t="shared" si="437"/>
        <v>37845.930000000008</v>
      </c>
      <c r="I668" s="208">
        <f t="shared" si="437"/>
        <v>39738.930000000008</v>
      </c>
      <c r="J668" s="208">
        <f t="shared" si="437"/>
        <v>40866.660000000003</v>
      </c>
      <c r="K668" s="208">
        <f t="shared" si="437"/>
        <v>40453.32</v>
      </c>
      <c r="L668" s="208">
        <f t="shared" si="437"/>
        <v>39634.47</v>
      </c>
      <c r="M668" s="733"/>
      <c r="N668" s="733"/>
      <c r="O668" s="733"/>
      <c r="P668" s="733"/>
      <c r="Q668" s="737"/>
      <c r="R668" s="733"/>
      <c r="U668" s="295"/>
      <c r="V668" s="295"/>
      <c r="W668" s="295"/>
      <c r="X668" s="295"/>
      <c r="Y668" s="297"/>
      <c r="Z668" s="297"/>
    </row>
    <row r="669" spans="1:26" ht="15.75">
      <c r="A669" s="235">
        <v>43823</v>
      </c>
      <c r="B669" s="734" t="s">
        <v>122</v>
      </c>
      <c r="C669" s="208" t="s">
        <v>86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734">
        <f>IF((L670=""),"",MAX(D671:L671))</f>
        <v>42296.49</v>
      </c>
      <c r="N669" s="734">
        <f>IF(L670="","",MIN(D671:L671))</f>
        <v>38242.44</v>
      </c>
      <c r="O669" s="734">
        <f>IF((L671=""),"",AVERAGE(D671:L671))</f>
        <v>40921.456666666665</v>
      </c>
      <c r="P669" s="734">
        <f>IF((L670=""),"",((M669-N669)/(M669+N669))*100)</f>
        <v>5.0336526695847539</v>
      </c>
      <c r="Q669" s="735" t="str">
        <f t="shared" ref="Q669" si="438">IF(L670="","",IF(P669&lt;20,(IF(O669&gt;19000,IF(O669&lt;49000,"Pass","Fail"),"Fail"))))</f>
        <v>Pass</v>
      </c>
      <c r="R669" s="734">
        <v>64</v>
      </c>
      <c r="S669" s="54" t="s">
        <v>323</v>
      </c>
      <c r="U669" s="287">
        <v>19000</v>
      </c>
      <c r="V669" s="287">
        <v>49000</v>
      </c>
      <c r="W669" s="287">
        <v>33000</v>
      </c>
      <c r="X669" s="288">
        <v>44000</v>
      </c>
      <c r="Y669" s="289">
        <v>20</v>
      </c>
      <c r="Z669" s="289">
        <v>20</v>
      </c>
    </row>
    <row r="670" spans="1:26" ht="15.75">
      <c r="A670" s="239"/>
      <c r="B670" s="732"/>
      <c r="C670" s="208" t="s">
        <v>87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732"/>
      <c r="N670" s="732"/>
      <c r="O670" s="732"/>
      <c r="P670" s="732"/>
      <c r="Q670" s="736"/>
      <c r="R670" s="732"/>
      <c r="U670" s="293"/>
      <c r="V670" s="293"/>
      <c r="W670" s="293"/>
      <c r="X670" s="293"/>
      <c r="Y670" s="296"/>
      <c r="Z670" s="296"/>
    </row>
    <row r="671" spans="1:26" ht="32.25" customHeight="1">
      <c r="A671" s="240"/>
      <c r="B671" s="733"/>
      <c r="C671" s="208" t="s">
        <v>121</v>
      </c>
      <c r="D671" s="208">
        <f t="shared" ref="D671:L671" si="439">IF(((D669="")*AND(D670="")),"",(D669-D670)*3)</f>
        <v>40711.320000000007</v>
      </c>
      <c r="E671" s="208">
        <f t="shared" si="439"/>
        <v>40424.639999999999</v>
      </c>
      <c r="F671" s="208">
        <f t="shared" si="439"/>
        <v>41624.19</v>
      </c>
      <c r="G671" s="208">
        <f t="shared" si="439"/>
        <v>42107.58</v>
      </c>
      <c r="H671" s="208">
        <f t="shared" si="439"/>
        <v>38242.44</v>
      </c>
      <c r="I671" s="208">
        <f t="shared" si="439"/>
        <v>40699.68</v>
      </c>
      <c r="J671" s="208">
        <f t="shared" si="439"/>
        <v>42296.49</v>
      </c>
      <c r="K671" s="208">
        <f t="shared" si="439"/>
        <v>41498.49</v>
      </c>
      <c r="L671" s="208">
        <f t="shared" si="439"/>
        <v>40688.28</v>
      </c>
      <c r="M671" s="733"/>
      <c r="N671" s="733"/>
      <c r="O671" s="733"/>
      <c r="P671" s="733"/>
      <c r="Q671" s="737"/>
      <c r="R671" s="733"/>
      <c r="U671" s="295"/>
      <c r="V671" s="295"/>
      <c r="W671" s="295"/>
      <c r="X671" s="295"/>
      <c r="Y671" s="297"/>
      <c r="Z671" s="297"/>
    </row>
    <row r="672" spans="1:26" ht="15.75">
      <c r="A672" s="235">
        <v>43829</v>
      </c>
      <c r="B672" s="734" t="s">
        <v>122</v>
      </c>
      <c r="C672" s="208" t="s">
        <v>86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734">
        <f>IF((L673=""),"",MAX(D674:L674))</f>
        <v>41431.17</v>
      </c>
      <c r="N672" s="734">
        <f>IF(L673="","",MIN(D674:L674))</f>
        <v>33834.120000000003</v>
      </c>
      <c r="O672" s="734">
        <f>IF((L674=""),"",AVERAGE(D674:L674))</f>
        <v>39417.769999999997</v>
      </c>
      <c r="P672" s="734">
        <f>IF((L673=""),"",((M672-N672)/(M672+N672))*100)</f>
        <v>10.093696576469705</v>
      </c>
      <c r="Q672" s="735" t="str">
        <f t="shared" ref="Q672" si="440">IF(L673="","",IF(P672&lt;20,(IF(O672&gt;19000,IF(O672&lt;49000,"Pass","Fail"),"Fail"))))</f>
        <v>Pass</v>
      </c>
      <c r="R672" s="734">
        <v>121</v>
      </c>
      <c r="S672" s="54" t="s">
        <v>325</v>
      </c>
    </row>
    <row r="673" spans="1:26" ht="15.75">
      <c r="A673" s="239"/>
      <c r="B673" s="732"/>
      <c r="C673" s="208" t="s">
        <v>87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732"/>
      <c r="N673" s="732"/>
      <c r="O673" s="732"/>
      <c r="P673" s="732"/>
      <c r="Q673" s="736"/>
      <c r="R673" s="732"/>
    </row>
    <row r="674" spans="1:26" ht="38.25" customHeight="1">
      <c r="A674" s="240"/>
      <c r="B674" s="733"/>
      <c r="C674" s="208" t="s">
        <v>121</v>
      </c>
      <c r="D674" s="208">
        <f t="shared" ref="D674:L674" si="441">IF(((D672="")*AND(D673="")),"",(D672-D673)*3)</f>
        <v>33834.120000000003</v>
      </c>
      <c r="E674" s="208">
        <f t="shared" si="441"/>
        <v>39635.909999999996</v>
      </c>
      <c r="F674" s="208">
        <f t="shared" si="441"/>
        <v>40445.85</v>
      </c>
      <c r="G674" s="208">
        <f t="shared" si="441"/>
        <v>40001.31</v>
      </c>
      <c r="H674" s="208">
        <f t="shared" si="441"/>
        <v>38456.820000000007</v>
      </c>
      <c r="I674" s="208">
        <f t="shared" si="441"/>
        <v>40113.9</v>
      </c>
      <c r="J674" s="208">
        <f t="shared" si="441"/>
        <v>41431.17</v>
      </c>
      <c r="K674" s="208">
        <f t="shared" si="441"/>
        <v>40675.920000000006</v>
      </c>
      <c r="L674" s="208">
        <f t="shared" si="441"/>
        <v>40164.93</v>
      </c>
      <c r="M674" s="733"/>
      <c r="N674" s="733"/>
      <c r="O674" s="733"/>
      <c r="P674" s="733"/>
      <c r="Q674" s="737"/>
      <c r="R674" s="733"/>
    </row>
    <row r="675" spans="1:26" ht="15.75">
      <c r="A675" s="235">
        <v>43832</v>
      </c>
      <c r="B675" s="734" t="s">
        <v>122</v>
      </c>
      <c r="C675" s="208" t="s">
        <v>86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734">
        <f>IF((L676=""),"",MAX(D677:L677))</f>
        <v>42497.820000000007</v>
      </c>
      <c r="N675" s="734">
        <f>IF(L676="","",MIN(D677:L677))</f>
        <v>34811.64</v>
      </c>
      <c r="O675" s="734">
        <f>IF((L677=""),"",AVERAGE(D677:L677))</f>
        <v>40233.769999999997</v>
      </c>
      <c r="P675" s="734">
        <f>IF((L676=""),"",((M675-N675)/(M675+N675))*100)</f>
        <v>9.9420950553787435</v>
      </c>
      <c r="Q675" s="735" t="str">
        <f t="shared" ref="Q675" si="442">IF(L676="","",IF(P675&lt;20,(IF(O675&gt;19000,IF(O675&lt;49000,"Pass","Fail"),"Fail"))))</f>
        <v>Pass</v>
      </c>
      <c r="R675" s="734">
        <v>1335</v>
      </c>
      <c r="U675" s="287">
        <v>19000</v>
      </c>
      <c r="V675" s="287">
        <v>49000</v>
      </c>
      <c r="W675" s="287">
        <v>33000</v>
      </c>
      <c r="X675" s="288">
        <v>44000</v>
      </c>
      <c r="Y675" s="289">
        <v>20</v>
      </c>
      <c r="Z675" s="289">
        <v>20</v>
      </c>
    </row>
    <row r="676" spans="1:26" ht="15.75">
      <c r="A676" s="239"/>
      <c r="B676" s="732"/>
      <c r="C676" s="208" t="s">
        <v>87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732"/>
      <c r="N676" s="732"/>
      <c r="O676" s="732"/>
      <c r="P676" s="732"/>
      <c r="Q676" s="736"/>
      <c r="R676" s="732"/>
      <c r="S676" s="54" t="s">
        <v>326</v>
      </c>
      <c r="U676" s="293"/>
      <c r="V676" s="293"/>
      <c r="W676" s="293"/>
      <c r="X676" s="293"/>
      <c r="Y676" s="296"/>
      <c r="Z676" s="296"/>
    </row>
    <row r="677" spans="1:26" ht="39.75" customHeight="1">
      <c r="A677" s="240"/>
      <c r="B677" s="733"/>
      <c r="C677" s="208" t="s">
        <v>121</v>
      </c>
      <c r="D677" s="208">
        <f t="shared" ref="D677:L677" si="443">IF(((D675="")*AND(D676="")),"",(D675-D676)*3)</f>
        <v>34811.64</v>
      </c>
      <c r="E677" s="208">
        <f t="shared" si="443"/>
        <v>40292.880000000005</v>
      </c>
      <c r="F677" s="208">
        <f t="shared" si="443"/>
        <v>41118.839999999997</v>
      </c>
      <c r="G677" s="208">
        <f t="shared" si="443"/>
        <v>42497.820000000007</v>
      </c>
      <c r="H677" s="208">
        <f t="shared" si="443"/>
        <v>40268.94</v>
      </c>
      <c r="I677" s="208">
        <f t="shared" si="443"/>
        <v>40611.119999999995</v>
      </c>
      <c r="J677" s="208">
        <f t="shared" si="443"/>
        <v>41913.75</v>
      </c>
      <c r="K677" s="208">
        <f t="shared" si="443"/>
        <v>40301.1</v>
      </c>
      <c r="L677" s="208">
        <f t="shared" si="443"/>
        <v>40287.840000000004</v>
      </c>
      <c r="M677" s="733"/>
      <c r="N677" s="733"/>
      <c r="O677" s="733"/>
      <c r="P677" s="733"/>
      <c r="Q677" s="737"/>
      <c r="R677" s="733"/>
      <c r="U677" s="295"/>
      <c r="V677" s="295"/>
      <c r="W677" s="295"/>
      <c r="X677" s="295"/>
      <c r="Y677" s="297"/>
      <c r="Z677" s="297"/>
    </row>
    <row r="678" spans="1:26" ht="15.75">
      <c r="A678" s="235">
        <v>43835</v>
      </c>
      <c r="B678" s="734" t="s">
        <v>122</v>
      </c>
      <c r="C678" s="208" t="s">
        <v>86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734">
        <f>IF((L679=""),"",MAX(D680:L680))</f>
        <v>41878.14</v>
      </c>
      <c r="N678" s="734">
        <f>IF(L679="","",MIN(D680:L680))</f>
        <v>34165.320000000007</v>
      </c>
      <c r="O678" s="734">
        <f>IF((L680=""),"",AVERAGE(D680:L680))</f>
        <v>40151.620000000003</v>
      </c>
      <c r="P678" s="734">
        <f>IF((L679=""),"",((M678-N678)/(M678+N678))*100)</f>
        <v>10.142647375592841</v>
      </c>
      <c r="Q678" s="735" t="str">
        <f t="shared" ref="Q678" si="444">IF(L679="","",IF(P678&lt;20,(IF(O678&gt;19000,IF(O678&lt;49000,"Pass","Fail"),"Fail"))))</f>
        <v>Pass</v>
      </c>
      <c r="R678" s="734">
        <v>1159</v>
      </c>
      <c r="S678" s="54" t="s">
        <v>328</v>
      </c>
      <c r="U678" s="287">
        <v>19000</v>
      </c>
      <c r="V678" s="287">
        <v>49000</v>
      </c>
      <c r="W678" s="287">
        <v>33000</v>
      </c>
      <c r="X678" s="288">
        <v>44000</v>
      </c>
      <c r="Y678" s="289">
        <v>20</v>
      </c>
      <c r="Z678" s="289">
        <v>20</v>
      </c>
    </row>
    <row r="679" spans="1:26" ht="15.75">
      <c r="A679" s="239"/>
      <c r="B679" s="732"/>
      <c r="C679" s="208" t="s">
        <v>87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732"/>
      <c r="N679" s="732"/>
      <c r="O679" s="732"/>
      <c r="P679" s="732"/>
      <c r="Q679" s="736"/>
      <c r="R679" s="732"/>
      <c r="U679" s="293"/>
      <c r="V679" s="293"/>
      <c r="W679" s="293"/>
      <c r="X679" s="293"/>
      <c r="Y679" s="296"/>
      <c r="Z679" s="296"/>
    </row>
    <row r="680" spans="1:26" ht="27" customHeight="1">
      <c r="A680" s="240"/>
      <c r="B680" s="733"/>
      <c r="C680" s="208" t="s">
        <v>121</v>
      </c>
      <c r="D680" s="208">
        <f t="shared" ref="D680:L680" si="445">IF(((D678="")*AND(D679="")),"",(D678-D679)*3)</f>
        <v>34165.320000000007</v>
      </c>
      <c r="E680" s="208">
        <f t="shared" si="445"/>
        <v>39851.729999999996</v>
      </c>
      <c r="F680" s="208">
        <f t="shared" si="445"/>
        <v>40622.01</v>
      </c>
      <c r="G680" s="208">
        <f t="shared" si="445"/>
        <v>41878.14</v>
      </c>
      <c r="H680" s="208">
        <f t="shared" si="445"/>
        <v>40098.090000000011</v>
      </c>
      <c r="I680" s="208">
        <f t="shared" si="445"/>
        <v>41496.299999999996</v>
      </c>
      <c r="J680" s="208">
        <f t="shared" si="445"/>
        <v>41812.5</v>
      </c>
      <c r="K680" s="208">
        <f t="shared" si="445"/>
        <v>40781.58</v>
      </c>
      <c r="L680" s="208">
        <f t="shared" si="445"/>
        <v>40658.909999999989</v>
      </c>
      <c r="M680" s="733"/>
      <c r="N680" s="733"/>
      <c r="O680" s="733"/>
      <c r="P680" s="733"/>
      <c r="Q680" s="737"/>
      <c r="R680" s="733"/>
      <c r="U680" s="295"/>
      <c r="V680" s="295"/>
      <c r="W680" s="295"/>
      <c r="X680" s="295"/>
      <c r="Y680" s="297"/>
      <c r="Z680" s="297"/>
    </row>
    <row r="681" spans="1:26" ht="15.75">
      <c r="A681" s="235">
        <v>43838</v>
      </c>
      <c r="B681" s="734" t="s">
        <v>122</v>
      </c>
      <c r="C681" s="208" t="s">
        <v>86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734">
        <f>IF((L682=""),"",MAX(D683:L683))</f>
        <v>41267.010000000009</v>
      </c>
      <c r="N681" s="734">
        <f>IF(L682="","",MIN(D683:L683))</f>
        <v>33042.33</v>
      </c>
      <c r="O681" s="734">
        <f>IF((L683=""),"",AVERAGE(D683:L683))</f>
        <v>39047.703333333338</v>
      </c>
      <c r="P681" s="734">
        <f>IF((L682=""),"",((M681-N681)/(M681+N681))*100)</f>
        <v>11.068164513370737</v>
      </c>
      <c r="Q681" s="735" t="str">
        <f t="shared" ref="Q681" si="446">IF(L682="","",IF(P681&lt;20,(IF(O681&gt;19000,IF(O681&lt;49000,"Pass","Fail"),"Fail"))))</f>
        <v>Pass</v>
      </c>
      <c r="R681" s="734">
        <v>1340</v>
      </c>
      <c r="S681" s="54" t="s">
        <v>329</v>
      </c>
      <c r="U681" s="287">
        <v>19000</v>
      </c>
      <c r="V681" s="287">
        <v>49000</v>
      </c>
      <c r="W681" s="287">
        <v>33000</v>
      </c>
      <c r="X681" s="288">
        <v>44000</v>
      </c>
      <c r="Y681" s="289">
        <v>20</v>
      </c>
      <c r="Z681" s="289">
        <v>20</v>
      </c>
    </row>
    <row r="682" spans="1:26" ht="15.75">
      <c r="A682" s="239"/>
      <c r="B682" s="732"/>
      <c r="C682" s="208" t="s">
        <v>87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732"/>
      <c r="N682" s="732"/>
      <c r="O682" s="732"/>
      <c r="P682" s="732"/>
      <c r="Q682" s="736"/>
      <c r="R682" s="732"/>
      <c r="U682" s="293"/>
      <c r="V682" s="293"/>
      <c r="W682" s="293"/>
      <c r="X682" s="293"/>
      <c r="Y682" s="296"/>
      <c r="Z682" s="296"/>
    </row>
    <row r="683" spans="1:26" ht="39" customHeight="1">
      <c r="A683" s="240"/>
      <c r="B683" s="733"/>
      <c r="C683" s="208" t="s">
        <v>121</v>
      </c>
      <c r="D683" s="208">
        <f t="shared" ref="D683:L683" si="447">IF(((D681="")*AND(D682="")),"",(D681-D682)*3)</f>
        <v>33042.33</v>
      </c>
      <c r="E683" s="208">
        <f t="shared" si="447"/>
        <v>39389.879999999997</v>
      </c>
      <c r="F683" s="208">
        <f t="shared" si="447"/>
        <v>40446.269999999997</v>
      </c>
      <c r="G683" s="208">
        <f t="shared" si="447"/>
        <v>41267.010000000009</v>
      </c>
      <c r="H683" s="208">
        <f t="shared" si="447"/>
        <v>37627.5</v>
      </c>
      <c r="I683" s="208">
        <f t="shared" si="447"/>
        <v>39168.510000000009</v>
      </c>
      <c r="J683" s="208">
        <f t="shared" si="447"/>
        <v>40902</v>
      </c>
      <c r="K683" s="208">
        <f t="shared" si="447"/>
        <v>40303.379999999997</v>
      </c>
      <c r="L683" s="208">
        <f t="shared" si="447"/>
        <v>39282.449999999997</v>
      </c>
      <c r="M683" s="733"/>
      <c r="N683" s="733"/>
      <c r="O683" s="733"/>
      <c r="P683" s="733"/>
      <c r="Q683" s="737"/>
      <c r="R683" s="733"/>
      <c r="U683" s="295"/>
      <c r="V683" s="295"/>
      <c r="W683" s="295"/>
      <c r="X683" s="295"/>
      <c r="Y683" s="297"/>
      <c r="Z683" s="297"/>
    </row>
    <row r="684" spans="1:26" ht="15.75">
      <c r="A684" s="235">
        <v>43841</v>
      </c>
      <c r="B684" s="734" t="s">
        <v>122</v>
      </c>
      <c r="C684" s="208" t="s">
        <v>86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734">
        <f>IF((L685=""),"",MAX(D686:L686))</f>
        <v>40310.82</v>
      </c>
      <c r="N684" s="734">
        <f>IF(L685="","",MIN(D686:L686))</f>
        <v>33127.860000000008</v>
      </c>
      <c r="O684" s="734">
        <f>IF((L686=""),"",AVERAGE(D686:L686))</f>
        <v>38553.753333333327</v>
      </c>
      <c r="P684" s="734">
        <f>IF((L685=""),"",((M684-N684)/(M684+N684))*100)</f>
        <v>9.7808947546442706</v>
      </c>
      <c r="Q684" s="735" t="str">
        <f t="shared" ref="Q684" si="448">IF(L685="","",IF(P684&lt;20,(IF(O684&gt;19000,IF(O684&lt;49000,"Pass","Fail"),"Fail"))))</f>
        <v>Pass</v>
      </c>
      <c r="R684" s="734">
        <v>1159</v>
      </c>
      <c r="S684" s="54" t="s">
        <v>329</v>
      </c>
      <c r="U684" s="287">
        <v>19000</v>
      </c>
      <c r="V684" s="287">
        <v>49000</v>
      </c>
      <c r="W684" s="287">
        <v>33000</v>
      </c>
      <c r="X684" s="288">
        <v>44000</v>
      </c>
      <c r="Y684" s="289">
        <v>20</v>
      </c>
      <c r="Z684" s="289">
        <v>20</v>
      </c>
    </row>
    <row r="685" spans="1:26" ht="15.75">
      <c r="A685" s="239"/>
      <c r="B685" s="732"/>
      <c r="C685" s="208" t="s">
        <v>87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732"/>
      <c r="N685" s="732"/>
      <c r="O685" s="732"/>
      <c r="P685" s="732"/>
      <c r="Q685" s="736"/>
      <c r="R685" s="732"/>
      <c r="U685" s="293"/>
      <c r="V685" s="293"/>
      <c r="W685" s="293"/>
      <c r="X685" s="293"/>
      <c r="Y685" s="296"/>
      <c r="Z685" s="296"/>
    </row>
    <row r="686" spans="1:26" ht="33" customHeight="1">
      <c r="A686" s="240"/>
      <c r="B686" s="733"/>
      <c r="C686" s="208" t="s">
        <v>121</v>
      </c>
      <c r="D686" s="208">
        <f t="shared" ref="D686:L686" si="449">IF(((D684="")*AND(D685="")),"",(D684-D685)*3)</f>
        <v>33127.860000000008</v>
      </c>
      <c r="E686" s="208">
        <f t="shared" si="449"/>
        <v>38965.050000000003</v>
      </c>
      <c r="F686" s="208">
        <f t="shared" si="449"/>
        <v>39683.64</v>
      </c>
      <c r="G686" s="208">
        <f t="shared" si="449"/>
        <v>40199.25</v>
      </c>
      <c r="H686" s="208">
        <f t="shared" si="449"/>
        <v>37157.010000000009</v>
      </c>
      <c r="I686" s="208">
        <f t="shared" si="449"/>
        <v>38893.979999999996</v>
      </c>
      <c r="J686" s="208">
        <f t="shared" si="449"/>
        <v>40310.82</v>
      </c>
      <c r="K686" s="208">
        <f t="shared" si="449"/>
        <v>39760.86</v>
      </c>
      <c r="L686" s="208">
        <f t="shared" si="449"/>
        <v>38885.31</v>
      </c>
      <c r="M686" s="733"/>
      <c r="N686" s="733"/>
      <c r="O686" s="733"/>
      <c r="P686" s="733"/>
      <c r="Q686" s="737"/>
      <c r="R686" s="733"/>
      <c r="U686" s="295"/>
      <c r="V686" s="295"/>
      <c r="W686" s="295"/>
      <c r="X686" s="295"/>
      <c r="Y686" s="297"/>
      <c r="Z686" s="297"/>
    </row>
    <row r="687" spans="1:26" ht="15.75">
      <c r="A687" s="235">
        <v>43844</v>
      </c>
      <c r="B687" s="734" t="s">
        <v>122</v>
      </c>
      <c r="C687" s="208" t="s">
        <v>86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734">
        <f>IF((L688=""),"",MAX(D689:L689))</f>
        <v>41388.569999999992</v>
      </c>
      <c r="N687" s="734">
        <f>IF(L688="","",MIN(D689:L689))</f>
        <v>33394.710000000006</v>
      </c>
      <c r="O687" s="734">
        <f>IF((L689=""),"",AVERAGE(D689:L689))</f>
        <v>39309.156666666662</v>
      </c>
      <c r="P687" s="734">
        <f>IF((L688=""),"",((M687-N687)/(M687+N687))*100)</f>
        <v>10.689367997766327</v>
      </c>
      <c r="Q687" s="735" t="str">
        <f t="shared" ref="Q687" si="450">IF(L688="","",IF(P687&lt;20,(IF(O687&gt;19000,IF(O687&lt;49000,"Pass","Fail"),"Fail"))))</f>
        <v>Pass</v>
      </c>
      <c r="R687" s="734">
        <v>1159</v>
      </c>
      <c r="S687" s="54" t="s">
        <v>330</v>
      </c>
      <c r="U687" s="287">
        <v>19000</v>
      </c>
      <c r="V687" s="287">
        <v>49000</v>
      </c>
      <c r="W687" s="287">
        <v>33000</v>
      </c>
      <c r="X687" s="288">
        <v>44000</v>
      </c>
      <c r="Y687" s="289">
        <v>20</v>
      </c>
      <c r="Z687" s="289">
        <v>20</v>
      </c>
    </row>
    <row r="688" spans="1:26" ht="15.75">
      <c r="A688" s="239"/>
      <c r="B688" s="732"/>
      <c r="C688" s="208" t="s">
        <v>87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732"/>
      <c r="N688" s="732"/>
      <c r="O688" s="732"/>
      <c r="P688" s="732"/>
      <c r="Q688" s="736"/>
      <c r="R688" s="732"/>
      <c r="U688" s="293"/>
      <c r="V688" s="293"/>
      <c r="W688" s="293"/>
      <c r="X688" s="293"/>
      <c r="Y688" s="296"/>
      <c r="Z688" s="296"/>
    </row>
    <row r="689" spans="1:26" ht="35.25" customHeight="1">
      <c r="A689" s="240"/>
      <c r="B689" s="733"/>
      <c r="C689" s="208" t="s">
        <v>121</v>
      </c>
      <c r="D689" s="208">
        <f t="shared" ref="D689:L689" si="451">IF(((D687="")*AND(D688="")),"",(D687-D688)*3)</f>
        <v>33394.710000000006</v>
      </c>
      <c r="E689" s="208">
        <f t="shared" si="451"/>
        <v>39392.730000000003</v>
      </c>
      <c r="F689" s="208">
        <f t="shared" si="451"/>
        <v>40195.83</v>
      </c>
      <c r="G689" s="208">
        <f t="shared" si="451"/>
        <v>41388.569999999992</v>
      </c>
      <c r="H689" s="208">
        <f t="shared" si="451"/>
        <v>38229.21</v>
      </c>
      <c r="I689" s="208">
        <f t="shared" si="451"/>
        <v>39715.14</v>
      </c>
      <c r="J689" s="208">
        <f t="shared" si="451"/>
        <v>41091.78</v>
      </c>
      <c r="K689" s="208">
        <f t="shared" si="451"/>
        <v>40414.53</v>
      </c>
      <c r="L689" s="208">
        <f t="shared" si="451"/>
        <v>39959.909999999996</v>
      </c>
      <c r="M689" s="733"/>
      <c r="N689" s="733"/>
      <c r="O689" s="733"/>
      <c r="P689" s="733"/>
      <c r="Q689" s="737"/>
      <c r="R689" s="733"/>
      <c r="U689" s="295"/>
      <c r="V689" s="295"/>
      <c r="W689" s="295"/>
      <c r="X689" s="295"/>
      <c r="Y689" s="297"/>
      <c r="Z689" s="297"/>
    </row>
    <row r="690" spans="1:26" ht="15.75">
      <c r="A690" s="235">
        <v>43844</v>
      </c>
      <c r="B690" s="734" t="s">
        <v>122</v>
      </c>
      <c r="C690" s="208" t="s">
        <v>86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734">
        <f>IF((L691=""),"",MAX(D692:L692))</f>
        <v>41243.279999999999</v>
      </c>
      <c r="N690" s="734">
        <f>IF(L691="","",MIN(D692:L692))</f>
        <v>33247.919999999998</v>
      </c>
      <c r="O690" s="734">
        <f>IF((L692=""),"",AVERAGE(D692:L692))</f>
        <v>39157.773333333338</v>
      </c>
      <c r="P690" s="734">
        <f>IF((L691=""),"",((M690-N690)/(M690+N690))*100)</f>
        <v>10.733294671048393</v>
      </c>
      <c r="Q690" s="735" t="str">
        <f t="shared" ref="Q690" si="452">IF(L691="","",IF(P690&lt;20,(IF(O690&gt;19000,IF(O690&lt;49000,"Pass","Fail"),"Fail"))))</f>
        <v>Pass</v>
      </c>
      <c r="R690" s="734">
        <v>74</v>
      </c>
      <c r="S690" s="54" t="s">
        <v>331</v>
      </c>
      <c r="U690" s="287">
        <v>19000</v>
      </c>
      <c r="V690" s="287">
        <v>49000</v>
      </c>
      <c r="W690" s="287">
        <v>33000</v>
      </c>
      <c r="X690" s="288">
        <v>44000</v>
      </c>
      <c r="Y690" s="289">
        <v>20</v>
      </c>
      <c r="Z690" s="289">
        <v>20</v>
      </c>
    </row>
    <row r="691" spans="1:26" ht="15.75">
      <c r="A691" s="239"/>
      <c r="B691" s="732"/>
      <c r="C691" s="208" t="s">
        <v>87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732"/>
      <c r="N691" s="732"/>
      <c r="O691" s="732"/>
      <c r="P691" s="732"/>
      <c r="Q691" s="736"/>
      <c r="R691" s="732"/>
      <c r="U691" s="293"/>
      <c r="V691" s="293"/>
      <c r="W691" s="293"/>
      <c r="X691" s="293"/>
      <c r="Y691" s="296"/>
      <c r="Z691" s="296"/>
    </row>
    <row r="692" spans="1:26" ht="27" customHeight="1">
      <c r="A692" s="240"/>
      <c r="B692" s="733"/>
      <c r="C692" s="208" t="s">
        <v>121</v>
      </c>
      <c r="D692" s="208">
        <f t="shared" ref="D692:L692" si="453">IF(((D690="")*AND(D691="")),"",(D690-D691)*3)</f>
        <v>33247.919999999998</v>
      </c>
      <c r="E692" s="208">
        <f t="shared" si="453"/>
        <v>39631.29</v>
      </c>
      <c r="F692" s="208">
        <f t="shared" si="453"/>
        <v>40798.649999999994</v>
      </c>
      <c r="G692" s="208">
        <f t="shared" si="453"/>
        <v>41243.279999999999</v>
      </c>
      <c r="H692" s="208">
        <f t="shared" si="453"/>
        <v>37264.29</v>
      </c>
      <c r="I692" s="208">
        <f t="shared" si="453"/>
        <v>39637.020000000004</v>
      </c>
      <c r="J692" s="208">
        <f t="shared" si="453"/>
        <v>41211.839999999997</v>
      </c>
      <c r="K692" s="208">
        <f t="shared" si="453"/>
        <v>40293.06</v>
      </c>
      <c r="L692" s="208">
        <f t="shared" si="453"/>
        <v>39092.61</v>
      </c>
      <c r="M692" s="733"/>
      <c r="N692" s="733"/>
      <c r="O692" s="733"/>
      <c r="P692" s="733"/>
      <c r="Q692" s="737"/>
      <c r="R692" s="733"/>
      <c r="U692" s="295"/>
      <c r="V692" s="295"/>
      <c r="W692" s="295"/>
      <c r="X692" s="295"/>
      <c r="Y692" s="297"/>
      <c r="Z692" s="297"/>
    </row>
    <row r="693" spans="1:26" ht="15.75">
      <c r="A693" s="235">
        <v>43858</v>
      </c>
      <c r="B693" s="734" t="s">
        <v>122</v>
      </c>
      <c r="C693" s="208" t="s">
        <v>86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734">
        <f>IF((L694=""),"",MAX(D695:L695))</f>
        <v>41432.22</v>
      </c>
      <c r="N693" s="734">
        <f>IF(L694="","",MIN(D695:L695))</f>
        <v>34645.799999999996</v>
      </c>
      <c r="O693" s="734">
        <f>IF((L695=""),"",AVERAGE(D695:L695))</f>
        <v>39501.873333333337</v>
      </c>
      <c r="P693" s="734">
        <f>IF((L694=""),"",((M693-N693)/(M693+N693))*100)</f>
        <v>8.920342564120368</v>
      </c>
      <c r="Q693" s="735" t="str">
        <f t="shared" ref="Q693" si="454">IF(L694="","",IF(P693&lt;20,(IF(O693&gt;19000,IF(O693&lt;49000,"Pass","Fail"),"Fail"))))</f>
        <v>Pass</v>
      </c>
      <c r="R693" s="734" t="s">
        <v>125</v>
      </c>
      <c r="U693" s="287">
        <v>19000</v>
      </c>
      <c r="V693" s="287">
        <v>49000</v>
      </c>
      <c r="W693" s="287">
        <v>33000</v>
      </c>
      <c r="X693" s="288">
        <v>44000</v>
      </c>
      <c r="Y693" s="289">
        <v>20</v>
      </c>
      <c r="Z693" s="289">
        <v>20</v>
      </c>
    </row>
    <row r="694" spans="1:26" ht="15.75">
      <c r="A694" s="239"/>
      <c r="B694" s="732"/>
      <c r="C694" s="208" t="s">
        <v>87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732"/>
      <c r="N694" s="732"/>
      <c r="O694" s="732"/>
      <c r="P694" s="732"/>
      <c r="Q694" s="736"/>
      <c r="R694" s="732"/>
      <c r="U694" s="293"/>
      <c r="V694" s="293"/>
      <c r="W694" s="293"/>
      <c r="X694" s="293"/>
      <c r="Y694" s="296"/>
      <c r="Z694" s="296"/>
    </row>
    <row r="695" spans="1:26" ht="27" customHeight="1">
      <c r="A695" s="240"/>
      <c r="B695" s="733"/>
      <c r="C695" s="208" t="s">
        <v>121</v>
      </c>
      <c r="D695" s="208">
        <f t="shared" ref="D695:L695" si="455">IF(((D693="")*AND(D694="")),"",(D693-D694)*3)</f>
        <v>34645.799999999996</v>
      </c>
      <c r="E695" s="208">
        <f t="shared" si="455"/>
        <v>39830.1</v>
      </c>
      <c r="F695" s="208">
        <f t="shared" si="455"/>
        <v>40306.86</v>
      </c>
      <c r="G695" s="208">
        <f t="shared" si="455"/>
        <v>41300.730000000003</v>
      </c>
      <c r="H695" s="208">
        <f t="shared" si="455"/>
        <v>38334.600000000006</v>
      </c>
      <c r="I695" s="208">
        <f t="shared" si="455"/>
        <v>39749.97</v>
      </c>
      <c r="J695" s="208">
        <f t="shared" si="455"/>
        <v>41432.22</v>
      </c>
      <c r="K695" s="208">
        <f t="shared" si="455"/>
        <v>40428.03</v>
      </c>
      <c r="L695" s="208">
        <f t="shared" si="455"/>
        <v>39488.550000000003</v>
      </c>
      <c r="M695" s="733"/>
      <c r="N695" s="733"/>
      <c r="O695" s="733"/>
      <c r="P695" s="733"/>
      <c r="Q695" s="737"/>
      <c r="R695" s="733"/>
      <c r="U695" s="295"/>
      <c r="V695" s="295"/>
      <c r="W695" s="295"/>
      <c r="X695" s="295"/>
      <c r="Y695" s="297"/>
      <c r="Z695" s="297"/>
    </row>
    <row r="696" spans="1:26" ht="15.75">
      <c r="A696" s="235">
        <v>43864</v>
      </c>
      <c r="B696" s="734" t="s">
        <v>122</v>
      </c>
      <c r="C696" s="208" t="s">
        <v>86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734">
        <f>IF((L697=""),"",MAX(D698:L698))</f>
        <v>40582.589999999997</v>
      </c>
      <c r="N696" s="734">
        <f>IF(L697="","",MIN(D698:L698))</f>
        <v>32798.639999999999</v>
      </c>
      <c r="O696" s="734">
        <f>IF((L698=""),"",AVERAGE(D698:L698))</f>
        <v>38791.94999999999</v>
      </c>
      <c r="P696" s="734">
        <f>IF((L697=""),"",((M696-N696)/(M696+N696))*100)</f>
        <v>10.607549096683169</v>
      </c>
      <c r="Q696" s="735" t="str">
        <f t="shared" ref="Q696" si="456">IF(L697="","",IF(P696&lt;20,(IF(O696&gt;19000,IF(O696&lt;49000,"Pass","Fail"),"Fail"))))</f>
        <v>Pass</v>
      </c>
      <c r="R696" s="734">
        <v>1159</v>
      </c>
      <c r="S696" s="54" t="s">
        <v>400</v>
      </c>
      <c r="U696" s="287">
        <v>19000</v>
      </c>
      <c r="V696" s="287">
        <v>49000</v>
      </c>
      <c r="W696" s="287">
        <v>33000</v>
      </c>
      <c r="X696" s="288">
        <v>44000</v>
      </c>
      <c r="Y696" s="289">
        <v>20</v>
      </c>
      <c r="Z696" s="289">
        <v>20</v>
      </c>
    </row>
    <row r="697" spans="1:26" ht="15.75">
      <c r="A697" s="239"/>
      <c r="B697" s="732"/>
      <c r="C697" s="208" t="s">
        <v>87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732"/>
      <c r="N697" s="732"/>
      <c r="O697" s="732"/>
      <c r="P697" s="732"/>
      <c r="Q697" s="736"/>
      <c r="R697" s="732"/>
      <c r="U697" s="293"/>
      <c r="V697" s="293"/>
      <c r="W697" s="293"/>
      <c r="X697" s="293"/>
      <c r="Y697" s="296"/>
      <c r="Z697" s="296"/>
    </row>
    <row r="698" spans="1:26" ht="27" customHeight="1">
      <c r="A698" s="240"/>
      <c r="B698" s="733"/>
      <c r="C698" s="208" t="s">
        <v>121</v>
      </c>
      <c r="D698" s="208">
        <f t="shared" ref="D698:L698" si="457">IF(((D696="")*AND(D697="")),"",(D696-D697)*3)</f>
        <v>32798.639999999999</v>
      </c>
      <c r="E698" s="208">
        <f t="shared" si="457"/>
        <v>38927.22</v>
      </c>
      <c r="F698" s="208">
        <f t="shared" si="457"/>
        <v>39998.759999999995</v>
      </c>
      <c r="G698" s="208">
        <f t="shared" si="457"/>
        <v>40582.589999999997</v>
      </c>
      <c r="H698" s="208">
        <f t="shared" si="457"/>
        <v>37637.79</v>
      </c>
      <c r="I698" s="208">
        <f t="shared" si="457"/>
        <v>39915.479999999996</v>
      </c>
      <c r="J698" s="208">
        <f t="shared" si="457"/>
        <v>40477.799999999996</v>
      </c>
      <c r="K698" s="208">
        <f t="shared" si="457"/>
        <v>39798.930000000008</v>
      </c>
      <c r="L698" s="208">
        <f t="shared" si="457"/>
        <v>38990.339999999997</v>
      </c>
      <c r="M698" s="733"/>
      <c r="N698" s="733"/>
      <c r="O698" s="733"/>
      <c r="P698" s="733"/>
      <c r="Q698" s="737"/>
      <c r="R698" s="733"/>
      <c r="U698" s="295"/>
      <c r="V698" s="295"/>
      <c r="W698" s="295"/>
      <c r="X698" s="295"/>
      <c r="Y698" s="297"/>
      <c r="Z698" s="297"/>
    </row>
    <row r="699" spans="1:26" ht="15.75">
      <c r="A699" s="235">
        <v>43867</v>
      </c>
      <c r="B699" s="734" t="s">
        <v>122</v>
      </c>
      <c r="C699" s="208" t="s">
        <v>86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734">
        <f>IF((L700=""),"",MAX(D701:L701))</f>
        <v>41697.06</v>
      </c>
      <c r="N699" s="734">
        <f>IF(L700="","",MIN(D701:L701))</f>
        <v>34012.860000000008</v>
      </c>
      <c r="O699" s="734">
        <f>IF((L701=""),"",AVERAGE(D701:L701))</f>
        <v>39803.03333333334</v>
      </c>
      <c r="P699" s="734">
        <f>IF((L700=""),"",((M699-N699)/(M699+N699))*100)</f>
        <v>10.149528621876748</v>
      </c>
      <c r="Q699" s="735" t="str">
        <f t="shared" ref="Q699" si="458">IF(L700="","",IF(P699&lt;20,(IF(O699&gt;19000,IF(O699&lt;49000,"Pass","Fail"),"Fail"))))</f>
        <v>Pass</v>
      </c>
      <c r="R699" s="734">
        <v>74</v>
      </c>
      <c r="S699" s="54" t="s">
        <v>404</v>
      </c>
      <c r="U699" s="287">
        <v>19000</v>
      </c>
      <c r="V699" s="287">
        <v>49000</v>
      </c>
      <c r="W699" s="287">
        <v>33000</v>
      </c>
      <c r="X699" s="288">
        <v>44000</v>
      </c>
      <c r="Y699" s="289">
        <v>20</v>
      </c>
      <c r="Z699" s="289">
        <v>20</v>
      </c>
    </row>
    <row r="700" spans="1:26" ht="15.75">
      <c r="A700" s="239"/>
      <c r="B700" s="732"/>
      <c r="C700" s="208" t="s">
        <v>87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732"/>
      <c r="N700" s="732"/>
      <c r="O700" s="732"/>
      <c r="P700" s="732"/>
      <c r="Q700" s="736"/>
      <c r="R700" s="732"/>
      <c r="U700" s="293"/>
      <c r="V700" s="293"/>
      <c r="W700" s="293"/>
      <c r="X700" s="293"/>
      <c r="Y700" s="296"/>
      <c r="Z700" s="296"/>
    </row>
    <row r="701" spans="1:26" ht="27" customHeight="1">
      <c r="A701" s="240"/>
      <c r="B701" s="733"/>
      <c r="C701" s="208" t="s">
        <v>121</v>
      </c>
      <c r="D701" s="208">
        <f t="shared" ref="D701:L701" si="459">IF(((D699="")*AND(D700="")),"",(D699-D700)*3)</f>
        <v>34012.860000000008</v>
      </c>
      <c r="E701" s="208">
        <f t="shared" si="459"/>
        <v>40098.630000000005</v>
      </c>
      <c r="F701" s="208">
        <f t="shared" si="459"/>
        <v>41025.39</v>
      </c>
      <c r="G701" s="208">
        <f t="shared" si="459"/>
        <v>41697.06</v>
      </c>
      <c r="H701" s="208">
        <f t="shared" si="459"/>
        <v>38358.660000000003</v>
      </c>
      <c r="I701" s="208">
        <f t="shared" si="459"/>
        <v>40025.94</v>
      </c>
      <c r="J701" s="208">
        <f t="shared" si="459"/>
        <v>41487.15</v>
      </c>
      <c r="K701" s="208">
        <f t="shared" si="459"/>
        <v>41076.39</v>
      </c>
      <c r="L701" s="208">
        <f t="shared" si="459"/>
        <v>40445.22</v>
      </c>
      <c r="M701" s="733"/>
      <c r="N701" s="733"/>
      <c r="O701" s="733"/>
      <c r="P701" s="733"/>
      <c r="Q701" s="737"/>
      <c r="R701" s="733"/>
      <c r="U701" s="295"/>
      <c r="V701" s="295"/>
      <c r="W701" s="295"/>
      <c r="X701" s="295"/>
      <c r="Y701" s="297"/>
      <c r="Z701" s="297"/>
    </row>
    <row r="702" spans="1:26" ht="15.75">
      <c r="A702" s="235">
        <v>43871</v>
      </c>
      <c r="B702" s="734" t="s">
        <v>122</v>
      </c>
      <c r="C702" s="208" t="s">
        <v>86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734">
        <f>IF((L703=""),"",MAX(D704:L704))</f>
        <v>41018.790000000008</v>
      </c>
      <c r="N702" s="734">
        <f>IF(L703="","",MIN(D704:L704))</f>
        <v>33323.040000000001</v>
      </c>
      <c r="O702" s="734">
        <f>IF((L704=""),"",AVERAGE(D704:L704))</f>
        <v>38964.793333333342</v>
      </c>
      <c r="P702" s="734">
        <f>IF((L703=""),"",((M702-N702)/(M702+N702))*100)</f>
        <v>10.351843639038757</v>
      </c>
      <c r="Q702" s="735" t="str">
        <f t="shared" ref="Q702" si="460">IF(L703="","",IF(P702&lt;20,(IF(O702&gt;19000,IF(O702&lt;49000,"Pass","Fail"),"Fail"))))</f>
        <v>Pass</v>
      </c>
      <c r="R702" s="734">
        <v>102</v>
      </c>
      <c r="S702" s="54" t="s">
        <v>408</v>
      </c>
      <c r="U702" s="287">
        <v>19000</v>
      </c>
      <c r="V702" s="287">
        <v>49000</v>
      </c>
      <c r="W702" s="287">
        <v>33000</v>
      </c>
      <c r="X702" s="288">
        <v>44000</v>
      </c>
      <c r="Y702" s="289">
        <v>20</v>
      </c>
      <c r="Z702" s="289">
        <v>20</v>
      </c>
    </row>
    <row r="703" spans="1:26" ht="15.75">
      <c r="A703" s="239"/>
      <c r="B703" s="732"/>
      <c r="C703" s="208" t="s">
        <v>87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732"/>
      <c r="N703" s="732"/>
      <c r="O703" s="732"/>
      <c r="P703" s="732"/>
      <c r="Q703" s="736"/>
      <c r="R703" s="732"/>
      <c r="U703" s="293"/>
      <c r="V703" s="293"/>
      <c r="W703" s="293"/>
      <c r="X703" s="293"/>
      <c r="Y703" s="296"/>
      <c r="Z703" s="296"/>
    </row>
    <row r="704" spans="1:26" ht="27" customHeight="1">
      <c r="A704" s="240"/>
      <c r="B704" s="733"/>
      <c r="C704" s="208" t="s">
        <v>121</v>
      </c>
      <c r="D704" s="208">
        <f t="shared" ref="D704:L704" si="461">IF(((D702="")*AND(D703="")),"",(D702-D703)*3)</f>
        <v>33323.040000000001</v>
      </c>
      <c r="E704" s="208">
        <f t="shared" si="461"/>
        <v>39388.260000000009</v>
      </c>
      <c r="F704" s="208">
        <f t="shared" si="461"/>
        <v>40458.42</v>
      </c>
      <c r="G704" s="208">
        <f t="shared" si="461"/>
        <v>41018.790000000008</v>
      </c>
      <c r="H704" s="208">
        <f t="shared" si="461"/>
        <v>36952.950000000004</v>
      </c>
      <c r="I704" s="208">
        <f t="shared" si="461"/>
        <v>38871.239999999991</v>
      </c>
      <c r="J704" s="208">
        <f t="shared" si="461"/>
        <v>40851.9</v>
      </c>
      <c r="K704" s="208">
        <f t="shared" si="461"/>
        <v>40369.65</v>
      </c>
      <c r="L704" s="208">
        <f t="shared" si="461"/>
        <v>39448.89</v>
      </c>
      <c r="M704" s="733"/>
      <c r="N704" s="733"/>
      <c r="O704" s="733"/>
      <c r="P704" s="733"/>
      <c r="Q704" s="737"/>
      <c r="R704" s="733"/>
      <c r="U704" s="295"/>
      <c r="V704" s="295"/>
      <c r="W704" s="295"/>
      <c r="X704" s="295"/>
      <c r="Y704" s="297"/>
      <c r="Z704" s="297"/>
    </row>
    <row r="705" spans="1:26" ht="15.75">
      <c r="A705" s="235">
        <v>43874</v>
      </c>
      <c r="B705" s="734" t="s">
        <v>122</v>
      </c>
      <c r="C705" s="208" t="s">
        <v>86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734">
        <f>IF((L706=""),"",MAX(D707:L707))</f>
        <v>41500.200000000004</v>
      </c>
      <c r="N705" s="734">
        <f>IF(L706="","",MIN(D707:L707))</f>
        <v>33407.58</v>
      </c>
      <c r="O705" s="734">
        <f>IF((L707=""),"",AVERAGE(D707:L707))</f>
        <v>39665.986666666664</v>
      </c>
      <c r="P705" s="734">
        <f>IF((L706=""),"",((M705-N705)/(M705+N705))*100)</f>
        <v>10.803443914637443</v>
      </c>
      <c r="Q705" s="735" t="str">
        <f t="shared" ref="Q705" si="462">IF(L706="","",IF(P705&lt;20,(IF(O705&gt;19000,IF(O705&lt;49000,"Pass","Fail"),"Fail"))))</f>
        <v>Pass</v>
      </c>
      <c r="R705" s="734">
        <v>1159</v>
      </c>
      <c r="S705" s="54" t="s">
        <v>409</v>
      </c>
      <c r="U705" s="287">
        <v>19000</v>
      </c>
      <c r="V705" s="287">
        <v>49000</v>
      </c>
      <c r="W705" s="287">
        <v>33000</v>
      </c>
      <c r="X705" s="288">
        <v>44000</v>
      </c>
      <c r="Y705" s="289">
        <v>20</v>
      </c>
      <c r="Z705" s="289">
        <v>20</v>
      </c>
    </row>
    <row r="706" spans="1:26" ht="15.75">
      <c r="A706" s="239"/>
      <c r="B706" s="732"/>
      <c r="C706" s="208" t="s">
        <v>87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732"/>
      <c r="N706" s="732"/>
      <c r="O706" s="732"/>
      <c r="P706" s="732"/>
      <c r="Q706" s="736"/>
      <c r="R706" s="732"/>
      <c r="U706" s="293"/>
      <c r="V706" s="293"/>
      <c r="W706" s="293"/>
      <c r="X706" s="293"/>
      <c r="Y706" s="296"/>
      <c r="Z706" s="296"/>
    </row>
    <row r="707" spans="1:26" ht="27" customHeight="1">
      <c r="A707" s="240"/>
      <c r="B707" s="733"/>
      <c r="C707" s="208" t="s">
        <v>121</v>
      </c>
      <c r="D707" s="208">
        <f t="shared" ref="D707:L707" si="463">IF(((D705="")*AND(D706="")),"",(D705-D706)*3)</f>
        <v>33407.58</v>
      </c>
      <c r="E707" s="208">
        <f t="shared" si="463"/>
        <v>39596.19</v>
      </c>
      <c r="F707" s="208">
        <f t="shared" si="463"/>
        <v>40755.81</v>
      </c>
      <c r="G707" s="208">
        <f t="shared" si="463"/>
        <v>41500.200000000004</v>
      </c>
      <c r="H707" s="208">
        <f t="shared" si="463"/>
        <v>38189.070000000007</v>
      </c>
      <c r="I707" s="208">
        <f t="shared" si="463"/>
        <v>40388.22</v>
      </c>
      <c r="J707" s="208">
        <f t="shared" si="463"/>
        <v>41398.260000000009</v>
      </c>
      <c r="K707" s="208">
        <f t="shared" si="463"/>
        <v>40981.050000000003</v>
      </c>
      <c r="L707" s="208">
        <f t="shared" si="463"/>
        <v>40777.5</v>
      </c>
      <c r="M707" s="733"/>
      <c r="N707" s="733"/>
      <c r="O707" s="733"/>
      <c r="P707" s="733"/>
      <c r="Q707" s="737"/>
      <c r="R707" s="733"/>
      <c r="U707" s="295"/>
      <c r="V707" s="295"/>
      <c r="W707" s="295"/>
      <c r="X707" s="295"/>
      <c r="Y707" s="297"/>
      <c r="Z707" s="297"/>
    </row>
    <row r="708" spans="1:26" ht="15.75">
      <c r="A708" s="235">
        <v>43874</v>
      </c>
      <c r="B708" s="734" t="s">
        <v>122</v>
      </c>
      <c r="C708" s="208" t="s">
        <v>86</v>
      </c>
      <c r="D708" s="219">
        <v>29348</v>
      </c>
      <c r="E708" s="219">
        <v>29150</v>
      </c>
      <c r="F708" s="219">
        <v>29158</v>
      </c>
      <c r="G708" s="219">
        <v>29156</v>
      </c>
      <c r="H708" s="219">
        <v>29367</v>
      </c>
      <c r="I708" s="219">
        <v>29365</v>
      </c>
      <c r="J708" s="219">
        <v>29166</v>
      </c>
      <c r="K708" s="219">
        <v>29143</v>
      </c>
      <c r="L708" s="219">
        <v>29328</v>
      </c>
      <c r="M708" s="734">
        <f>IF((L709=""),"",MAX(D710:L710))</f>
        <v>41442</v>
      </c>
      <c r="N708" s="734">
        <f>IF(L709="","",MIN(D710:L710))</f>
        <v>30774</v>
      </c>
      <c r="O708" s="734">
        <f>IF((L710=""),"",AVERAGE(D710:L710))</f>
        <v>38555.333333333336</v>
      </c>
      <c r="P708" s="734">
        <f>IF((L709=""),"",((M708-N708)/(M708+N708))*100)</f>
        <v>14.772349617813227</v>
      </c>
      <c r="Q708" s="735" t="str">
        <f t="shared" ref="Q708" si="464">IF(L709="","",IF(P708&lt;20,(IF(O708&gt;19000,IF(O708&lt;49000,"Pass","Fail"),"Fail"))))</f>
        <v>Pass</v>
      </c>
      <c r="R708" s="734">
        <v>1428</v>
      </c>
      <c r="S708" s="54" t="s">
        <v>410</v>
      </c>
      <c r="U708" s="287">
        <v>19000</v>
      </c>
      <c r="V708" s="287">
        <v>49000</v>
      </c>
      <c r="W708" s="287">
        <v>33000</v>
      </c>
      <c r="X708" s="288">
        <v>44000</v>
      </c>
      <c r="Y708" s="289">
        <v>20</v>
      </c>
      <c r="Z708" s="289">
        <v>20</v>
      </c>
    </row>
    <row r="709" spans="1:26" ht="15.75">
      <c r="A709" s="239"/>
      <c r="B709" s="732"/>
      <c r="C709" s="208" t="s">
        <v>87</v>
      </c>
      <c r="D709" s="219">
        <v>19090</v>
      </c>
      <c r="E709" s="219">
        <v>16344</v>
      </c>
      <c r="F709" s="219">
        <v>15870</v>
      </c>
      <c r="G709" s="219">
        <v>15342</v>
      </c>
      <c r="H709" s="219">
        <v>16935</v>
      </c>
      <c r="I709" s="219">
        <v>16208</v>
      </c>
      <c r="J709" s="219">
        <v>15562</v>
      </c>
      <c r="K709" s="219">
        <v>15864</v>
      </c>
      <c r="L709" s="219">
        <v>16300</v>
      </c>
      <c r="M709" s="732"/>
      <c r="N709" s="732"/>
      <c r="O709" s="732"/>
      <c r="P709" s="732"/>
      <c r="Q709" s="736"/>
      <c r="R709" s="732"/>
      <c r="U709" s="293"/>
      <c r="V709" s="293"/>
      <c r="W709" s="293"/>
      <c r="X709" s="293"/>
      <c r="Y709" s="296"/>
      <c r="Z709" s="296"/>
    </row>
    <row r="710" spans="1:26" ht="27" customHeight="1">
      <c r="A710" s="240"/>
      <c r="B710" s="733"/>
      <c r="C710" s="208" t="s">
        <v>121</v>
      </c>
      <c r="D710" s="208">
        <f t="shared" ref="D710:L710" si="465">IF(((D708="")*AND(D709="")),"",(D708-D709)*3)</f>
        <v>30774</v>
      </c>
      <c r="E710" s="208">
        <f t="shared" si="465"/>
        <v>38418</v>
      </c>
      <c r="F710" s="208">
        <f t="shared" si="465"/>
        <v>39864</v>
      </c>
      <c r="G710" s="208">
        <f t="shared" si="465"/>
        <v>41442</v>
      </c>
      <c r="H710" s="208">
        <f t="shared" si="465"/>
        <v>37296</v>
      </c>
      <c r="I710" s="208">
        <f t="shared" si="465"/>
        <v>39471</v>
      </c>
      <c r="J710" s="208">
        <f t="shared" si="465"/>
        <v>40812</v>
      </c>
      <c r="K710" s="208">
        <f t="shared" si="465"/>
        <v>39837</v>
      </c>
      <c r="L710" s="208">
        <f t="shared" si="465"/>
        <v>39084</v>
      </c>
      <c r="M710" s="733"/>
      <c r="N710" s="733"/>
      <c r="O710" s="733"/>
      <c r="P710" s="733"/>
      <c r="Q710" s="737"/>
      <c r="R710" s="733"/>
      <c r="U710" s="295"/>
      <c r="V710" s="295"/>
      <c r="W710" s="295"/>
      <c r="X710" s="295"/>
      <c r="Y710" s="297"/>
      <c r="Z710" s="297"/>
    </row>
    <row r="711" spans="1:26" ht="15.75">
      <c r="A711" s="235">
        <v>43881</v>
      </c>
      <c r="B711" s="734" t="s">
        <v>122</v>
      </c>
      <c r="C711" s="208" t="s">
        <v>86</v>
      </c>
      <c r="D711" s="219">
        <v>29335.65</v>
      </c>
      <c r="E711" s="219">
        <v>29178.9</v>
      </c>
      <c r="F711" s="219">
        <v>29149.919999999998</v>
      </c>
      <c r="G711" s="219">
        <v>29186.14</v>
      </c>
      <c r="H711" s="219">
        <v>29285.46</v>
      </c>
      <c r="I711" s="219">
        <v>29378.58</v>
      </c>
      <c r="J711" s="219">
        <v>29135.03</v>
      </c>
      <c r="K711" s="219">
        <v>29146.97</v>
      </c>
      <c r="L711" s="219">
        <v>29326.29</v>
      </c>
      <c r="M711" s="734">
        <f>IF((L712=""),"",MAX(D713:L713))</f>
        <v>44566.500000000007</v>
      </c>
      <c r="N711" s="734">
        <f>IF(L712="","",MIN(D713:L713))</f>
        <v>30096.150000000009</v>
      </c>
      <c r="O711" s="734">
        <f>IF((L713=""),"",AVERAGE(D713:L713))</f>
        <v>38518.383333333331</v>
      </c>
      <c r="P711" s="734">
        <f>IF((L712=""),"",((M711-N711)/(M711+N711))*100)</f>
        <v>19.380975628376429</v>
      </c>
      <c r="Q711" s="735" t="str">
        <f t="shared" ref="Q711" si="466">IF(L712="","",IF(P711&lt;20,(IF(O711&gt;19000,IF(O711&lt;49000,"Pass","Fail"),"Fail"))))</f>
        <v>Pass</v>
      </c>
      <c r="R711" s="734">
        <v>1428</v>
      </c>
      <c r="S711" s="54" t="s">
        <v>411</v>
      </c>
      <c r="U711" s="287">
        <v>19000</v>
      </c>
      <c r="V711" s="287">
        <v>49000</v>
      </c>
      <c r="W711" s="287">
        <v>33000</v>
      </c>
      <c r="X711" s="288">
        <v>44000</v>
      </c>
      <c r="Y711" s="289">
        <v>20</v>
      </c>
      <c r="Z711" s="289">
        <v>20</v>
      </c>
    </row>
    <row r="712" spans="1:26" ht="15.75">
      <c r="A712" s="239"/>
      <c r="B712" s="732"/>
      <c r="C712" s="208" t="s">
        <v>87</v>
      </c>
      <c r="D712" s="219">
        <v>19303.599999999999</v>
      </c>
      <c r="E712" s="219">
        <v>14323.4</v>
      </c>
      <c r="F712" s="219">
        <v>16025.39</v>
      </c>
      <c r="G712" s="219">
        <v>15619.05</v>
      </c>
      <c r="H712" s="219">
        <v>17303.400000000001</v>
      </c>
      <c r="I712" s="219">
        <v>16691.39</v>
      </c>
      <c r="J712" s="219">
        <v>15886.53</v>
      </c>
      <c r="K712" s="219">
        <v>15988.55</v>
      </c>
      <c r="L712" s="219">
        <v>16426.48</v>
      </c>
      <c r="M712" s="732"/>
      <c r="N712" s="732"/>
      <c r="O712" s="732"/>
      <c r="P712" s="732"/>
      <c r="Q712" s="736"/>
      <c r="R712" s="732"/>
      <c r="U712" s="293"/>
      <c r="V712" s="293"/>
      <c r="W712" s="293"/>
      <c r="X712" s="293"/>
      <c r="Y712" s="296"/>
      <c r="Z712" s="296"/>
    </row>
    <row r="713" spans="1:26" ht="27" customHeight="1">
      <c r="A713" s="240"/>
      <c r="B713" s="733"/>
      <c r="C713" s="208" t="s">
        <v>121</v>
      </c>
      <c r="D713" s="208">
        <f t="shared" ref="D713:L713" si="467">IF(((D711="")*AND(D712="")),"",(D711-D712)*3)</f>
        <v>30096.150000000009</v>
      </c>
      <c r="E713" s="208">
        <f t="shared" si="467"/>
        <v>44566.500000000007</v>
      </c>
      <c r="F713" s="208">
        <f t="shared" si="467"/>
        <v>39373.589999999997</v>
      </c>
      <c r="G713" s="208">
        <f t="shared" si="467"/>
        <v>40701.270000000004</v>
      </c>
      <c r="H713" s="208">
        <f t="shared" si="467"/>
        <v>35946.179999999993</v>
      </c>
      <c r="I713" s="208">
        <f t="shared" si="467"/>
        <v>38061.570000000007</v>
      </c>
      <c r="J713" s="208">
        <f t="shared" si="467"/>
        <v>39745.499999999993</v>
      </c>
      <c r="K713" s="208">
        <f t="shared" si="467"/>
        <v>39475.260000000009</v>
      </c>
      <c r="L713" s="208">
        <f t="shared" si="467"/>
        <v>38699.430000000008</v>
      </c>
      <c r="M713" s="733"/>
      <c r="N713" s="733"/>
      <c r="O713" s="733"/>
      <c r="P713" s="733"/>
      <c r="Q713" s="737"/>
      <c r="R713" s="733"/>
      <c r="U713" s="295"/>
      <c r="V713" s="295"/>
      <c r="W713" s="295"/>
      <c r="X713" s="295"/>
      <c r="Y713" s="297"/>
      <c r="Z713" s="297"/>
    </row>
    <row r="714" spans="1:26" ht="15.75">
      <c r="A714" s="235">
        <v>43885</v>
      </c>
      <c r="B714" s="734" t="s">
        <v>122</v>
      </c>
      <c r="C714" s="208" t="s">
        <v>86</v>
      </c>
      <c r="D714" s="219">
        <v>29247</v>
      </c>
      <c r="E714" s="219">
        <v>29034</v>
      </c>
      <c r="F714" s="219">
        <v>29027</v>
      </c>
      <c r="G714" s="219">
        <v>29034</v>
      </c>
      <c r="H714" s="219">
        <v>29218</v>
      </c>
      <c r="I714" s="219">
        <v>29270</v>
      </c>
      <c r="J714" s="219">
        <v>29038</v>
      </c>
      <c r="K714" s="219">
        <v>29022</v>
      </c>
      <c r="L714" s="219">
        <v>29192</v>
      </c>
      <c r="M714" s="734">
        <f>IF((L715=""),"",MAX(D716:L716))</f>
        <v>41517</v>
      </c>
      <c r="N714" s="734">
        <f>IF(L715="","",MIN(D716:L716))</f>
        <v>31440</v>
      </c>
      <c r="O714" s="734">
        <f>IF((L716=""),"",AVERAGE(D716:L716))</f>
        <v>39020.333333333336</v>
      </c>
      <c r="P714" s="734">
        <f>IF((L715=""),"",((M714-N714)/(M714+N714))*100)</f>
        <v>13.812245569307949</v>
      </c>
      <c r="Q714" s="735" t="str">
        <f t="shared" ref="Q714" si="468">IF(L715="","",IF(P714&lt;20,(IF(O714&gt;19000,IF(O714&lt;49000,"Pass","Fail"),"Fail"))))</f>
        <v>Pass</v>
      </c>
      <c r="R714" s="734">
        <v>1159</v>
      </c>
      <c r="S714" s="54" t="s">
        <v>413</v>
      </c>
      <c r="U714" s="287">
        <v>19000</v>
      </c>
      <c r="V714" s="287">
        <v>49000</v>
      </c>
      <c r="W714" s="287">
        <v>33000</v>
      </c>
      <c r="X714" s="288">
        <v>44000</v>
      </c>
      <c r="Y714" s="289">
        <v>20</v>
      </c>
      <c r="Z714" s="289">
        <v>20</v>
      </c>
    </row>
    <row r="715" spans="1:26" ht="15.75">
      <c r="A715" s="239"/>
      <c r="B715" s="732"/>
      <c r="C715" s="208" t="s">
        <v>87</v>
      </c>
      <c r="D715" s="219">
        <v>18767</v>
      </c>
      <c r="E715" s="219">
        <v>16049</v>
      </c>
      <c r="F715" s="219">
        <v>15697</v>
      </c>
      <c r="G715" s="219">
        <v>15195</v>
      </c>
      <c r="H715" s="219">
        <v>16723</v>
      </c>
      <c r="I715" s="219">
        <v>15911</v>
      </c>
      <c r="J715" s="219">
        <v>15272</v>
      </c>
      <c r="K715" s="219">
        <v>15630</v>
      </c>
      <c r="L715" s="219">
        <v>15777</v>
      </c>
      <c r="M715" s="732"/>
      <c r="N715" s="732"/>
      <c r="O715" s="732"/>
      <c r="P715" s="732"/>
      <c r="Q715" s="736"/>
      <c r="R715" s="732"/>
      <c r="U715" s="293"/>
      <c r="V715" s="293"/>
      <c r="W715" s="293"/>
      <c r="X715" s="293"/>
      <c r="Y715" s="296"/>
      <c r="Z715" s="296"/>
    </row>
    <row r="716" spans="1:26" ht="27" customHeight="1">
      <c r="A716" s="240"/>
      <c r="B716" s="733"/>
      <c r="C716" s="208" t="s">
        <v>121</v>
      </c>
      <c r="D716" s="208">
        <f t="shared" ref="D716:L716" si="469">IF(((D714="")*AND(D715="")),"",(D714-D715)*3)</f>
        <v>31440</v>
      </c>
      <c r="E716" s="208">
        <f t="shared" si="469"/>
        <v>38955</v>
      </c>
      <c r="F716" s="208">
        <f t="shared" si="469"/>
        <v>39990</v>
      </c>
      <c r="G716" s="208">
        <f t="shared" si="469"/>
        <v>41517</v>
      </c>
      <c r="H716" s="208">
        <f t="shared" si="469"/>
        <v>37485</v>
      </c>
      <c r="I716" s="208">
        <f t="shared" si="469"/>
        <v>40077</v>
      </c>
      <c r="J716" s="208">
        <f t="shared" si="469"/>
        <v>41298</v>
      </c>
      <c r="K716" s="208">
        <f t="shared" si="469"/>
        <v>40176</v>
      </c>
      <c r="L716" s="208">
        <f t="shared" si="469"/>
        <v>40245</v>
      </c>
      <c r="M716" s="733"/>
      <c r="N716" s="733"/>
      <c r="O716" s="733"/>
      <c r="P716" s="733"/>
      <c r="Q716" s="737"/>
      <c r="R716" s="733"/>
      <c r="U716" s="295"/>
      <c r="V716" s="295"/>
      <c r="W716" s="295"/>
      <c r="X716" s="295"/>
      <c r="Y716" s="297"/>
      <c r="Z716" s="297"/>
    </row>
    <row r="717" spans="1:26" ht="15.75">
      <c r="A717" s="235">
        <v>43887</v>
      </c>
      <c r="B717" s="734" t="s">
        <v>122</v>
      </c>
      <c r="C717" s="208" t="s">
        <v>86</v>
      </c>
      <c r="D717" s="219">
        <v>29474</v>
      </c>
      <c r="E717" s="219">
        <v>29269</v>
      </c>
      <c r="F717" s="219">
        <v>29257</v>
      </c>
      <c r="G717" s="219">
        <v>29287</v>
      </c>
      <c r="H717" s="219">
        <v>29431</v>
      </c>
      <c r="I717" s="219">
        <v>29478</v>
      </c>
      <c r="J717" s="219">
        <v>29275</v>
      </c>
      <c r="K717" s="219">
        <v>29286</v>
      </c>
      <c r="L717" s="219">
        <v>29435</v>
      </c>
      <c r="M717" s="734">
        <f>IF((L718=""),"",MAX(D719:L719))</f>
        <v>42720</v>
      </c>
      <c r="N717" s="734">
        <f>IF(L718="","",MIN(D719:L719))</f>
        <v>32262</v>
      </c>
      <c r="O717" s="734">
        <f>IF((L719=""),"",AVERAGE(D719:L719))</f>
        <v>40135</v>
      </c>
      <c r="P717" s="734">
        <f>IF((L718=""),"",((M717-N717)/(M717+N717))*100)</f>
        <v>13.947347363367207</v>
      </c>
      <c r="Q717" s="735" t="str">
        <f t="shared" ref="Q717" si="470">IF(L718="","",IF(P717&lt;20,(IF(O717&gt;19000,IF(O717&lt;49000,"Pass","Fail"),"Fail"))))</f>
        <v>Pass</v>
      </c>
      <c r="R717" s="734">
        <v>1340</v>
      </c>
      <c r="S717" s="54" t="s">
        <v>415</v>
      </c>
      <c r="U717" s="287">
        <v>19000</v>
      </c>
      <c r="V717" s="287">
        <v>49000</v>
      </c>
      <c r="W717" s="287">
        <v>33000</v>
      </c>
      <c r="X717" s="288">
        <v>44000</v>
      </c>
      <c r="Y717" s="289">
        <v>20</v>
      </c>
      <c r="Z717" s="289">
        <v>20</v>
      </c>
    </row>
    <row r="718" spans="1:26" ht="15.75">
      <c r="A718" s="239"/>
      <c r="B718" s="732"/>
      <c r="C718" s="208" t="s">
        <v>87</v>
      </c>
      <c r="D718" s="219">
        <v>18720</v>
      </c>
      <c r="E718" s="219">
        <v>15776</v>
      </c>
      <c r="F718" s="219">
        <v>15276</v>
      </c>
      <c r="G718" s="219">
        <v>15047</v>
      </c>
      <c r="H718" s="219">
        <v>16810</v>
      </c>
      <c r="I718" s="219">
        <v>16091</v>
      </c>
      <c r="J718" s="219">
        <v>15192</v>
      </c>
      <c r="K718" s="219">
        <v>15256</v>
      </c>
      <c r="L718" s="219">
        <v>15619</v>
      </c>
      <c r="M718" s="732"/>
      <c r="N718" s="732"/>
      <c r="O718" s="732"/>
      <c r="P718" s="732"/>
      <c r="Q718" s="736"/>
      <c r="R718" s="732"/>
      <c r="U718" s="293"/>
      <c r="V718" s="293"/>
      <c r="W718" s="293"/>
      <c r="X718" s="293"/>
      <c r="Y718" s="296"/>
      <c r="Z718" s="296"/>
    </row>
    <row r="719" spans="1:26" ht="30.75" customHeight="1">
      <c r="A719" s="240"/>
      <c r="B719" s="733"/>
      <c r="C719" s="208" t="s">
        <v>121</v>
      </c>
      <c r="D719" s="208">
        <f t="shared" ref="D719:L719" si="471">IF(((D717="")*AND(D718="")),"",(D717-D718)*3)</f>
        <v>32262</v>
      </c>
      <c r="E719" s="208">
        <f t="shared" si="471"/>
        <v>40479</v>
      </c>
      <c r="F719" s="208">
        <f t="shared" si="471"/>
        <v>41943</v>
      </c>
      <c r="G719" s="208">
        <f t="shared" si="471"/>
        <v>42720</v>
      </c>
      <c r="H719" s="208">
        <f t="shared" si="471"/>
        <v>37863</v>
      </c>
      <c r="I719" s="208">
        <f t="shared" si="471"/>
        <v>40161</v>
      </c>
      <c r="J719" s="208">
        <f t="shared" si="471"/>
        <v>42249</v>
      </c>
      <c r="K719" s="208">
        <f t="shared" si="471"/>
        <v>42090</v>
      </c>
      <c r="L719" s="208">
        <f t="shared" si="471"/>
        <v>41448</v>
      </c>
      <c r="M719" s="733"/>
      <c r="N719" s="733"/>
      <c r="O719" s="733"/>
      <c r="P719" s="733"/>
      <c r="Q719" s="737"/>
      <c r="R719" s="733"/>
      <c r="U719" s="295"/>
      <c r="V719" s="295"/>
      <c r="W719" s="295"/>
      <c r="X719" s="295"/>
      <c r="Y719" s="297"/>
      <c r="Z719" s="297"/>
    </row>
    <row r="720" spans="1:26" ht="15.75">
      <c r="A720" s="154">
        <v>43891</v>
      </c>
      <c r="B720" s="734" t="s">
        <v>122</v>
      </c>
      <c r="C720" s="208" t="s">
        <v>86</v>
      </c>
      <c r="D720" s="219">
        <v>27423</v>
      </c>
      <c r="E720" s="219">
        <v>27250</v>
      </c>
      <c r="F720" s="219">
        <v>27285</v>
      </c>
      <c r="G720" s="219">
        <v>27238</v>
      </c>
      <c r="H720" s="219">
        <v>27391</v>
      </c>
      <c r="I720" s="219">
        <v>27398</v>
      </c>
      <c r="J720" s="219">
        <v>27248</v>
      </c>
      <c r="K720" s="219">
        <v>27224</v>
      </c>
      <c r="L720" s="219">
        <v>27374</v>
      </c>
      <c r="M720" s="734">
        <f>IF((L721=""),"",MAX(D722:L722))</f>
        <v>41784</v>
      </c>
      <c r="N720" s="734">
        <f>IF(L721="","",MIN(D722:L722))</f>
        <v>32847</v>
      </c>
      <c r="O720" s="734">
        <f>IF((L722=""),"",AVERAGE(D722:L722))</f>
        <v>39834.333333333336</v>
      </c>
      <c r="P720" s="734">
        <f>IF((L721=""),"",((M720-N720)/(M720+N720))*100)</f>
        <v>11.974916589620936</v>
      </c>
      <c r="Q720" s="735" t="str">
        <f t="shared" ref="Q720" si="472">IF(L721="","",IF(P720&lt;20,(IF(O720&gt;19000,IF(O720&lt;49000,"Pass","Fail"),"Fail"))))</f>
        <v>Pass</v>
      </c>
      <c r="R720" s="734">
        <v>121</v>
      </c>
      <c r="S720" s="54" t="s">
        <v>419</v>
      </c>
      <c r="U720" s="287">
        <v>19000</v>
      </c>
      <c r="V720" s="287">
        <v>49000</v>
      </c>
      <c r="W720" s="287">
        <v>33000</v>
      </c>
      <c r="X720" s="288">
        <v>44000</v>
      </c>
      <c r="Y720" s="289">
        <v>20</v>
      </c>
      <c r="Z720" s="289">
        <v>20</v>
      </c>
    </row>
    <row r="721" spans="1:26" ht="15.75">
      <c r="A721" s="239"/>
      <c r="B721" s="732"/>
      <c r="C721" s="208" t="s">
        <v>87</v>
      </c>
      <c r="D721" s="219">
        <v>16474</v>
      </c>
      <c r="E721" s="219">
        <v>13902</v>
      </c>
      <c r="F721" s="219">
        <v>13660</v>
      </c>
      <c r="G721" s="219">
        <v>13310</v>
      </c>
      <c r="H721" s="219">
        <v>14660</v>
      </c>
      <c r="I721" s="219">
        <v>13854</v>
      </c>
      <c r="J721" s="219">
        <v>13421</v>
      </c>
      <c r="K721" s="219">
        <v>13519</v>
      </c>
      <c r="L721" s="219">
        <v>13528</v>
      </c>
      <c r="M721" s="732"/>
      <c r="N721" s="732"/>
      <c r="O721" s="732"/>
      <c r="P721" s="732"/>
      <c r="Q721" s="736"/>
      <c r="R721" s="732"/>
      <c r="U721" s="293"/>
      <c r="V721" s="293"/>
      <c r="W721" s="293"/>
      <c r="X721" s="293"/>
      <c r="Y721" s="296"/>
      <c r="Z721" s="296"/>
    </row>
    <row r="722" spans="1:26" ht="27.75" customHeight="1">
      <c r="A722" s="240"/>
      <c r="B722" s="733"/>
      <c r="C722" s="208" t="s">
        <v>121</v>
      </c>
      <c r="D722" s="208">
        <f t="shared" ref="D722:L722" si="473">IF(((D720="")*AND(D721="")),"",(D720-D721)*3)</f>
        <v>32847</v>
      </c>
      <c r="E722" s="208">
        <f t="shared" si="473"/>
        <v>40044</v>
      </c>
      <c r="F722" s="208">
        <f t="shared" si="473"/>
        <v>40875</v>
      </c>
      <c r="G722" s="208">
        <f t="shared" si="473"/>
        <v>41784</v>
      </c>
      <c r="H722" s="208">
        <f t="shared" si="473"/>
        <v>38193</v>
      </c>
      <c r="I722" s="208">
        <f t="shared" si="473"/>
        <v>40632</v>
      </c>
      <c r="J722" s="208">
        <f t="shared" si="473"/>
        <v>41481</v>
      </c>
      <c r="K722" s="208">
        <f t="shared" si="473"/>
        <v>41115</v>
      </c>
      <c r="L722" s="208">
        <f t="shared" si="473"/>
        <v>41538</v>
      </c>
      <c r="M722" s="733"/>
      <c r="N722" s="733"/>
      <c r="O722" s="733"/>
      <c r="P722" s="733"/>
      <c r="Q722" s="737"/>
      <c r="R722" s="733"/>
      <c r="U722" s="295"/>
      <c r="V722" s="295"/>
      <c r="W722" s="295"/>
      <c r="X722" s="295"/>
      <c r="Y722" s="297"/>
      <c r="Z722" s="297"/>
    </row>
    <row r="723" spans="1:26" ht="15.75">
      <c r="A723" s="154">
        <v>43894</v>
      </c>
      <c r="B723" s="734" t="s">
        <v>122</v>
      </c>
      <c r="C723" s="208" t="s">
        <v>86</v>
      </c>
      <c r="D723" s="219">
        <v>29443</v>
      </c>
      <c r="E723" s="219">
        <v>29239</v>
      </c>
      <c r="F723" s="219">
        <v>29248</v>
      </c>
      <c r="G723" s="219">
        <v>29243</v>
      </c>
      <c r="H723" s="219">
        <v>29425</v>
      </c>
      <c r="I723" s="219">
        <v>29479</v>
      </c>
      <c r="J723" s="219">
        <v>29246</v>
      </c>
      <c r="K723" s="219">
        <v>29227</v>
      </c>
      <c r="L723" s="219">
        <v>29378</v>
      </c>
      <c r="M723" s="734">
        <f>IF((L724=""),"",MAX(D725:L725))</f>
        <v>39873</v>
      </c>
      <c r="N723" s="734">
        <f>IF(L724="","",MIN(D725:L725))</f>
        <v>32886</v>
      </c>
      <c r="O723" s="734">
        <f>IF((L725=""),"",AVERAGE(D725:L725))</f>
        <v>38168.333333333336</v>
      </c>
      <c r="P723" s="734">
        <f>IF((L724=""),"",((M723-N723)/(M723+N723))*100)</f>
        <v>9.6029357192924589</v>
      </c>
      <c r="Q723" s="735" t="str">
        <f t="shared" ref="Q723" si="474">IF(L724="","",IF(P723&lt;20,(IF(O723&gt;19000,IF(O723&lt;49000,"Pass","Fail"),"Fail"))))</f>
        <v>Pass</v>
      </c>
      <c r="R723" s="734">
        <v>1340</v>
      </c>
      <c r="S723" s="54" t="s">
        <v>419</v>
      </c>
      <c r="U723" s="287">
        <v>19000</v>
      </c>
      <c r="V723" s="287">
        <v>49000</v>
      </c>
      <c r="W723" s="287">
        <v>33000</v>
      </c>
      <c r="X723" s="288">
        <v>44000</v>
      </c>
      <c r="Y723" s="289">
        <v>20</v>
      </c>
      <c r="Z723" s="289">
        <v>20</v>
      </c>
    </row>
    <row r="724" spans="1:26" ht="15.75">
      <c r="A724" s="239"/>
      <c r="B724" s="732"/>
      <c r="C724" s="208" t="s">
        <v>87</v>
      </c>
      <c r="D724" s="219">
        <v>18481</v>
      </c>
      <c r="E724" s="219">
        <v>16474</v>
      </c>
      <c r="F724" s="219">
        <v>16265</v>
      </c>
      <c r="G724" s="219">
        <v>16105</v>
      </c>
      <c r="H724" s="219">
        <v>17267</v>
      </c>
      <c r="I724" s="219">
        <v>16444</v>
      </c>
      <c r="J724" s="219">
        <v>16146</v>
      </c>
      <c r="K724" s="219">
        <v>16154</v>
      </c>
      <c r="L724" s="219">
        <v>16087</v>
      </c>
      <c r="M724" s="732"/>
      <c r="N724" s="732"/>
      <c r="O724" s="732"/>
      <c r="P724" s="732"/>
      <c r="Q724" s="736"/>
      <c r="R724" s="732"/>
      <c r="U724" s="293"/>
      <c r="V724" s="293"/>
      <c r="W724" s="293"/>
      <c r="X724" s="293"/>
      <c r="Y724" s="296"/>
      <c r="Z724" s="296"/>
    </row>
    <row r="725" spans="1:26" ht="30" customHeight="1">
      <c r="A725" s="240"/>
      <c r="B725" s="733"/>
      <c r="C725" s="208" t="s">
        <v>121</v>
      </c>
      <c r="D725" s="208">
        <f t="shared" ref="D725:L725" si="475">IF(((D723="")*AND(D724="")),"",(D723-D724)*3)</f>
        <v>32886</v>
      </c>
      <c r="E725" s="208">
        <f t="shared" si="475"/>
        <v>38295</v>
      </c>
      <c r="F725" s="208">
        <f t="shared" si="475"/>
        <v>38949</v>
      </c>
      <c r="G725" s="208">
        <f t="shared" si="475"/>
        <v>39414</v>
      </c>
      <c r="H725" s="208">
        <f t="shared" si="475"/>
        <v>36474</v>
      </c>
      <c r="I725" s="208">
        <f t="shared" si="475"/>
        <v>39105</v>
      </c>
      <c r="J725" s="208">
        <f t="shared" si="475"/>
        <v>39300</v>
      </c>
      <c r="K725" s="208">
        <f t="shared" si="475"/>
        <v>39219</v>
      </c>
      <c r="L725" s="208">
        <f t="shared" si="475"/>
        <v>39873</v>
      </c>
      <c r="M725" s="733"/>
      <c r="N725" s="733"/>
      <c r="O725" s="733"/>
      <c r="P725" s="733"/>
      <c r="Q725" s="737"/>
      <c r="R725" s="733"/>
      <c r="U725" s="295"/>
      <c r="V725" s="295"/>
      <c r="W725" s="295"/>
      <c r="X725" s="295"/>
      <c r="Y725" s="297"/>
      <c r="Z725" s="297"/>
    </row>
    <row r="726" spans="1:26" ht="15.75">
      <c r="A726" s="154">
        <v>43897</v>
      </c>
      <c r="B726" s="734" t="s">
        <v>122</v>
      </c>
      <c r="C726" s="208" t="s">
        <v>86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734">
        <f>IF((L727=""),"",MAX(D728:L728))</f>
        <v>40952.369999999995</v>
      </c>
      <c r="N726" s="734">
        <f>IF(L727="","",MIN(D728:L728))</f>
        <v>31376.760000000006</v>
      </c>
      <c r="O726" s="734">
        <f>IF((L728=""),"",AVERAGE(D728:L728))</f>
        <v>38548.54</v>
      </c>
      <c r="P726" s="734">
        <f>IF((L727=""),"",((M726-N726)/(M726+N726))*100)</f>
        <v>13.23893982963709</v>
      </c>
      <c r="Q726" s="735" t="str">
        <f t="shared" ref="Q726" si="476">IF(L727="","",IF(P726&lt;20,(IF(O726&gt;19000,IF(O726&lt;49000,"Pass","Fail"),"Fail"))))</f>
        <v>Pass</v>
      </c>
      <c r="R726" s="734">
        <v>74</v>
      </c>
      <c r="U726" s="287">
        <v>19000</v>
      </c>
      <c r="V726" s="287">
        <v>49000</v>
      </c>
      <c r="W726" s="287">
        <v>33000</v>
      </c>
      <c r="X726" s="288">
        <v>44000</v>
      </c>
      <c r="Y726" s="289">
        <v>20</v>
      </c>
      <c r="Z726" s="289">
        <v>20</v>
      </c>
    </row>
    <row r="727" spans="1:26" ht="15.75">
      <c r="A727" s="239"/>
      <c r="B727" s="732"/>
      <c r="C727" s="208" t="s">
        <v>87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732"/>
      <c r="N727" s="732"/>
      <c r="O727" s="732"/>
      <c r="P727" s="732"/>
      <c r="Q727" s="736"/>
      <c r="R727" s="732"/>
      <c r="S727" s="54" t="s">
        <v>422</v>
      </c>
      <c r="U727" s="293"/>
      <c r="V727" s="293"/>
      <c r="W727" s="293"/>
      <c r="X727" s="293"/>
      <c r="Y727" s="296"/>
      <c r="Z727" s="296"/>
    </row>
    <row r="728" spans="1:26" ht="27.75" customHeight="1">
      <c r="A728" s="240"/>
      <c r="B728" s="733"/>
      <c r="C728" s="208" t="s">
        <v>121</v>
      </c>
      <c r="D728" s="208">
        <f t="shared" ref="D728:L728" si="477">IF(((D726="")*AND(D727="")),"",(D726-D727)*3)</f>
        <v>31376.760000000006</v>
      </c>
      <c r="E728" s="208">
        <f t="shared" si="477"/>
        <v>38819.31</v>
      </c>
      <c r="F728" s="208">
        <f t="shared" si="477"/>
        <v>40106.31</v>
      </c>
      <c r="G728" s="208">
        <f t="shared" si="477"/>
        <v>40952.369999999995</v>
      </c>
      <c r="H728" s="208">
        <f t="shared" si="477"/>
        <v>36481.29</v>
      </c>
      <c r="I728" s="208">
        <f t="shared" si="477"/>
        <v>38760.54</v>
      </c>
      <c r="J728" s="208">
        <f t="shared" si="477"/>
        <v>40536.81</v>
      </c>
      <c r="K728" s="208">
        <f t="shared" si="477"/>
        <v>40271.489999999991</v>
      </c>
      <c r="L728" s="208">
        <f t="shared" si="477"/>
        <v>39631.980000000003</v>
      </c>
      <c r="M728" s="733"/>
      <c r="N728" s="733"/>
      <c r="O728" s="733"/>
      <c r="P728" s="733"/>
      <c r="Q728" s="737"/>
      <c r="R728" s="733"/>
      <c r="U728" s="295"/>
      <c r="V728" s="295"/>
      <c r="W728" s="295"/>
      <c r="X728" s="295"/>
      <c r="Y728" s="297"/>
      <c r="Z728" s="297"/>
    </row>
    <row r="729" spans="1:26" ht="15.75">
      <c r="A729" s="154">
        <v>43901</v>
      </c>
      <c r="B729" s="734" t="s">
        <v>122</v>
      </c>
      <c r="C729" s="208" t="s">
        <v>86</v>
      </c>
      <c r="D729" s="219">
        <v>29431.8</v>
      </c>
      <c r="E729" s="219">
        <v>29265.78</v>
      </c>
      <c r="F729" s="219">
        <v>29273.77</v>
      </c>
      <c r="G729" s="219">
        <v>29313.51</v>
      </c>
      <c r="H729" s="219">
        <v>29424.87</v>
      </c>
      <c r="I729" s="219">
        <v>29422.77</v>
      </c>
      <c r="J729" s="219">
        <v>29288.28</v>
      </c>
      <c r="K729" s="219">
        <v>29223.32</v>
      </c>
      <c r="L729" s="219">
        <v>29394.1</v>
      </c>
      <c r="M729" s="734">
        <f>IF((L730=""),"",MAX(D731:L731))</f>
        <v>44459.25</v>
      </c>
      <c r="N729" s="734">
        <f>IF(L730="","",MIN(D731:L731))</f>
        <v>31030.44</v>
      </c>
      <c r="O729" s="734">
        <f>IF((L731=""),"",AVERAGE(D731:L731))</f>
        <v>38703.366666666669</v>
      </c>
      <c r="P729" s="734">
        <f>IF((L730=""),"",((M729-N729)/(M729+N729))*100)</f>
        <v>17.78893250190854</v>
      </c>
      <c r="Q729" s="735" t="str">
        <f t="shared" ref="Q729" si="478">IF(L730="","",IF(P729&lt;20,(IF(O729&gt;19000,IF(O729&lt;49000,"Pass","Fail"),"Fail"))))</f>
        <v>Pass</v>
      </c>
      <c r="R729" s="734">
        <v>64</v>
      </c>
      <c r="S729" s="54" t="s">
        <v>423</v>
      </c>
      <c r="U729" s="287">
        <v>19000</v>
      </c>
      <c r="V729" s="287">
        <v>49000</v>
      </c>
      <c r="W729" s="287">
        <v>33000</v>
      </c>
      <c r="X729" s="288">
        <v>44000</v>
      </c>
      <c r="Y729" s="289">
        <v>20</v>
      </c>
      <c r="Z729" s="289">
        <v>20</v>
      </c>
    </row>
    <row r="730" spans="1:26" ht="15.75">
      <c r="A730" s="239"/>
      <c r="B730" s="732"/>
      <c r="C730" s="208" t="s">
        <v>87</v>
      </c>
      <c r="D730" s="219">
        <v>19088.32</v>
      </c>
      <c r="E730" s="219">
        <v>16462.8</v>
      </c>
      <c r="F730" s="219">
        <v>16076.15</v>
      </c>
      <c r="G730" s="219">
        <v>15875.32</v>
      </c>
      <c r="H730" s="219">
        <v>17558.2</v>
      </c>
      <c r="I730" s="219">
        <v>14603.02</v>
      </c>
      <c r="J730" s="219">
        <v>15916.31</v>
      </c>
      <c r="K730" s="219">
        <v>15985.81</v>
      </c>
      <c r="L730" s="219">
        <v>16362.17</v>
      </c>
      <c r="M730" s="732"/>
      <c r="N730" s="732"/>
      <c r="O730" s="732"/>
      <c r="P730" s="732"/>
      <c r="Q730" s="736"/>
      <c r="R730" s="732"/>
      <c r="U730" s="293"/>
      <c r="V730" s="293"/>
      <c r="W730" s="293"/>
      <c r="X730" s="293"/>
      <c r="Y730" s="296"/>
      <c r="Z730" s="296"/>
    </row>
    <row r="731" spans="1:26" ht="27.75" customHeight="1">
      <c r="A731" s="240"/>
      <c r="B731" s="733"/>
      <c r="C731" s="208" t="s">
        <v>121</v>
      </c>
      <c r="D731" s="208">
        <f t="shared" ref="D731:L731" si="479">IF(((D729="")*AND(D730="")),"",(D729-D730)*3)</f>
        <v>31030.44</v>
      </c>
      <c r="E731" s="208">
        <f t="shared" si="479"/>
        <v>38408.94</v>
      </c>
      <c r="F731" s="208">
        <f t="shared" si="479"/>
        <v>39592.86</v>
      </c>
      <c r="G731" s="208">
        <f t="shared" si="479"/>
        <v>40314.569999999992</v>
      </c>
      <c r="H731" s="208">
        <f t="shared" si="479"/>
        <v>35600.009999999995</v>
      </c>
      <c r="I731" s="208">
        <f t="shared" si="479"/>
        <v>44459.25</v>
      </c>
      <c r="J731" s="208">
        <f t="shared" si="479"/>
        <v>40115.909999999996</v>
      </c>
      <c r="K731" s="208">
        <f t="shared" si="479"/>
        <v>39712.53</v>
      </c>
      <c r="L731" s="208">
        <f t="shared" si="479"/>
        <v>39095.789999999994</v>
      </c>
      <c r="M731" s="733"/>
      <c r="N731" s="733"/>
      <c r="O731" s="733"/>
      <c r="P731" s="733"/>
      <c r="Q731" s="737"/>
      <c r="R731" s="733"/>
      <c r="U731" s="295"/>
      <c r="V731" s="295"/>
      <c r="W731" s="295"/>
      <c r="X731" s="295"/>
      <c r="Y731" s="297"/>
      <c r="Z731" s="297"/>
    </row>
    <row r="732" spans="1:26" ht="15.75">
      <c r="A732" s="154">
        <v>43904</v>
      </c>
      <c r="B732" s="734" t="s">
        <v>122</v>
      </c>
      <c r="C732" s="208" t="s">
        <v>86</v>
      </c>
      <c r="D732" s="219">
        <v>29309.85</v>
      </c>
      <c r="E732" s="219">
        <v>29176.82</v>
      </c>
      <c r="F732" s="219">
        <v>29219.23</v>
      </c>
      <c r="G732" s="219">
        <v>29185.119999999999</v>
      </c>
      <c r="H732" s="219">
        <v>29322.35</v>
      </c>
      <c r="I732" s="219">
        <v>29310.19</v>
      </c>
      <c r="J732" s="219">
        <v>29158.94</v>
      </c>
      <c r="K732" s="219">
        <v>29133.439999999999</v>
      </c>
      <c r="L732" s="219">
        <v>29293.4</v>
      </c>
      <c r="M732" s="734">
        <f>IF((L733=""),"",MAX(D734:L734))</f>
        <v>41855.759999999995</v>
      </c>
      <c r="N732" s="734">
        <f>IF(L733="","",MIN(D734:L734))</f>
        <v>39134.909999999996</v>
      </c>
      <c r="O732" s="734">
        <f>IF((L734=""),"",AVERAGE(D734:L734))</f>
        <v>40151.853333333333</v>
      </c>
      <c r="P732" s="734">
        <f>IF((L733=""),"",((M732-N732)/(M732+N732))*100)</f>
        <v>3.3594610342154212</v>
      </c>
      <c r="Q732" s="735" t="str">
        <f t="shared" ref="Q732" si="480">IF(L733="","",IF(P732&lt;20,(IF(O732&gt;19000,IF(O732&lt;49000,"Pass","Fail"),"Fail"))))</f>
        <v>Pass</v>
      </c>
      <c r="R732" s="734">
        <v>1428</v>
      </c>
      <c r="S732" s="54" t="s">
        <v>424</v>
      </c>
      <c r="U732" s="287">
        <v>19000</v>
      </c>
      <c r="V732" s="287">
        <v>49000</v>
      </c>
      <c r="W732" s="287">
        <v>33000</v>
      </c>
      <c r="X732" s="288">
        <v>44000</v>
      </c>
      <c r="Y732" s="289">
        <v>20</v>
      </c>
      <c r="Z732" s="289">
        <v>20</v>
      </c>
    </row>
    <row r="733" spans="1:26" ht="15.75">
      <c r="A733" s="239"/>
      <c r="B733" s="732"/>
      <c r="C733" s="208" t="s">
        <v>87</v>
      </c>
      <c r="D733" s="219">
        <v>16077.77</v>
      </c>
      <c r="E733" s="219">
        <v>16077.77</v>
      </c>
      <c r="F733" s="219">
        <v>15809.37</v>
      </c>
      <c r="G733" s="219">
        <v>15233.2</v>
      </c>
      <c r="H733" s="219">
        <v>16277.38</v>
      </c>
      <c r="I733" s="219">
        <v>16188.26</v>
      </c>
      <c r="J733" s="219">
        <v>15577.34</v>
      </c>
      <c r="K733" s="219">
        <v>15584.82</v>
      </c>
      <c r="L733" s="219">
        <v>15827.87</v>
      </c>
      <c r="M733" s="732"/>
      <c r="N733" s="732"/>
      <c r="O733" s="732"/>
      <c r="P733" s="732"/>
      <c r="Q733" s="736"/>
      <c r="R733" s="732"/>
      <c r="U733" s="293"/>
      <c r="V733" s="293"/>
      <c r="W733" s="293"/>
      <c r="X733" s="293"/>
      <c r="Y733" s="296"/>
      <c r="Z733" s="296"/>
    </row>
    <row r="734" spans="1:26" ht="27.75" customHeight="1">
      <c r="A734" s="240"/>
      <c r="B734" s="733"/>
      <c r="C734" s="208" t="s">
        <v>121</v>
      </c>
      <c r="D734" s="208">
        <f t="shared" ref="D734:L734" si="481">IF(((D732="")*AND(D733="")),"",(D732-D733)*3)</f>
        <v>39696.239999999991</v>
      </c>
      <c r="E734" s="208">
        <f t="shared" si="481"/>
        <v>39297.149999999994</v>
      </c>
      <c r="F734" s="208">
        <f t="shared" si="481"/>
        <v>40229.579999999994</v>
      </c>
      <c r="G734" s="208">
        <f t="shared" si="481"/>
        <v>41855.759999999995</v>
      </c>
      <c r="H734" s="208">
        <f t="shared" si="481"/>
        <v>39134.909999999996</v>
      </c>
      <c r="I734" s="208">
        <f t="shared" si="481"/>
        <v>39365.789999999994</v>
      </c>
      <c r="J734" s="208">
        <f t="shared" si="481"/>
        <v>40744.799999999996</v>
      </c>
      <c r="K734" s="208">
        <f t="shared" si="481"/>
        <v>40645.86</v>
      </c>
      <c r="L734" s="208">
        <f t="shared" si="481"/>
        <v>40396.590000000004</v>
      </c>
      <c r="M734" s="733"/>
      <c r="N734" s="733"/>
      <c r="O734" s="733"/>
      <c r="P734" s="733"/>
      <c r="Q734" s="737"/>
      <c r="R734" s="733"/>
      <c r="U734" s="295"/>
      <c r="V734" s="295"/>
      <c r="W734" s="295"/>
      <c r="X734" s="295"/>
      <c r="Y734" s="297"/>
      <c r="Z734" s="297"/>
    </row>
    <row r="735" spans="1:26" ht="15.75">
      <c r="A735" s="154">
        <v>43908</v>
      </c>
      <c r="B735" s="734" t="s">
        <v>122</v>
      </c>
      <c r="C735" s="208" t="s">
        <v>86</v>
      </c>
      <c r="D735" s="219">
        <v>29345.86</v>
      </c>
      <c r="E735" s="219">
        <v>29237.919999999998</v>
      </c>
      <c r="F735" s="219">
        <v>29242.41</v>
      </c>
      <c r="G735" s="219">
        <v>29201.42</v>
      </c>
      <c r="H735" s="219">
        <v>29319.64</v>
      </c>
      <c r="I735" s="219">
        <v>29344.83</v>
      </c>
      <c r="J735" s="219">
        <v>29211.68</v>
      </c>
      <c r="K735" s="219">
        <v>29196.01</v>
      </c>
      <c r="L735" s="219">
        <v>29302.73</v>
      </c>
      <c r="M735" s="734">
        <f>IF((L736=""),"",MAX(D737:L737))</f>
        <v>35389.76999999999</v>
      </c>
      <c r="N735" s="734">
        <f>IF(L736="","",MIN(D737:L737))</f>
        <v>30187.950000000004</v>
      </c>
      <c r="O735" s="734">
        <f>IF((L737=""),"",AVERAGE(D737:L737))</f>
        <v>34157.136666666665</v>
      </c>
      <c r="P735" s="734">
        <f>IF((L736=""),"",((M735-N735)/(M735+N735))*100)</f>
        <v>7.932297737707235</v>
      </c>
      <c r="Q735" s="735" t="str">
        <f t="shared" ref="Q735" si="482">IF(L736="","",IF(P735&lt;20,(IF(O735&gt;19000,IF(O735&lt;49000,"Pass","Fail"),"Fail"))))</f>
        <v>Pass</v>
      </c>
      <c r="R735" s="734">
        <v>1428</v>
      </c>
      <c r="S735" s="54" t="s">
        <v>425</v>
      </c>
      <c r="U735" s="287">
        <v>19000</v>
      </c>
      <c r="V735" s="287">
        <v>49000</v>
      </c>
      <c r="W735" s="287">
        <v>33000</v>
      </c>
      <c r="X735" s="288">
        <v>44000</v>
      </c>
      <c r="Y735" s="289">
        <v>20</v>
      </c>
      <c r="Z735" s="289">
        <v>20</v>
      </c>
    </row>
    <row r="736" spans="1:26" ht="15.75">
      <c r="A736" s="239"/>
      <c r="B736" s="732"/>
      <c r="C736" s="208" t="s">
        <v>87</v>
      </c>
      <c r="D736" s="219">
        <v>19283.21</v>
      </c>
      <c r="E736" s="219">
        <v>17857.990000000002</v>
      </c>
      <c r="F736" s="219">
        <v>17723.27</v>
      </c>
      <c r="G736" s="219">
        <v>17404.830000000002</v>
      </c>
      <c r="H736" s="219">
        <v>18134.84</v>
      </c>
      <c r="I736" s="219">
        <v>17714.509999999998</v>
      </c>
      <c r="J736" s="219">
        <v>17469.61</v>
      </c>
      <c r="K736" s="219">
        <v>17609.16</v>
      </c>
      <c r="L736" s="219">
        <v>17733.669999999998</v>
      </c>
      <c r="M736" s="732"/>
      <c r="N736" s="732"/>
      <c r="O736" s="732"/>
      <c r="P736" s="732"/>
      <c r="Q736" s="736"/>
      <c r="R736" s="732"/>
      <c r="U736" s="293"/>
      <c r="V736" s="293"/>
      <c r="W736" s="293"/>
      <c r="X736" s="293"/>
      <c r="Y736" s="296"/>
      <c r="Z736" s="296"/>
    </row>
    <row r="737" spans="1:26" ht="27.75" customHeight="1">
      <c r="A737" s="240"/>
      <c r="B737" s="733"/>
      <c r="C737" s="208" t="s">
        <v>121</v>
      </c>
      <c r="D737" s="208">
        <f t="shared" ref="D737:L737" si="483">IF(((D735="")*AND(D736="")),"",(D735-D736)*3)</f>
        <v>30187.950000000004</v>
      </c>
      <c r="E737" s="208">
        <f t="shared" si="483"/>
        <v>34139.789999999994</v>
      </c>
      <c r="F737" s="208">
        <f t="shared" si="483"/>
        <v>34557.42</v>
      </c>
      <c r="G737" s="208">
        <f t="shared" si="483"/>
        <v>35389.76999999999</v>
      </c>
      <c r="H737" s="208">
        <f t="shared" si="483"/>
        <v>33554.399999999994</v>
      </c>
      <c r="I737" s="208">
        <f t="shared" si="483"/>
        <v>34890.960000000006</v>
      </c>
      <c r="J737" s="208">
        <f t="shared" si="483"/>
        <v>35226.21</v>
      </c>
      <c r="K737" s="208">
        <f t="shared" si="483"/>
        <v>34760.549999999996</v>
      </c>
      <c r="L737" s="208">
        <f t="shared" si="483"/>
        <v>34707.180000000008</v>
      </c>
      <c r="M737" s="733"/>
      <c r="N737" s="733"/>
      <c r="O737" s="733"/>
      <c r="P737" s="733"/>
      <c r="Q737" s="737"/>
      <c r="R737" s="733"/>
      <c r="U737" s="295"/>
      <c r="V737" s="295"/>
      <c r="W737" s="295"/>
      <c r="X737" s="295"/>
      <c r="Y737" s="297"/>
      <c r="Z737" s="297"/>
    </row>
    <row r="738" spans="1:26" ht="15.75">
      <c r="A738" s="154">
        <v>43913</v>
      </c>
      <c r="B738" s="734" t="s">
        <v>122</v>
      </c>
      <c r="C738" s="208" t="s">
        <v>86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734">
        <f>IF((L739=""),"",MAX(D740:L740))</f>
        <v>41505.510000000009</v>
      </c>
      <c r="N738" s="734">
        <f>IF(L739="","",MIN(D740:L740))</f>
        <v>33717.719999999994</v>
      </c>
      <c r="O738" s="734">
        <f>IF((L740=""),"",AVERAGE(D740:L740))</f>
        <v>39513.483333333337</v>
      </c>
      <c r="P738" s="734">
        <f>IF((L739=""),"",((M738-N738)/(M738+N738))*100)</f>
        <v>10.352905611737244</v>
      </c>
      <c r="Q738" s="735" t="str">
        <f t="shared" ref="Q738" si="484">IF(L739="","",IF(P738&lt;20,(IF(O738&gt;19000,IF(O738&lt;49000,"Pass","Fail"),"Fail"))))</f>
        <v>Pass</v>
      </c>
      <c r="R738" s="734">
        <v>121</v>
      </c>
      <c r="S738" s="54" t="s">
        <v>429</v>
      </c>
      <c r="U738" s="287">
        <v>19000</v>
      </c>
      <c r="V738" s="287">
        <v>49000</v>
      </c>
      <c r="W738" s="287">
        <v>33000</v>
      </c>
      <c r="X738" s="288">
        <v>44000</v>
      </c>
      <c r="Y738" s="289">
        <v>20</v>
      </c>
      <c r="Z738" s="289">
        <v>20</v>
      </c>
    </row>
    <row r="739" spans="1:26" ht="15.75">
      <c r="A739" s="239"/>
      <c r="B739" s="732"/>
      <c r="C739" s="208" t="s">
        <v>87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732"/>
      <c r="N739" s="732"/>
      <c r="O739" s="732"/>
      <c r="P739" s="732"/>
      <c r="Q739" s="736"/>
      <c r="R739" s="732"/>
      <c r="U739" s="293"/>
      <c r="V739" s="293"/>
      <c r="W739" s="293"/>
      <c r="X739" s="293"/>
      <c r="Y739" s="296"/>
      <c r="Z739" s="296"/>
    </row>
    <row r="740" spans="1:26" ht="33" customHeight="1">
      <c r="A740" s="240"/>
      <c r="B740" s="733"/>
      <c r="C740" s="208" t="s">
        <v>121</v>
      </c>
      <c r="D740" s="208">
        <f t="shared" ref="D740:L740" si="485">IF(((D738="")*AND(D739="")),"",(D738-D739)*3)</f>
        <v>33717.719999999994</v>
      </c>
      <c r="E740" s="208">
        <f t="shared" si="485"/>
        <v>39668.879999999997</v>
      </c>
      <c r="F740" s="208">
        <f t="shared" si="485"/>
        <v>40704.089999999997</v>
      </c>
      <c r="G740" s="208">
        <f t="shared" si="485"/>
        <v>41505.510000000009</v>
      </c>
      <c r="H740" s="208">
        <f t="shared" si="485"/>
        <v>38299.319999999992</v>
      </c>
      <c r="I740" s="208">
        <f t="shared" si="485"/>
        <v>39627.42</v>
      </c>
      <c r="J740" s="208">
        <f t="shared" si="485"/>
        <v>40939.200000000004</v>
      </c>
      <c r="K740" s="208">
        <f t="shared" si="485"/>
        <v>40930.380000000005</v>
      </c>
      <c r="L740" s="208">
        <f t="shared" si="485"/>
        <v>40228.830000000009</v>
      </c>
      <c r="M740" s="733"/>
      <c r="N740" s="733"/>
      <c r="O740" s="733"/>
      <c r="P740" s="733"/>
      <c r="Q740" s="737"/>
      <c r="R740" s="733"/>
      <c r="U740" s="295"/>
      <c r="V740" s="295"/>
      <c r="W740" s="295"/>
      <c r="X740" s="295"/>
      <c r="Y740" s="297"/>
      <c r="Z740" s="297"/>
    </row>
    <row r="741" spans="1:26" ht="15.75">
      <c r="A741" s="154">
        <v>43945</v>
      </c>
      <c r="B741" s="734" t="s">
        <v>122</v>
      </c>
      <c r="C741" s="208" t="s">
        <v>86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734">
        <f>IF((L742=""),"",MAX(D743:L743))</f>
        <v>42207.540000000008</v>
      </c>
      <c r="N741" s="734">
        <f>IF(L742="","",MIN(D743:L743))</f>
        <v>33844.590000000004</v>
      </c>
      <c r="O741" s="734">
        <f>IF((L743=""),"",AVERAGE(D743:L743))</f>
        <v>40193.57</v>
      </c>
      <c r="P741" s="734">
        <f>IF((L742=""),"",((M741-N741)/(M741+N741))*100)</f>
        <v>10.996338958553828</v>
      </c>
      <c r="Q741" s="735" t="str">
        <f t="shared" ref="Q741" si="486">IF(L742="","",IF(P741&lt;20,(IF(O741&gt;19000,IF(O741&lt;49000,"Pass","Fail"),"Fail"))))</f>
        <v>Pass</v>
      </c>
      <c r="R741" s="734">
        <v>121</v>
      </c>
      <c r="S741" s="54" t="s">
        <v>433</v>
      </c>
      <c r="T741" s="84" t="s">
        <v>432</v>
      </c>
      <c r="U741" s="287">
        <v>19000</v>
      </c>
      <c r="V741" s="287">
        <v>49000</v>
      </c>
      <c r="W741" s="287">
        <v>33000</v>
      </c>
      <c r="X741" s="288">
        <v>44000</v>
      </c>
      <c r="Y741" s="289">
        <v>20</v>
      </c>
      <c r="Z741" s="289">
        <v>20</v>
      </c>
    </row>
    <row r="742" spans="1:26" ht="15.75">
      <c r="A742" s="239"/>
      <c r="B742" s="732"/>
      <c r="C742" s="208" t="s">
        <v>87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732"/>
      <c r="N742" s="732"/>
      <c r="O742" s="732"/>
      <c r="P742" s="732"/>
      <c r="Q742" s="736"/>
      <c r="R742" s="732"/>
      <c r="S742" s="72" t="s">
        <v>434</v>
      </c>
      <c r="U742" s="293"/>
      <c r="V742" s="293"/>
      <c r="W742" s="293"/>
      <c r="X742" s="293"/>
      <c r="Y742" s="296"/>
      <c r="Z742" s="296"/>
    </row>
    <row r="743" spans="1:26" ht="27.75" customHeight="1">
      <c r="A743" s="240"/>
      <c r="B743" s="733"/>
      <c r="C743" s="208" t="s">
        <v>121</v>
      </c>
      <c r="D743" s="208">
        <f t="shared" ref="D743:L743" si="487">IF(((D741="")*AND(D742="")),"",(D741-D742)*3)</f>
        <v>33844.590000000004</v>
      </c>
      <c r="E743" s="208">
        <f t="shared" si="487"/>
        <v>40854.720000000001</v>
      </c>
      <c r="F743" s="208">
        <f t="shared" si="487"/>
        <v>41680.050000000003</v>
      </c>
      <c r="G743" s="208">
        <f t="shared" si="487"/>
        <v>42081.899999999994</v>
      </c>
      <c r="H743" s="208">
        <f t="shared" si="487"/>
        <v>37889.850000000006</v>
      </c>
      <c r="I743" s="208">
        <f t="shared" si="487"/>
        <v>40011.479999999996</v>
      </c>
      <c r="J743" s="208">
        <f t="shared" si="487"/>
        <v>42073.86</v>
      </c>
      <c r="K743" s="208">
        <f t="shared" si="487"/>
        <v>42207.540000000008</v>
      </c>
      <c r="L743" s="208">
        <f t="shared" si="487"/>
        <v>41098.14</v>
      </c>
      <c r="M743" s="733"/>
      <c r="N743" s="733"/>
      <c r="O743" s="733"/>
      <c r="P743" s="733"/>
      <c r="Q743" s="737"/>
      <c r="R743" s="733"/>
      <c r="U743" s="295"/>
      <c r="V743" s="295"/>
      <c r="W743" s="295"/>
      <c r="X743" s="295"/>
      <c r="Y743" s="297"/>
      <c r="Z743" s="297"/>
    </row>
    <row r="744" spans="1:26" ht="15.75">
      <c r="A744" s="154">
        <v>43955</v>
      </c>
      <c r="B744" s="734" t="s">
        <v>122</v>
      </c>
      <c r="C744" s="208" t="s">
        <v>86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734">
        <f>IF((L745=""),"",MAX(D746:L746))</f>
        <v>47471.82</v>
      </c>
      <c r="N744" s="734">
        <f>IF(L745="","",MIN(D746:L746))</f>
        <v>34075.200000000004</v>
      </c>
      <c r="O744" s="734">
        <f>IF((L746=""),"",AVERAGE(D746:L746))</f>
        <v>40365.92333333334</v>
      </c>
      <c r="P744" s="734">
        <f>IF((L745=""),"",((M744-N744)/(M744+N744))*100)</f>
        <v>16.428092651331706</v>
      </c>
      <c r="Q744" s="735" t="str">
        <f t="shared" ref="Q744" si="488">IF(L745="","",IF(P744&lt;20,(IF(O744&gt;19000,IF(O744&lt;49000,"Pass","Fail"),"Fail"))))</f>
        <v>Pass</v>
      </c>
      <c r="R744" s="734">
        <v>102</v>
      </c>
      <c r="S744" s="54" t="s">
        <v>435</v>
      </c>
      <c r="T744" s="84"/>
      <c r="U744" s="287">
        <v>19000</v>
      </c>
      <c r="V744" s="287">
        <v>49000</v>
      </c>
      <c r="W744" s="287">
        <v>33000</v>
      </c>
      <c r="X744" s="288">
        <v>44000</v>
      </c>
      <c r="Y744" s="289">
        <v>20</v>
      </c>
      <c r="Z744" s="289">
        <v>20</v>
      </c>
    </row>
    <row r="745" spans="1:26" ht="15.75">
      <c r="A745" s="239"/>
      <c r="B745" s="732"/>
      <c r="C745" s="208" t="s">
        <v>87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732"/>
      <c r="N745" s="732"/>
      <c r="O745" s="732"/>
      <c r="P745" s="732"/>
      <c r="Q745" s="736"/>
      <c r="R745" s="732"/>
      <c r="S745" s="72"/>
      <c r="U745" s="293"/>
      <c r="V745" s="293"/>
      <c r="W745" s="293"/>
      <c r="X745" s="293"/>
      <c r="Y745" s="296"/>
      <c r="Z745" s="296"/>
    </row>
    <row r="746" spans="1:26" ht="27.75" customHeight="1">
      <c r="A746" s="240"/>
      <c r="B746" s="733"/>
      <c r="C746" s="208" t="s">
        <v>121</v>
      </c>
      <c r="D746" s="208">
        <f t="shared" ref="D746:L746" si="489">IF(((D744="")*AND(D745="")),"",(D744-D745)*3)</f>
        <v>34075.200000000004</v>
      </c>
      <c r="E746" s="208">
        <f t="shared" si="489"/>
        <v>40019.040000000001</v>
      </c>
      <c r="F746" s="208">
        <f t="shared" si="489"/>
        <v>40752.36</v>
      </c>
      <c r="G746" s="208">
        <f t="shared" si="489"/>
        <v>41435.729999999996</v>
      </c>
      <c r="H746" s="208">
        <f t="shared" si="489"/>
        <v>38076.600000000006</v>
      </c>
      <c r="I746" s="208">
        <f t="shared" si="489"/>
        <v>39784.86</v>
      </c>
      <c r="J746" s="208">
        <f t="shared" si="489"/>
        <v>41235.270000000004</v>
      </c>
      <c r="K746" s="208">
        <f t="shared" si="489"/>
        <v>47471.82</v>
      </c>
      <c r="L746" s="208">
        <f t="shared" si="489"/>
        <v>40442.43</v>
      </c>
      <c r="M746" s="733"/>
      <c r="N746" s="733"/>
      <c r="O746" s="733"/>
      <c r="P746" s="733"/>
      <c r="Q746" s="737"/>
      <c r="R746" s="733"/>
      <c r="U746" s="295"/>
      <c r="V746" s="295"/>
      <c r="W746" s="295"/>
      <c r="X746" s="295"/>
      <c r="Y746" s="297"/>
      <c r="Z746" s="297"/>
    </row>
    <row r="747" spans="1:26" ht="15.75">
      <c r="A747" s="154">
        <v>43962</v>
      </c>
      <c r="B747" s="734" t="s">
        <v>122</v>
      </c>
      <c r="C747" s="208" t="s">
        <v>86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734">
        <f>IF((L748=""),"",MAX(D749:L749))</f>
        <v>41039.459999999992</v>
      </c>
      <c r="N747" s="734">
        <f>IF(L748="","",MIN(D749:L749))</f>
        <v>34094.159999999996</v>
      </c>
      <c r="O747" s="734">
        <f>IF((L749=""),"",AVERAGE(D749:L749))</f>
        <v>39348.083333333336</v>
      </c>
      <c r="P747" s="734">
        <f>IF((L748=""),"",((M747-N747)/(M747+N747))*100)</f>
        <v>9.24393101250811</v>
      </c>
      <c r="Q747" s="735" t="str">
        <f t="shared" ref="Q747" si="490">IF(L748="","",IF(P747&lt;20,(IF(O747&gt;19000,IF(O747&lt;49000,"Pass","Fail"),"Fail"))))</f>
        <v>Pass</v>
      </c>
      <c r="R747" s="734">
        <v>121</v>
      </c>
      <c r="S747" s="54" t="s">
        <v>440</v>
      </c>
      <c r="T747" s="84"/>
      <c r="U747" s="287">
        <v>19000</v>
      </c>
      <c r="V747" s="287">
        <v>49000</v>
      </c>
      <c r="W747" s="287">
        <v>33000</v>
      </c>
      <c r="X747" s="288">
        <v>44000</v>
      </c>
      <c r="Y747" s="289">
        <v>20</v>
      </c>
      <c r="Z747" s="289">
        <v>20</v>
      </c>
    </row>
    <row r="748" spans="1:26" ht="15.75">
      <c r="A748" s="239"/>
      <c r="B748" s="732"/>
      <c r="C748" s="208" t="s">
        <v>87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732"/>
      <c r="N748" s="732"/>
      <c r="O748" s="732"/>
      <c r="P748" s="732"/>
      <c r="Q748" s="736"/>
      <c r="R748" s="732"/>
      <c r="S748" s="72"/>
      <c r="U748" s="293"/>
      <c r="V748" s="293"/>
      <c r="W748" s="293"/>
      <c r="X748" s="293"/>
      <c r="Y748" s="296"/>
      <c r="Z748" s="296"/>
    </row>
    <row r="749" spans="1:26" ht="27.75" customHeight="1">
      <c r="A749" s="240"/>
      <c r="B749" s="733"/>
      <c r="C749" s="208" t="s">
        <v>121</v>
      </c>
      <c r="D749" s="208">
        <f t="shared" ref="D749:L749" si="491">IF(((D747="")*AND(D748="")),"",(D747-D748)*3)</f>
        <v>34094.159999999996</v>
      </c>
      <c r="E749" s="208">
        <f t="shared" si="491"/>
        <v>39393.960000000006</v>
      </c>
      <c r="F749" s="208">
        <f t="shared" si="491"/>
        <v>40016.520000000004</v>
      </c>
      <c r="G749" s="208">
        <f t="shared" si="491"/>
        <v>41039.459999999992</v>
      </c>
      <c r="H749" s="208">
        <f t="shared" si="491"/>
        <v>38125.14</v>
      </c>
      <c r="I749" s="208">
        <f t="shared" si="491"/>
        <v>40020.78</v>
      </c>
      <c r="J749" s="208">
        <f t="shared" si="491"/>
        <v>40653.659999999996</v>
      </c>
      <c r="K749" s="208">
        <f t="shared" si="491"/>
        <v>40424.49</v>
      </c>
      <c r="L749" s="208">
        <f t="shared" si="491"/>
        <v>40364.58</v>
      </c>
      <c r="M749" s="733"/>
      <c r="N749" s="733"/>
      <c r="O749" s="733"/>
      <c r="P749" s="733"/>
      <c r="Q749" s="737"/>
      <c r="R749" s="733"/>
      <c r="U749" s="295"/>
      <c r="V749" s="295"/>
      <c r="W749" s="295"/>
      <c r="X749" s="295"/>
      <c r="Y749" s="297"/>
      <c r="Z749" s="297"/>
    </row>
    <row r="750" spans="1:26" ht="15.75">
      <c r="A750" s="154">
        <v>43965</v>
      </c>
      <c r="B750" s="734" t="s">
        <v>122</v>
      </c>
      <c r="C750" s="208" t="s">
        <v>86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734">
        <f>IF((L751=""),"",MAX(D752:L752))</f>
        <v>40269.329999999994</v>
      </c>
      <c r="N750" s="734">
        <f>IF(L751="","",MIN(D752:L752))</f>
        <v>35534.370000000003</v>
      </c>
      <c r="O750" s="734">
        <f>IF((L752=""),"",AVERAGE(D752:L752))</f>
        <v>38676.58666666667</v>
      </c>
      <c r="P750" s="734">
        <f>IF((L751=""),"",((M750-N750)/(M750+N750))*100)</f>
        <v>6.2463441758119878</v>
      </c>
      <c r="Q750" s="735" t="str">
        <f>IF(L751="","",IF(P750&lt;20,(IF(O750&gt;19000,IF(O750&lt;49000,"Pass","Fail"),"Fail"))))</f>
        <v>Pass</v>
      </c>
      <c r="R750" s="734">
        <v>121</v>
      </c>
      <c r="S750" s="54" t="s">
        <v>443</v>
      </c>
      <c r="T750" s="84"/>
      <c r="U750" s="287">
        <v>19000</v>
      </c>
      <c r="V750" s="287">
        <v>49000</v>
      </c>
      <c r="W750" s="287">
        <v>33000</v>
      </c>
      <c r="X750" s="288">
        <v>44000</v>
      </c>
      <c r="Y750" s="289">
        <v>20</v>
      </c>
      <c r="Z750" s="289">
        <v>20</v>
      </c>
    </row>
    <row r="751" spans="1:26" ht="15.75">
      <c r="A751" s="239"/>
      <c r="B751" s="732"/>
      <c r="C751" s="208" t="s">
        <v>87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732"/>
      <c r="N751" s="732"/>
      <c r="O751" s="732"/>
      <c r="P751" s="732"/>
      <c r="Q751" s="736"/>
      <c r="R751" s="732"/>
      <c r="S751" s="72"/>
      <c r="U751" s="293"/>
      <c r="V751" s="293"/>
      <c r="W751" s="293"/>
      <c r="X751" s="293"/>
      <c r="Y751" s="296"/>
      <c r="Z751" s="296"/>
    </row>
    <row r="752" spans="1:26" ht="27.75" customHeight="1">
      <c r="A752" s="240"/>
      <c r="B752" s="733"/>
      <c r="C752" s="208" t="s">
        <v>121</v>
      </c>
      <c r="D752" s="208">
        <f t="shared" ref="D752:L752" si="492">IF(((D750="")*AND(D751="")),"",(D750-D751)*3)</f>
        <v>35534.370000000003</v>
      </c>
      <c r="E752" s="208">
        <f t="shared" si="492"/>
        <v>38808.120000000003</v>
      </c>
      <c r="F752" s="208">
        <f t="shared" si="492"/>
        <v>39458.19</v>
      </c>
      <c r="G752" s="208">
        <f t="shared" si="492"/>
        <v>40269.329999999994</v>
      </c>
      <c r="H752" s="208">
        <f t="shared" si="492"/>
        <v>36564.54</v>
      </c>
      <c r="I752" s="208">
        <f t="shared" si="492"/>
        <v>38597.399999999994</v>
      </c>
      <c r="J752" s="208">
        <f t="shared" si="492"/>
        <v>40260.419999999991</v>
      </c>
      <c r="K752" s="208">
        <f t="shared" si="492"/>
        <v>39602.639999999999</v>
      </c>
      <c r="L752" s="208">
        <f t="shared" si="492"/>
        <v>38994.269999999997</v>
      </c>
      <c r="M752" s="733"/>
      <c r="N752" s="733"/>
      <c r="O752" s="733"/>
      <c r="P752" s="733"/>
      <c r="Q752" s="737"/>
      <c r="R752" s="733"/>
      <c r="U752" s="295"/>
      <c r="V752" s="295"/>
      <c r="W752" s="295"/>
      <c r="X752" s="295"/>
      <c r="Y752" s="297"/>
      <c r="Z752" s="297"/>
    </row>
    <row r="753" spans="1:26" ht="15.75">
      <c r="A753" s="154">
        <v>43969</v>
      </c>
      <c r="B753" s="734" t="s">
        <v>122</v>
      </c>
      <c r="C753" s="208" t="s">
        <v>86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734">
        <f>IF((L754=""),"",MAX(D755:L755))</f>
        <v>41176.92</v>
      </c>
      <c r="N753" s="734">
        <f>IF(L754="","",MIN(D755:L755))</f>
        <v>34897.379999999997</v>
      </c>
      <c r="O753" s="734">
        <f>IF((L755=""),"",AVERAGE(D755:L755))</f>
        <v>39397.600000000006</v>
      </c>
      <c r="P753" s="734">
        <f>IF((L754=""),"",((M753-N753)/(M753+N753))*100)</f>
        <v>8.2544827885369987</v>
      </c>
      <c r="Q753" s="735" t="str">
        <f>IF(L754="","",IF(P753&lt;20,(IF(O753&gt;19000,IF(O753&lt;49000,"Pass","Fail"),"Fail"))))</f>
        <v>Pass</v>
      </c>
      <c r="R753" s="734">
        <v>1335</v>
      </c>
      <c r="T753" s="84"/>
      <c r="U753" s="287">
        <v>19000</v>
      </c>
      <c r="V753" s="287">
        <v>49000</v>
      </c>
      <c r="W753" s="287">
        <v>33000</v>
      </c>
      <c r="X753" s="288">
        <v>44000</v>
      </c>
      <c r="Y753" s="289">
        <v>20</v>
      </c>
      <c r="Z753" s="289">
        <v>20</v>
      </c>
    </row>
    <row r="754" spans="1:26" ht="15.75">
      <c r="A754" s="239"/>
      <c r="B754" s="732"/>
      <c r="C754" s="208" t="s">
        <v>87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732"/>
      <c r="N754" s="732"/>
      <c r="O754" s="732"/>
      <c r="P754" s="732"/>
      <c r="Q754" s="736"/>
      <c r="R754" s="732"/>
      <c r="S754" s="54" t="s">
        <v>447</v>
      </c>
      <c r="U754" s="293"/>
      <c r="V754" s="293"/>
      <c r="W754" s="293"/>
      <c r="X754" s="293"/>
      <c r="Y754" s="296"/>
      <c r="Z754" s="296"/>
    </row>
    <row r="755" spans="1:26" ht="27.75" customHeight="1">
      <c r="A755" s="240"/>
      <c r="B755" s="733"/>
      <c r="C755" s="208" t="s">
        <v>121</v>
      </c>
      <c r="D755" s="208">
        <f t="shared" ref="D755:L755" si="493">IF(((D753="")*AND(D754="")),"",(D753-D754)*3)</f>
        <v>34897.379999999997</v>
      </c>
      <c r="E755" s="208">
        <f t="shared" si="493"/>
        <v>39072.959999999999</v>
      </c>
      <c r="F755" s="208">
        <f t="shared" si="493"/>
        <v>40033.979999999996</v>
      </c>
      <c r="G755" s="208">
        <f t="shared" si="493"/>
        <v>41176.92</v>
      </c>
      <c r="H755" s="208">
        <f t="shared" si="493"/>
        <v>38210.490000000005</v>
      </c>
      <c r="I755" s="208">
        <f t="shared" si="493"/>
        <v>39520.53</v>
      </c>
      <c r="J755" s="208">
        <f t="shared" si="493"/>
        <v>40718.699999999997</v>
      </c>
      <c r="K755" s="208">
        <f t="shared" si="493"/>
        <v>40911.840000000004</v>
      </c>
      <c r="L755" s="208">
        <f t="shared" si="493"/>
        <v>40035.600000000006</v>
      </c>
      <c r="M755" s="733"/>
      <c r="N755" s="733"/>
      <c r="O755" s="733"/>
      <c r="P755" s="733"/>
      <c r="Q755" s="737"/>
      <c r="R755" s="733"/>
      <c r="U755" s="295"/>
      <c r="V755" s="295"/>
      <c r="W755" s="295"/>
      <c r="X755" s="295"/>
      <c r="Y755" s="297"/>
      <c r="Z755" s="297"/>
    </row>
    <row r="756" spans="1:26" ht="15.75">
      <c r="A756" s="154">
        <v>43972</v>
      </c>
      <c r="B756" s="734" t="s">
        <v>122</v>
      </c>
      <c r="C756" s="208" t="s">
        <v>86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734">
        <f>IF((L757=""),"",MAX(D758:L758))</f>
        <v>39398.129999999997</v>
      </c>
      <c r="N756" s="734">
        <f>IF(L757="","",MIN(D758:L758))</f>
        <v>31920.48</v>
      </c>
      <c r="O756" s="734">
        <f>IF((L758=""),"",AVERAGE(D758:L758))</f>
        <v>37540.703333333338</v>
      </c>
      <c r="P756" s="734">
        <f>IF((L757=""),"",((M756-N756)/(M756+N756))*100)</f>
        <v>10.484851008733902</v>
      </c>
      <c r="Q756" s="735" t="str">
        <f>IF(L757="","",IF(P756&lt;20,(IF(O756&gt;19000,IF(O756&lt;49000,"Pass","Fail"),"Fail"))))</f>
        <v>Pass</v>
      </c>
      <c r="R756" s="734">
        <v>1335</v>
      </c>
      <c r="T756" s="84"/>
      <c r="U756" s="287">
        <v>19000</v>
      </c>
      <c r="V756" s="287">
        <v>49000</v>
      </c>
      <c r="W756" s="287">
        <v>33000</v>
      </c>
      <c r="X756" s="288">
        <v>44000</v>
      </c>
      <c r="Y756" s="289">
        <v>20</v>
      </c>
      <c r="Z756" s="289">
        <v>20</v>
      </c>
    </row>
    <row r="757" spans="1:26" ht="15.75">
      <c r="A757" s="239"/>
      <c r="B757" s="732"/>
      <c r="C757" s="208" t="s">
        <v>87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732"/>
      <c r="N757" s="732"/>
      <c r="O757" s="732"/>
      <c r="P757" s="732"/>
      <c r="Q757" s="736"/>
      <c r="R757" s="732"/>
      <c r="S757" s="54" t="s">
        <v>451</v>
      </c>
      <c r="U757" s="293"/>
      <c r="V757" s="293"/>
      <c r="W757" s="293"/>
      <c r="X757" s="293"/>
      <c r="Y757" s="296"/>
      <c r="Z757" s="296"/>
    </row>
    <row r="758" spans="1:26" ht="27.75" customHeight="1">
      <c r="A758" s="240"/>
      <c r="B758" s="733"/>
      <c r="C758" s="208" t="s">
        <v>121</v>
      </c>
      <c r="D758" s="208">
        <f t="shared" ref="D758:L758" si="494">IF(((D756="")*AND(D757="")),"",(D756-D757)*3)</f>
        <v>31920.48</v>
      </c>
      <c r="E758" s="208">
        <f t="shared" si="494"/>
        <v>37886.699999999997</v>
      </c>
      <c r="F758" s="208">
        <f t="shared" si="494"/>
        <v>38680.35</v>
      </c>
      <c r="G758" s="208">
        <f t="shared" si="494"/>
        <v>39398.129999999997</v>
      </c>
      <c r="H758" s="208">
        <f t="shared" si="494"/>
        <v>36140.340000000011</v>
      </c>
      <c r="I758" s="208">
        <f t="shared" si="494"/>
        <v>37522.47</v>
      </c>
      <c r="J758" s="208">
        <f t="shared" si="494"/>
        <v>39118.44</v>
      </c>
      <c r="K758" s="208">
        <f t="shared" si="494"/>
        <v>38872.47</v>
      </c>
      <c r="L758" s="208">
        <f t="shared" si="494"/>
        <v>38326.950000000004</v>
      </c>
      <c r="M758" s="733"/>
      <c r="N758" s="733"/>
      <c r="O758" s="733"/>
      <c r="P758" s="733"/>
      <c r="Q758" s="737"/>
      <c r="R758" s="733"/>
      <c r="U758" s="295"/>
      <c r="V758" s="295"/>
      <c r="W758" s="295"/>
      <c r="X758" s="295"/>
      <c r="Y758" s="297"/>
      <c r="Z758" s="297"/>
    </row>
    <row r="759" spans="1:26" ht="15.75">
      <c r="A759" s="154">
        <v>43975</v>
      </c>
      <c r="B759" s="734" t="s">
        <v>122</v>
      </c>
      <c r="C759" s="208" t="s">
        <v>86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734">
        <f>IF((L760=""),"",MAX(D761:L761))</f>
        <v>40642.89</v>
      </c>
      <c r="N759" s="734">
        <f>IF(L760="","",MIN(D761:L761))</f>
        <v>32830.469999999994</v>
      </c>
      <c r="O759" s="734">
        <f>IF((L761=""),"",AVERAGE(D761:L761))</f>
        <v>38598.593333333338</v>
      </c>
      <c r="P759" s="734">
        <f>IF((L760=""),"",((M759-N759)/(M759+N759))*100)</f>
        <v>10.632996775974322</v>
      </c>
      <c r="Q759" s="735" t="str">
        <f>IF(L760="","",IF(P759&lt;20,(IF(O759&gt;19000,IF(O759&lt;49000,"Pass","Fail"),"Fail"))))</f>
        <v>Pass</v>
      </c>
      <c r="R759" s="734">
        <v>1428</v>
      </c>
      <c r="T759" s="84"/>
      <c r="U759" s="287">
        <v>19000</v>
      </c>
      <c r="V759" s="287">
        <v>49000</v>
      </c>
      <c r="W759" s="287">
        <v>33000</v>
      </c>
      <c r="X759" s="288">
        <v>44000</v>
      </c>
      <c r="Y759" s="289">
        <v>20</v>
      </c>
      <c r="Z759" s="289">
        <v>20</v>
      </c>
    </row>
    <row r="760" spans="1:26" ht="15.75">
      <c r="A760" s="239"/>
      <c r="B760" s="732"/>
      <c r="C760" s="208" t="s">
        <v>87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732"/>
      <c r="N760" s="732"/>
      <c r="O760" s="732"/>
      <c r="P760" s="732"/>
      <c r="Q760" s="736"/>
      <c r="R760" s="732"/>
      <c r="S760" s="54" t="s">
        <v>456</v>
      </c>
      <c r="U760" s="293"/>
      <c r="V760" s="293"/>
      <c r="W760" s="293"/>
      <c r="X760" s="293"/>
      <c r="Y760" s="296"/>
      <c r="Z760" s="296"/>
    </row>
    <row r="761" spans="1:26" ht="27.75" customHeight="1">
      <c r="A761" s="240"/>
      <c r="B761" s="733"/>
      <c r="C761" s="208" t="s">
        <v>121</v>
      </c>
      <c r="D761" s="208">
        <f t="shared" ref="D761:L761" si="495">IF(((D759="")*AND(D760="")),"",(D759-D760)*3)</f>
        <v>32830.469999999994</v>
      </c>
      <c r="E761" s="208">
        <f t="shared" si="495"/>
        <v>39030.06</v>
      </c>
      <c r="F761" s="208">
        <f t="shared" si="495"/>
        <v>39042.600000000006</v>
      </c>
      <c r="G761" s="208">
        <f t="shared" si="495"/>
        <v>40642.89</v>
      </c>
      <c r="H761" s="208">
        <f t="shared" si="495"/>
        <v>37231.590000000011</v>
      </c>
      <c r="I761" s="208">
        <f t="shared" si="495"/>
        <v>38649.06</v>
      </c>
      <c r="J761" s="208">
        <f t="shared" si="495"/>
        <v>40133.61</v>
      </c>
      <c r="K761" s="208">
        <f t="shared" si="495"/>
        <v>40277.550000000003</v>
      </c>
      <c r="L761" s="208">
        <f t="shared" si="495"/>
        <v>39549.510000000009</v>
      </c>
      <c r="M761" s="733"/>
      <c r="N761" s="733"/>
      <c r="O761" s="733"/>
      <c r="P761" s="733"/>
      <c r="Q761" s="737"/>
      <c r="R761" s="733"/>
      <c r="U761" s="295"/>
      <c r="V761" s="295"/>
      <c r="W761" s="295"/>
      <c r="X761" s="295"/>
      <c r="Y761" s="297"/>
      <c r="Z761" s="297"/>
    </row>
    <row r="762" spans="1:26" ht="15.75">
      <c r="A762" s="154">
        <v>43978</v>
      </c>
      <c r="B762" s="734" t="s">
        <v>122</v>
      </c>
      <c r="C762" s="208" t="s">
        <v>86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734">
        <f>IF((L763=""),"",MAX(D764:L764))</f>
        <v>38577.870000000003</v>
      </c>
      <c r="N762" s="734">
        <f>IF(L763="","",MIN(D764:L764))</f>
        <v>31768.410000000003</v>
      </c>
      <c r="O762" s="734">
        <f>IF((L764=""),"",AVERAGE(D764:L764))</f>
        <v>35905.023333333338</v>
      </c>
      <c r="P762" s="734">
        <f>IF((L763=""),"",((M762-N762)/(M762+N762))*100)</f>
        <v>9.6799148441111598</v>
      </c>
      <c r="Q762" s="735" t="str">
        <f>IF(L763="","",IF(P762&lt;20,(IF(O762&gt;19000,IF(O762&lt;49000,"Pass","Fail"),"Fail"))))</f>
        <v>Pass</v>
      </c>
      <c r="R762" s="734" t="s">
        <v>66</v>
      </c>
      <c r="T762" s="84"/>
      <c r="U762" s="287">
        <v>19000</v>
      </c>
      <c r="V762" s="287">
        <v>49000</v>
      </c>
      <c r="W762" s="287">
        <v>33000</v>
      </c>
      <c r="X762" s="288">
        <v>44000</v>
      </c>
      <c r="Y762" s="289">
        <v>20</v>
      </c>
      <c r="Z762" s="289">
        <v>20</v>
      </c>
    </row>
    <row r="763" spans="1:26" ht="15.75">
      <c r="A763" s="239"/>
      <c r="B763" s="732"/>
      <c r="C763" s="208" t="s">
        <v>87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732"/>
      <c r="N763" s="732"/>
      <c r="O763" s="732"/>
      <c r="P763" s="732"/>
      <c r="Q763" s="736"/>
      <c r="R763" s="732"/>
      <c r="U763" s="293"/>
      <c r="V763" s="293"/>
      <c r="W763" s="293"/>
      <c r="X763" s="293"/>
      <c r="Y763" s="296"/>
      <c r="Z763" s="296"/>
    </row>
    <row r="764" spans="1:26" ht="15.75">
      <c r="A764" s="240"/>
      <c r="B764" s="733"/>
      <c r="C764" s="208" t="s">
        <v>121</v>
      </c>
      <c r="D764" s="208">
        <f t="shared" ref="D764:L764" si="496">IF(((D762="")*AND(D763="")),"",(D762-D763)*3)</f>
        <v>31768.410000000003</v>
      </c>
      <c r="E764" s="208">
        <f t="shared" si="496"/>
        <v>37530.479999999996</v>
      </c>
      <c r="F764" s="208">
        <f t="shared" si="496"/>
        <v>38308.92</v>
      </c>
      <c r="G764" s="208">
        <f t="shared" si="496"/>
        <v>32833.17</v>
      </c>
      <c r="H764" s="208">
        <f t="shared" si="496"/>
        <v>35531.22</v>
      </c>
      <c r="I764" s="208">
        <f t="shared" si="496"/>
        <v>37632.75</v>
      </c>
      <c r="J764" s="208">
        <f t="shared" si="496"/>
        <v>32703.690000000002</v>
      </c>
      <c r="K764" s="208">
        <f t="shared" si="496"/>
        <v>38577.870000000003</v>
      </c>
      <c r="L764" s="208">
        <f t="shared" si="496"/>
        <v>38258.699999999997</v>
      </c>
      <c r="M764" s="733"/>
      <c r="N764" s="733"/>
      <c r="O764" s="733"/>
      <c r="P764" s="733"/>
      <c r="Q764" s="737"/>
      <c r="R764" s="733"/>
      <c r="U764" s="295"/>
      <c r="V764" s="295"/>
      <c r="W764" s="295"/>
      <c r="X764" s="295"/>
      <c r="Y764" s="297"/>
      <c r="Z764" s="297"/>
    </row>
    <row r="765" spans="1:26" ht="15.75">
      <c r="A765" s="154">
        <v>43983</v>
      </c>
      <c r="B765" s="734" t="s">
        <v>122</v>
      </c>
      <c r="C765" s="208" t="s">
        <v>86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734">
        <f>IF((L766=""),"",MAX(D767:L767))</f>
        <v>40422.6</v>
      </c>
      <c r="N765" s="734">
        <f>IF(L766="","",MIN(D767:L767))</f>
        <v>30368.549999999996</v>
      </c>
      <c r="O765" s="734">
        <f>IF((L767=""),"",AVERAGE(D767:L767))</f>
        <v>36926.069999999992</v>
      </c>
      <c r="P765" s="734">
        <f>IF((L766=""),"",((M765-N765)/(M765+N765))*100)</f>
        <v>14.202410894582169</v>
      </c>
      <c r="Q765" s="735" t="str">
        <f>IF(L766="","",IF(P765&lt;20,(IF(O765&gt;19000,IF(O765&lt;49000,"Pass","Fail"),"Fail"))))</f>
        <v>Pass</v>
      </c>
      <c r="R765" s="734">
        <v>74</v>
      </c>
      <c r="T765" s="84"/>
      <c r="U765" s="287">
        <v>19000</v>
      </c>
      <c r="V765" s="287">
        <v>49000</v>
      </c>
      <c r="W765" s="287">
        <v>33000</v>
      </c>
      <c r="X765" s="288">
        <v>44000</v>
      </c>
      <c r="Y765" s="289">
        <v>20</v>
      </c>
      <c r="Z765" s="289">
        <v>20</v>
      </c>
    </row>
    <row r="766" spans="1:26" ht="15.75">
      <c r="A766" s="239"/>
      <c r="B766" s="732"/>
      <c r="C766" s="208" t="s">
        <v>87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732"/>
      <c r="N766" s="732"/>
      <c r="O766" s="732"/>
      <c r="P766" s="732"/>
      <c r="Q766" s="736"/>
      <c r="R766" s="732"/>
      <c r="U766" s="293"/>
      <c r="V766" s="293"/>
      <c r="W766" s="293"/>
      <c r="X766" s="293"/>
      <c r="Y766" s="296"/>
      <c r="Z766" s="296"/>
    </row>
    <row r="767" spans="1:26" ht="15.75">
      <c r="A767" s="240"/>
      <c r="B767" s="733"/>
      <c r="C767" s="208" t="s">
        <v>121</v>
      </c>
      <c r="D767" s="208">
        <f t="shared" ref="D767:L767" si="497">IF(((D765="")*AND(D766="")),"",(D765-D766)*3)</f>
        <v>33217.979999999996</v>
      </c>
      <c r="E767" s="208">
        <f t="shared" si="497"/>
        <v>38740.53</v>
      </c>
      <c r="F767" s="208">
        <f t="shared" si="497"/>
        <v>40422.6</v>
      </c>
      <c r="G767" s="208">
        <f t="shared" si="497"/>
        <v>40200.9</v>
      </c>
      <c r="H767" s="208">
        <f t="shared" si="497"/>
        <v>30368.549999999996</v>
      </c>
      <c r="I767" s="208">
        <f t="shared" si="497"/>
        <v>30430.379999999997</v>
      </c>
      <c r="J767" s="208">
        <f t="shared" si="497"/>
        <v>39998.28</v>
      </c>
      <c r="K767" s="208">
        <f t="shared" si="497"/>
        <v>39709.86</v>
      </c>
      <c r="L767" s="208">
        <f t="shared" si="497"/>
        <v>39245.549999999996</v>
      </c>
      <c r="M767" s="733"/>
      <c r="N767" s="733"/>
      <c r="O767" s="733"/>
      <c r="P767" s="733"/>
      <c r="Q767" s="737"/>
      <c r="R767" s="733"/>
      <c r="U767" s="295"/>
      <c r="V767" s="295"/>
      <c r="W767" s="295"/>
      <c r="X767" s="295"/>
      <c r="Y767" s="297"/>
      <c r="Z767" s="297"/>
    </row>
    <row r="768" spans="1:26" ht="15.75">
      <c r="A768" s="154">
        <v>43986</v>
      </c>
      <c r="B768" s="734" t="s">
        <v>122</v>
      </c>
      <c r="C768" s="208" t="s">
        <v>86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734">
        <f>IF((L769=""),"",MAX(D770:L770))</f>
        <v>41947.14</v>
      </c>
      <c r="N768" s="734">
        <f>IF(L769="","",MIN(D770:L770))</f>
        <v>33561.510000000009</v>
      </c>
      <c r="O768" s="734">
        <f>IF((L770=""),"",AVERAGE(D770:L770))</f>
        <v>39843.939999999995</v>
      </c>
      <c r="P768" s="734">
        <f>IF((L769=""),"",((M768-N768)/(M768+N768))*100)</f>
        <v>11.105522347439651</v>
      </c>
      <c r="Q768" s="735" t="str">
        <f>IF(L769="","",IF(P768&lt;20,(IF(O768&gt;19000,IF(O768&lt;49000,"Pass","Fail"),"Fail"))))</f>
        <v>Pass</v>
      </c>
      <c r="R768" s="734">
        <v>1340</v>
      </c>
      <c r="T768" s="84"/>
      <c r="U768" s="287">
        <v>19000</v>
      </c>
      <c r="V768" s="287">
        <v>49000</v>
      </c>
      <c r="W768" s="287">
        <v>33000</v>
      </c>
      <c r="X768" s="288">
        <v>44000</v>
      </c>
      <c r="Y768" s="289">
        <v>20</v>
      </c>
      <c r="Z768" s="289">
        <v>20</v>
      </c>
    </row>
    <row r="769" spans="1:26" ht="15.75">
      <c r="A769" s="239"/>
      <c r="B769" s="732"/>
      <c r="C769" s="208" t="s">
        <v>87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732"/>
      <c r="N769" s="732"/>
      <c r="O769" s="732"/>
      <c r="P769" s="732"/>
      <c r="Q769" s="736"/>
      <c r="R769" s="732"/>
      <c r="U769" s="293"/>
      <c r="V769" s="293"/>
      <c r="W769" s="293"/>
      <c r="X769" s="293"/>
      <c r="Y769" s="296"/>
      <c r="Z769" s="296"/>
    </row>
    <row r="770" spans="1:26" ht="15.75">
      <c r="A770" s="240"/>
      <c r="B770" s="733"/>
      <c r="C770" s="208" t="s">
        <v>121</v>
      </c>
      <c r="D770" s="208">
        <f t="shared" ref="D770:L770" si="498">IF(((D768="")*AND(D769="")),"",(D768-D769)*3)</f>
        <v>33561.510000000009</v>
      </c>
      <c r="E770" s="208">
        <f t="shared" si="498"/>
        <v>39991.799999999996</v>
      </c>
      <c r="F770" s="208">
        <f t="shared" si="498"/>
        <v>41044.079999999994</v>
      </c>
      <c r="G770" s="208">
        <f t="shared" si="498"/>
        <v>41947.14</v>
      </c>
      <c r="H770" s="208">
        <f t="shared" si="498"/>
        <v>38265.96</v>
      </c>
      <c r="I770" s="208">
        <f t="shared" si="498"/>
        <v>40362.659999999996</v>
      </c>
      <c r="J770" s="208">
        <f t="shared" si="498"/>
        <v>41724.269999999997</v>
      </c>
      <c r="K770" s="208">
        <f t="shared" si="498"/>
        <v>41026.35</v>
      </c>
      <c r="L770" s="208">
        <f t="shared" si="498"/>
        <v>40671.69</v>
      </c>
      <c r="M770" s="733"/>
      <c r="N770" s="733"/>
      <c r="O770" s="733"/>
      <c r="P770" s="733"/>
      <c r="Q770" s="737"/>
      <c r="R770" s="733"/>
      <c r="U770" s="295"/>
      <c r="V770" s="295"/>
      <c r="W770" s="295"/>
      <c r="X770" s="295"/>
      <c r="Y770" s="297"/>
      <c r="Z770" s="297"/>
    </row>
    <row r="771" spans="1:26" ht="15.75">
      <c r="A771" s="154">
        <v>43986</v>
      </c>
      <c r="B771" s="734" t="s">
        <v>122</v>
      </c>
      <c r="C771" s="208" t="s">
        <v>86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734">
        <f>IF((L772=""),"",MAX(D773:L773))</f>
        <v>42627.63</v>
      </c>
      <c r="N771" s="734">
        <f>IF(L772="","",MIN(D773:L773))</f>
        <v>33987.360000000001</v>
      </c>
      <c r="O771" s="734">
        <f>IF((L773=""),"",AVERAGE(D773:L773))</f>
        <v>40381.32</v>
      </c>
      <c r="P771" s="734">
        <f>IF((L772=""),"",((M771-N771)/(M771+N771))*100)</f>
        <v>11.277518929389664</v>
      </c>
      <c r="Q771" s="735" t="str">
        <f>IF(L772="","",IF(P771&lt;20,(IF(O771&gt;19000,IF(O771&lt;49000,"Pass","Fail"),"Fail"))))</f>
        <v>Pass</v>
      </c>
      <c r="R771" s="734">
        <v>121</v>
      </c>
      <c r="S771" s="54" t="s">
        <v>472</v>
      </c>
      <c r="T771" s="84" t="s">
        <v>471</v>
      </c>
      <c r="U771" s="287">
        <v>19000</v>
      </c>
      <c r="V771" s="287">
        <v>49000</v>
      </c>
      <c r="W771" s="287">
        <v>33000</v>
      </c>
      <c r="X771" s="288">
        <v>44000</v>
      </c>
      <c r="Y771" s="289">
        <v>20</v>
      </c>
      <c r="Z771" s="289">
        <v>20</v>
      </c>
    </row>
    <row r="772" spans="1:26" ht="15.75">
      <c r="A772" s="239"/>
      <c r="B772" s="732"/>
      <c r="C772" s="208" t="s">
        <v>87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732"/>
      <c r="N772" s="732"/>
      <c r="O772" s="732"/>
      <c r="P772" s="732"/>
      <c r="Q772" s="736"/>
      <c r="R772" s="732"/>
      <c r="U772" s="293"/>
      <c r="V772" s="293"/>
      <c r="W772" s="293"/>
      <c r="X772" s="293"/>
      <c r="Y772" s="296"/>
      <c r="Z772" s="296"/>
    </row>
    <row r="773" spans="1:26" ht="15.75">
      <c r="A773" s="240"/>
      <c r="B773" s="733"/>
      <c r="C773" s="208" t="s">
        <v>121</v>
      </c>
      <c r="D773" s="208">
        <f t="shared" ref="D773:L773" si="499">IF(((D771="")*AND(D772="")),"",(D771-D772)*3)</f>
        <v>33987.360000000001</v>
      </c>
      <c r="E773" s="208">
        <f t="shared" si="499"/>
        <v>40708.380000000005</v>
      </c>
      <c r="F773" s="208">
        <f t="shared" si="499"/>
        <v>41875.919999999998</v>
      </c>
      <c r="G773" s="208">
        <f t="shared" si="499"/>
        <v>42627.63</v>
      </c>
      <c r="H773" s="208">
        <f t="shared" si="499"/>
        <v>37877.94</v>
      </c>
      <c r="I773" s="208">
        <f t="shared" si="499"/>
        <v>40421.97</v>
      </c>
      <c r="J773" s="208">
        <f t="shared" si="499"/>
        <v>42358.77</v>
      </c>
      <c r="K773" s="208">
        <f t="shared" si="499"/>
        <v>42344.909999999989</v>
      </c>
      <c r="L773" s="208">
        <f t="shared" si="499"/>
        <v>41229</v>
      </c>
      <c r="M773" s="733"/>
      <c r="N773" s="733"/>
      <c r="O773" s="733"/>
      <c r="P773" s="733"/>
      <c r="Q773" s="737"/>
      <c r="R773" s="733"/>
      <c r="U773" s="295"/>
      <c r="V773" s="295"/>
      <c r="W773" s="295"/>
      <c r="X773" s="295"/>
      <c r="Y773" s="297"/>
      <c r="Z773" s="297"/>
    </row>
    <row r="774" spans="1:26" ht="15.75">
      <c r="A774" s="154">
        <v>43988</v>
      </c>
      <c r="B774" s="734" t="s">
        <v>122</v>
      </c>
      <c r="C774" s="208" t="s">
        <v>86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734">
        <f>IF((L775=""),"",MAX(D776:L776))</f>
        <v>41448.959999999999</v>
      </c>
      <c r="N774" s="734">
        <f>IF(L775="","",MIN(D776:L776))</f>
        <v>33496.53</v>
      </c>
      <c r="O774" s="734">
        <f>IF((L776=""),"",AVERAGE(D776:L776))</f>
        <v>39620.486666666664</v>
      </c>
      <c r="P774" s="734">
        <f>IF((L775=""),"",((M774-N774)/(M774+N774))*100)</f>
        <v>10.610952039942632</v>
      </c>
      <c r="Q774" s="735" t="str">
        <f>IF(L775="","",IF(P774&lt;20,(IF(O774&gt;19000,IF(O774&lt;49000,"Pass","Fail"),"Fail"))))</f>
        <v>Pass</v>
      </c>
      <c r="R774" s="734">
        <v>1340</v>
      </c>
      <c r="S774" s="54" t="s">
        <v>475</v>
      </c>
      <c r="T774" s="84"/>
      <c r="U774" s="287">
        <v>19000</v>
      </c>
      <c r="V774" s="287">
        <v>49000</v>
      </c>
      <c r="W774" s="287">
        <v>33000</v>
      </c>
      <c r="X774" s="288">
        <v>44000</v>
      </c>
      <c r="Y774" s="289">
        <v>20</v>
      </c>
      <c r="Z774" s="289">
        <v>20</v>
      </c>
    </row>
    <row r="775" spans="1:26" ht="15.75">
      <c r="A775" s="239"/>
      <c r="B775" s="732"/>
      <c r="C775" s="208" t="s">
        <v>87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732"/>
      <c r="N775" s="732"/>
      <c r="O775" s="732"/>
      <c r="P775" s="732"/>
      <c r="Q775" s="736"/>
      <c r="R775" s="732"/>
      <c r="U775" s="293"/>
      <c r="V775" s="293"/>
      <c r="W775" s="293"/>
      <c r="X775" s="293"/>
      <c r="Y775" s="296"/>
      <c r="Z775" s="296"/>
    </row>
    <row r="776" spans="1:26" ht="15.75">
      <c r="A776" s="240"/>
      <c r="B776" s="733"/>
      <c r="C776" s="208" t="s">
        <v>121</v>
      </c>
      <c r="D776" s="208">
        <f t="shared" ref="D776:L776" si="500">IF(((D774="")*AND(D775="")),"",(D774-D775)*3)</f>
        <v>33496.53</v>
      </c>
      <c r="E776" s="208">
        <f t="shared" si="500"/>
        <v>40038.240000000005</v>
      </c>
      <c r="F776" s="208">
        <f t="shared" si="500"/>
        <v>40708.620000000003</v>
      </c>
      <c r="G776" s="208">
        <f t="shared" si="500"/>
        <v>41448.959999999999</v>
      </c>
      <c r="H776" s="208">
        <f t="shared" si="500"/>
        <v>38387.490000000005</v>
      </c>
      <c r="I776" s="208">
        <f t="shared" si="500"/>
        <v>39903.870000000003</v>
      </c>
      <c r="J776" s="208">
        <f t="shared" si="500"/>
        <v>41349.06</v>
      </c>
      <c r="K776" s="208">
        <f t="shared" si="500"/>
        <v>40855.56</v>
      </c>
      <c r="L776" s="208">
        <f t="shared" si="500"/>
        <v>40396.049999999996</v>
      </c>
      <c r="M776" s="733"/>
      <c r="N776" s="733"/>
      <c r="O776" s="733"/>
      <c r="P776" s="733"/>
      <c r="Q776" s="737"/>
      <c r="R776" s="733"/>
      <c r="U776" s="295"/>
      <c r="V776" s="295"/>
      <c r="W776" s="295"/>
      <c r="X776" s="295"/>
      <c r="Y776" s="297"/>
      <c r="Z776" s="297"/>
    </row>
    <row r="777" spans="1:26" ht="15.75">
      <c r="A777" s="154">
        <v>43990</v>
      </c>
      <c r="B777" s="734" t="s">
        <v>122</v>
      </c>
      <c r="C777" s="208" t="s">
        <v>86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734">
        <f>IF((L778=""),"",MAX(D779:L779))</f>
        <v>40413.240000000005</v>
      </c>
      <c r="N777" s="734">
        <f>IF(L778="","",MIN(D779:L779))</f>
        <v>32831.25</v>
      </c>
      <c r="O777" s="734">
        <f>IF((L779=""),"",AVERAGE(D779:L779))</f>
        <v>38438.353333333333</v>
      </c>
      <c r="P777" s="734">
        <f>IF((L778=""),"",((M777-N777)/(M777+N777))*100)</f>
        <v>10.351618258247147</v>
      </c>
      <c r="Q777" s="735" t="str">
        <f>IF(L778="","",IF(P777&lt;20,(IF(O777&gt;19000,IF(O777&lt;49000,"Pass","Fail"),"Fail"))))</f>
        <v>Pass</v>
      </c>
      <c r="R777" s="734">
        <v>1159</v>
      </c>
      <c r="S777" s="54" t="s">
        <v>476</v>
      </c>
      <c r="T777" s="84"/>
      <c r="U777" s="287">
        <v>19000</v>
      </c>
      <c r="V777" s="287">
        <v>49000</v>
      </c>
      <c r="W777" s="287">
        <v>33000</v>
      </c>
      <c r="X777" s="288">
        <v>44000</v>
      </c>
      <c r="Y777" s="289">
        <v>20</v>
      </c>
      <c r="Z777" s="289">
        <v>20</v>
      </c>
    </row>
    <row r="778" spans="1:26" ht="15.75">
      <c r="A778" s="239"/>
      <c r="B778" s="732"/>
      <c r="C778" s="208" t="s">
        <v>87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732"/>
      <c r="N778" s="732"/>
      <c r="O778" s="732"/>
      <c r="P778" s="732"/>
      <c r="Q778" s="736"/>
      <c r="R778" s="732"/>
      <c r="U778" s="293"/>
      <c r="V778" s="293"/>
      <c r="W778" s="293"/>
      <c r="X778" s="293"/>
      <c r="Y778" s="296"/>
      <c r="Z778" s="296"/>
    </row>
    <row r="779" spans="1:26" ht="15.75">
      <c r="A779" s="240"/>
      <c r="B779" s="733"/>
      <c r="C779" s="208" t="s">
        <v>121</v>
      </c>
      <c r="D779" s="208">
        <f t="shared" ref="D779:L779" si="501">IF(((D777="")*AND(D778="")),"",(D777-D778)*3)</f>
        <v>32831.25</v>
      </c>
      <c r="E779" s="208">
        <f t="shared" si="501"/>
        <v>38960.28</v>
      </c>
      <c r="F779" s="208">
        <f t="shared" si="501"/>
        <v>39972.089999999997</v>
      </c>
      <c r="G779" s="208">
        <f t="shared" si="501"/>
        <v>40413.240000000005</v>
      </c>
      <c r="H779" s="208">
        <f t="shared" si="501"/>
        <v>36724.350000000006</v>
      </c>
      <c r="I779" s="208">
        <f t="shared" si="501"/>
        <v>38533.649999999994</v>
      </c>
      <c r="J779" s="208">
        <f t="shared" si="501"/>
        <v>40224.57</v>
      </c>
      <c r="K779" s="208">
        <f t="shared" si="501"/>
        <v>39844.920000000006</v>
      </c>
      <c r="L779" s="208">
        <f t="shared" si="501"/>
        <v>38440.83</v>
      </c>
      <c r="M779" s="733"/>
      <c r="N779" s="733"/>
      <c r="O779" s="733"/>
      <c r="P779" s="733"/>
      <c r="Q779" s="737"/>
      <c r="R779" s="733"/>
      <c r="U779" s="295"/>
      <c r="V779" s="295"/>
      <c r="W779" s="295"/>
      <c r="X779" s="295"/>
      <c r="Y779" s="297"/>
      <c r="Z779" s="297"/>
    </row>
    <row r="780" spans="1:26" ht="15.75">
      <c r="A780" s="154">
        <v>43993</v>
      </c>
      <c r="B780" s="734" t="s">
        <v>122</v>
      </c>
      <c r="C780" s="208" t="s">
        <v>86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734">
        <f>IF((L781=""),"",MAX(D782:L782))</f>
        <v>39719.070000000007</v>
      </c>
      <c r="N780" s="734">
        <f>IF(L781="","",MIN(D782:L782))</f>
        <v>32763.54</v>
      </c>
      <c r="O780" s="734">
        <f>IF((L782=""),"",AVERAGE(D782:L782))</f>
        <v>37887.73000000001</v>
      </c>
      <c r="P780" s="734">
        <f>IF((L781=""),"",((M780-N780)/(M780+N780))*100)</f>
        <v>9.5961362318492736</v>
      </c>
      <c r="Q780" s="735" t="str">
        <f>IF(L781="","",IF(P780&lt;20,(IF(O780&gt;19000,IF(O780&lt;49000,"Pass","Fail"),"Fail"))))</f>
        <v>Pass</v>
      </c>
      <c r="R780" s="734">
        <v>1159</v>
      </c>
      <c r="S780" s="54" t="s">
        <v>477</v>
      </c>
      <c r="T780" s="84"/>
      <c r="U780" s="287">
        <v>19000</v>
      </c>
      <c r="V780" s="287">
        <v>49000</v>
      </c>
      <c r="W780" s="287">
        <v>33000</v>
      </c>
      <c r="X780" s="288">
        <v>44000</v>
      </c>
      <c r="Y780" s="289">
        <v>20</v>
      </c>
      <c r="Z780" s="289">
        <v>20</v>
      </c>
    </row>
    <row r="781" spans="1:26" ht="15.75">
      <c r="A781" s="239"/>
      <c r="B781" s="732"/>
      <c r="C781" s="208" t="s">
        <v>87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732"/>
      <c r="N781" s="732"/>
      <c r="O781" s="732"/>
      <c r="P781" s="732"/>
      <c r="Q781" s="736"/>
      <c r="R781" s="732"/>
      <c r="U781" s="293"/>
      <c r="V781" s="293"/>
      <c r="W781" s="293"/>
      <c r="X781" s="293"/>
      <c r="Y781" s="296"/>
      <c r="Z781" s="296"/>
    </row>
    <row r="782" spans="1:26" ht="15.75">
      <c r="A782" s="240"/>
      <c r="B782" s="733"/>
      <c r="C782" s="208" t="s">
        <v>121</v>
      </c>
      <c r="D782" s="208">
        <f t="shared" ref="D782:L782" si="502">IF(((D780="")*AND(D781="")),"",(D780-D781)*3)</f>
        <v>32763.54</v>
      </c>
      <c r="E782" s="208">
        <f t="shared" si="502"/>
        <v>38418.270000000004</v>
      </c>
      <c r="F782" s="208">
        <f t="shared" si="502"/>
        <v>39114.420000000006</v>
      </c>
      <c r="G782" s="208">
        <f t="shared" si="502"/>
        <v>39719.070000000007</v>
      </c>
      <c r="H782" s="208">
        <f t="shared" si="502"/>
        <v>36191.369999999995</v>
      </c>
      <c r="I782" s="208">
        <f t="shared" si="502"/>
        <v>37867.440000000002</v>
      </c>
      <c r="J782" s="208">
        <f t="shared" si="502"/>
        <v>39555.93</v>
      </c>
      <c r="K782" s="208">
        <f t="shared" si="502"/>
        <v>39181.32</v>
      </c>
      <c r="L782" s="208">
        <f t="shared" si="502"/>
        <v>38178.21</v>
      </c>
      <c r="M782" s="733"/>
      <c r="N782" s="733"/>
      <c r="O782" s="733"/>
      <c r="P782" s="733"/>
      <c r="Q782" s="737"/>
      <c r="R782" s="733"/>
      <c r="U782" s="295"/>
      <c r="V782" s="295"/>
      <c r="W782" s="295"/>
      <c r="X782" s="295"/>
      <c r="Y782" s="297"/>
      <c r="Z782" s="297"/>
    </row>
    <row r="783" spans="1:26" ht="15.75">
      <c r="A783" s="154">
        <v>43997</v>
      </c>
      <c r="B783" s="734" t="s">
        <v>122</v>
      </c>
      <c r="C783" s="208" t="s">
        <v>86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734">
        <f>IF((L784=""),"",MAX(D785:L785))</f>
        <v>40491.39</v>
      </c>
      <c r="N783" s="734">
        <f>IF(L784="","",MIN(D785:L785))</f>
        <v>32897.100000000006</v>
      </c>
      <c r="O783" s="734">
        <f>IF((L785=""),"",AVERAGE(D785:L785))</f>
        <v>38527.113333333335</v>
      </c>
      <c r="P783" s="734">
        <f>IF((L784=""),"",((M783-N783)/(M783+N783))*100)</f>
        <v>10.348066842634305</v>
      </c>
      <c r="Q783" s="735" t="str">
        <f>IF(L784="","",IF(P783&lt;20,(IF(O783&gt;19000,IF(O783&lt;49000,"Pass","Fail"),"Fail"))))</f>
        <v>Pass</v>
      </c>
      <c r="R783" s="734">
        <v>1335</v>
      </c>
      <c r="S783" s="54" t="s">
        <v>478</v>
      </c>
      <c r="T783" s="84"/>
      <c r="U783" s="287">
        <v>19000</v>
      </c>
      <c r="V783" s="287">
        <v>49000</v>
      </c>
      <c r="W783" s="287">
        <v>33000</v>
      </c>
      <c r="X783" s="288">
        <v>44000</v>
      </c>
      <c r="Y783" s="289">
        <v>20</v>
      </c>
      <c r="Z783" s="289">
        <v>20</v>
      </c>
    </row>
    <row r="784" spans="1:26" ht="15.75">
      <c r="A784" s="239"/>
      <c r="B784" s="732"/>
      <c r="C784" s="208" t="s">
        <v>87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732"/>
      <c r="N784" s="732"/>
      <c r="O784" s="732"/>
      <c r="P784" s="732"/>
      <c r="Q784" s="736"/>
      <c r="R784" s="732"/>
      <c r="U784" s="293"/>
      <c r="V784" s="293"/>
      <c r="W784" s="293"/>
      <c r="X784" s="293"/>
      <c r="Y784" s="296"/>
      <c r="Z784" s="296"/>
    </row>
    <row r="785" spans="1:26" ht="15.75">
      <c r="A785" s="240"/>
      <c r="B785" s="733"/>
      <c r="C785" s="208" t="s">
        <v>121</v>
      </c>
      <c r="D785" s="208">
        <f t="shared" ref="D785:L785" si="503">IF(((D783="")*AND(D784="")),"",(D783-D784)*3)</f>
        <v>32897.100000000006</v>
      </c>
      <c r="E785" s="208">
        <f t="shared" si="503"/>
        <v>38855.129999999997</v>
      </c>
      <c r="F785" s="208">
        <f t="shared" si="503"/>
        <v>39789</v>
      </c>
      <c r="G785" s="208">
        <f t="shared" si="503"/>
        <v>40491.39</v>
      </c>
      <c r="H785" s="208">
        <f t="shared" si="503"/>
        <v>36961.800000000003</v>
      </c>
      <c r="I785" s="208">
        <f t="shared" si="503"/>
        <v>38737.050000000003</v>
      </c>
      <c r="J785" s="208">
        <f t="shared" si="503"/>
        <v>40393.5</v>
      </c>
      <c r="K785" s="208">
        <f t="shared" si="503"/>
        <v>39762.899999999994</v>
      </c>
      <c r="L785" s="208">
        <f t="shared" si="503"/>
        <v>38856.149999999994</v>
      </c>
      <c r="M785" s="733"/>
      <c r="N785" s="733"/>
      <c r="O785" s="733"/>
      <c r="P785" s="733"/>
      <c r="Q785" s="737"/>
      <c r="R785" s="733"/>
      <c r="U785" s="295"/>
      <c r="V785" s="295"/>
      <c r="W785" s="295"/>
      <c r="X785" s="295"/>
      <c r="Y785" s="297"/>
      <c r="Z785" s="297"/>
    </row>
    <row r="786" spans="1:26" ht="15.75">
      <c r="A786" s="154">
        <v>44000</v>
      </c>
      <c r="B786" s="734" t="s">
        <v>122</v>
      </c>
      <c r="C786" s="208" t="s">
        <v>86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734">
        <f>IF((L787=""),"",MAX(D788:L788))</f>
        <v>40674.33</v>
      </c>
      <c r="N786" s="734">
        <f>IF(L787="","",MIN(D788:L788))</f>
        <v>32354.04</v>
      </c>
      <c r="O786" s="734">
        <f>IF((L788=""),"",AVERAGE(D788:L788))</f>
        <v>38454.276666666665</v>
      </c>
      <c r="P786" s="734">
        <f>IF((L787=""),"",((M786-N786)/(M786+N786))*100)</f>
        <v>11.393229781795762</v>
      </c>
      <c r="Q786" s="735" t="str">
        <f>IF(L787="","",IF(P786&lt;20,(IF(O786&gt;19000,IF(O786&lt;49000,"Pass","Fail"),"Fail"))))</f>
        <v>Pass</v>
      </c>
      <c r="R786" s="734">
        <v>102</v>
      </c>
      <c r="S786" s="54" t="s">
        <v>480</v>
      </c>
      <c r="T786" s="84"/>
      <c r="U786" s="287">
        <v>19000</v>
      </c>
      <c r="V786" s="287">
        <v>49000</v>
      </c>
      <c r="W786" s="287">
        <v>33000</v>
      </c>
      <c r="X786" s="288">
        <v>44000</v>
      </c>
      <c r="Y786" s="289">
        <v>20</v>
      </c>
      <c r="Z786" s="289">
        <v>20</v>
      </c>
    </row>
    <row r="787" spans="1:26" ht="15.75">
      <c r="A787" s="239"/>
      <c r="B787" s="732"/>
      <c r="C787" s="208" t="s">
        <v>87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732"/>
      <c r="N787" s="732"/>
      <c r="O787" s="732"/>
      <c r="P787" s="732"/>
      <c r="Q787" s="736"/>
      <c r="R787" s="732"/>
      <c r="U787" s="293"/>
      <c r="V787" s="293"/>
      <c r="W787" s="293"/>
      <c r="X787" s="293"/>
      <c r="Y787" s="296"/>
      <c r="Z787" s="296"/>
    </row>
    <row r="788" spans="1:26" ht="15.75">
      <c r="A788" s="240"/>
      <c r="B788" s="733"/>
      <c r="C788" s="208" t="s">
        <v>121</v>
      </c>
      <c r="D788" s="208">
        <f t="shared" ref="D788:L788" si="504">IF(((D786="")*AND(D787="")),"",(D786-D787)*3)</f>
        <v>32354.04</v>
      </c>
      <c r="E788" s="208">
        <f t="shared" si="504"/>
        <v>38935.770000000004</v>
      </c>
      <c r="F788" s="208">
        <f t="shared" si="504"/>
        <v>39945.659999999996</v>
      </c>
      <c r="G788" s="208">
        <f t="shared" si="504"/>
        <v>40674.33</v>
      </c>
      <c r="H788" s="208">
        <f t="shared" si="504"/>
        <v>36807.569999999992</v>
      </c>
      <c r="I788" s="208">
        <f t="shared" si="504"/>
        <v>38357.19</v>
      </c>
      <c r="J788" s="208">
        <f t="shared" si="504"/>
        <v>40314.899999999994</v>
      </c>
      <c r="K788" s="208">
        <f t="shared" si="504"/>
        <v>40012.559999999998</v>
      </c>
      <c r="L788" s="208">
        <f t="shared" si="504"/>
        <v>38686.47</v>
      </c>
      <c r="M788" s="733"/>
      <c r="N788" s="733"/>
      <c r="O788" s="733"/>
      <c r="P788" s="733"/>
      <c r="Q788" s="737"/>
      <c r="R788" s="733"/>
      <c r="U788" s="295"/>
      <c r="V788" s="295"/>
      <c r="W788" s="295"/>
      <c r="X788" s="295"/>
      <c r="Y788" s="297"/>
      <c r="Z788" s="297"/>
    </row>
    <row r="789" spans="1:26" ht="15.75">
      <c r="A789" s="154">
        <v>44004</v>
      </c>
      <c r="B789" s="734" t="s">
        <v>122</v>
      </c>
      <c r="C789" s="208" t="s">
        <v>86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734">
        <f>IF((L790=""),"",MAX(D791:L791))</f>
        <v>40359.749999999993</v>
      </c>
      <c r="N789" s="734">
        <f>IF(L790="","",MIN(D791:L791))</f>
        <v>33986.339999999997</v>
      </c>
      <c r="O789" s="734">
        <f>IF((L791=""),"",AVERAGE(D791:L791))</f>
        <v>38624.410000000003</v>
      </c>
      <c r="P789" s="734">
        <f>IF((L790=""),"",((M789-N789)/(M789+N789))*100)</f>
        <v>8.5726229852840898</v>
      </c>
      <c r="Q789" s="735" t="str">
        <f>IF(L790="","",IF(P789&lt;20,(IF(O789&gt;19000,IF(O789&lt;49000,"Pass","Fail"),"Fail"))))</f>
        <v>Pass</v>
      </c>
      <c r="R789" s="734">
        <v>121</v>
      </c>
      <c r="S789" s="54" t="s">
        <v>482</v>
      </c>
      <c r="T789" s="84"/>
      <c r="U789" s="287">
        <v>19000</v>
      </c>
      <c r="V789" s="287">
        <v>49000</v>
      </c>
      <c r="W789" s="287">
        <v>33000</v>
      </c>
      <c r="X789" s="288">
        <v>44000</v>
      </c>
      <c r="Y789" s="289">
        <v>20</v>
      </c>
      <c r="Z789" s="289">
        <v>20</v>
      </c>
    </row>
    <row r="790" spans="1:26" ht="15.75">
      <c r="A790" s="239"/>
      <c r="B790" s="732"/>
      <c r="C790" s="208" t="s">
        <v>87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732"/>
      <c r="N790" s="732"/>
      <c r="O790" s="732"/>
      <c r="P790" s="732"/>
      <c r="Q790" s="736"/>
      <c r="R790" s="732"/>
      <c r="U790" s="293"/>
      <c r="V790" s="293"/>
      <c r="W790" s="293"/>
      <c r="X790" s="293"/>
      <c r="Y790" s="296"/>
      <c r="Z790" s="296"/>
    </row>
    <row r="791" spans="1:26" ht="15.75">
      <c r="A791" s="240"/>
      <c r="B791" s="733"/>
      <c r="C791" s="208" t="s">
        <v>121</v>
      </c>
      <c r="D791" s="208">
        <f t="shared" ref="D791:L791" si="505">IF(((D789="")*AND(D790="")),"",(D789-D790)*3)</f>
        <v>33986.339999999997</v>
      </c>
      <c r="E791" s="208">
        <f t="shared" si="505"/>
        <v>38818.92</v>
      </c>
      <c r="F791" s="208">
        <f t="shared" si="505"/>
        <v>39686.729999999996</v>
      </c>
      <c r="G791" s="208">
        <f t="shared" si="505"/>
        <v>40359.749999999993</v>
      </c>
      <c r="H791" s="208">
        <f t="shared" si="505"/>
        <v>37296.03</v>
      </c>
      <c r="I791" s="208">
        <f t="shared" si="505"/>
        <v>38464.350000000006</v>
      </c>
      <c r="J791" s="208">
        <f t="shared" si="505"/>
        <v>40189.65</v>
      </c>
      <c r="K791" s="208">
        <f t="shared" si="505"/>
        <v>39879.06</v>
      </c>
      <c r="L791" s="208">
        <f t="shared" si="505"/>
        <v>38938.86</v>
      </c>
      <c r="M791" s="733"/>
      <c r="N791" s="733"/>
      <c r="O791" s="733"/>
      <c r="P791" s="733"/>
      <c r="Q791" s="737"/>
      <c r="R791" s="733"/>
      <c r="U791" s="295"/>
      <c r="V791" s="295"/>
      <c r="W791" s="295"/>
      <c r="X791" s="295"/>
      <c r="Y791" s="297"/>
      <c r="Z791" s="297"/>
    </row>
    <row r="792" spans="1:26" ht="15.75">
      <c r="A792" s="154">
        <v>44007</v>
      </c>
      <c r="B792" s="734" t="s">
        <v>122</v>
      </c>
      <c r="C792" s="208" t="s">
        <v>86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734">
        <f>IF((L793=""),"",MAX(D794:L794))</f>
        <v>42703.05</v>
      </c>
      <c r="N792" s="734">
        <f>IF(L793="","",MIN(D794:L794))</f>
        <v>36198.240000000005</v>
      </c>
      <c r="O792" s="734">
        <f>IF((L794=""),"",AVERAGE(D794:L794))</f>
        <v>41144.023333333338</v>
      </c>
      <c r="P792" s="734">
        <f>IF((L793=""),"",((M792-N792)/(M792+N792))*100)</f>
        <v>8.244237831852935</v>
      </c>
      <c r="Q792" s="735" t="str">
        <f>IF(L793="","",IF(P792&lt;20,(IF(O792&gt;19000,IF(O792&lt;49000,"Pass","Fail"),"Fail"))))</f>
        <v>Pass</v>
      </c>
      <c r="R792" s="734">
        <v>1335</v>
      </c>
      <c r="S792" s="54" t="s">
        <v>485</v>
      </c>
      <c r="T792" s="84"/>
      <c r="U792" s="287">
        <v>19000</v>
      </c>
      <c r="V792" s="287">
        <v>49000</v>
      </c>
      <c r="W792" s="287">
        <v>33000</v>
      </c>
      <c r="X792" s="288">
        <v>44000</v>
      </c>
      <c r="Y792" s="289">
        <v>20</v>
      </c>
      <c r="Z792" s="289">
        <v>20</v>
      </c>
    </row>
    <row r="793" spans="1:26" ht="15.75">
      <c r="A793" s="239"/>
      <c r="B793" s="732"/>
      <c r="C793" s="208" t="s">
        <v>87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732"/>
      <c r="N793" s="732"/>
      <c r="O793" s="732"/>
      <c r="P793" s="732"/>
      <c r="Q793" s="736"/>
      <c r="R793" s="732"/>
      <c r="U793" s="293"/>
      <c r="V793" s="293"/>
      <c r="W793" s="293"/>
      <c r="X793" s="293"/>
      <c r="Y793" s="296"/>
      <c r="Z793" s="296"/>
    </row>
    <row r="794" spans="1:26" ht="15.75">
      <c r="A794" s="240"/>
      <c r="B794" s="733"/>
      <c r="C794" s="208" t="s">
        <v>121</v>
      </c>
      <c r="D794" s="208">
        <f t="shared" ref="D794:L794" si="506">IF(((D792="")*AND(D793="")),"",(D792-D793)*3)</f>
        <v>36198.240000000005</v>
      </c>
      <c r="E794" s="208">
        <f t="shared" si="506"/>
        <v>41870.070000000007</v>
      </c>
      <c r="F794" s="208">
        <f t="shared" si="506"/>
        <v>42501.120000000003</v>
      </c>
      <c r="G794" s="208">
        <f t="shared" si="506"/>
        <v>42617.250000000007</v>
      </c>
      <c r="H794" s="208">
        <f t="shared" si="506"/>
        <v>38884.590000000004</v>
      </c>
      <c r="I794" s="208">
        <f t="shared" si="506"/>
        <v>41010.75</v>
      </c>
      <c r="J794" s="208">
        <f t="shared" si="506"/>
        <v>42703.05</v>
      </c>
      <c r="K794" s="208">
        <f t="shared" si="506"/>
        <v>42564.090000000004</v>
      </c>
      <c r="L794" s="208">
        <f t="shared" si="506"/>
        <v>41947.05</v>
      </c>
      <c r="M794" s="733"/>
      <c r="N794" s="733"/>
      <c r="O794" s="733"/>
      <c r="P794" s="733"/>
      <c r="Q794" s="737"/>
      <c r="R794" s="733"/>
      <c r="U794" s="295"/>
      <c r="V794" s="295"/>
      <c r="W794" s="295"/>
      <c r="X794" s="295"/>
      <c r="Y794" s="297"/>
      <c r="Z794" s="297"/>
    </row>
    <row r="795" spans="1:26" ht="15.75">
      <c r="A795" s="154">
        <v>44011</v>
      </c>
      <c r="B795" s="734" t="s">
        <v>122</v>
      </c>
      <c r="C795" s="208" t="s">
        <v>86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734">
        <f>IF((L796=""),"",MAX(D797:L797))</f>
        <v>43529.340000000011</v>
      </c>
      <c r="N795" s="734">
        <f>IF(L796="","",MIN(D797:L797))</f>
        <v>30926.969999999994</v>
      </c>
      <c r="O795" s="734">
        <f>IF((L797=""),"",AVERAGE(D797:L797))</f>
        <v>37739.51666666667</v>
      </c>
      <c r="P795" s="734">
        <f>IF((L796=""),"",((M795-N795)/(M795+N795))*100)</f>
        <v>16.925858936603248</v>
      </c>
      <c r="Q795" s="735" t="str">
        <f>IF(L796="","",IF(P795&lt;20,(IF(O795&gt;19000,IF(O795&lt;49000,"Pass","Fail"),"Fail"))))</f>
        <v>Pass</v>
      </c>
      <c r="R795" s="734">
        <v>1534</v>
      </c>
      <c r="S795" s="54" t="s">
        <v>489</v>
      </c>
      <c r="T795" s="84"/>
      <c r="U795" s="287">
        <v>19000</v>
      </c>
      <c r="V795" s="287">
        <v>49000</v>
      </c>
      <c r="W795" s="287">
        <v>33000</v>
      </c>
      <c r="X795" s="288">
        <v>44000</v>
      </c>
      <c r="Y795" s="289">
        <v>20</v>
      </c>
      <c r="Z795" s="289">
        <v>20</v>
      </c>
    </row>
    <row r="796" spans="1:26" ht="15.75">
      <c r="A796" s="239"/>
      <c r="B796" s="732"/>
      <c r="C796" s="208" t="s">
        <v>87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732"/>
      <c r="N796" s="732"/>
      <c r="O796" s="732"/>
      <c r="P796" s="732"/>
      <c r="Q796" s="736"/>
      <c r="R796" s="732"/>
      <c r="U796" s="293"/>
      <c r="V796" s="293"/>
      <c r="W796" s="293"/>
      <c r="X796" s="293"/>
      <c r="Y796" s="296"/>
      <c r="Z796" s="296"/>
    </row>
    <row r="797" spans="1:26" ht="15.75">
      <c r="A797" s="240"/>
      <c r="B797" s="733"/>
      <c r="C797" s="208" t="s">
        <v>121</v>
      </c>
      <c r="D797" s="208">
        <f t="shared" ref="D797:L797" si="507">IF(((D795="")*AND(D796="")),"",(D795-D796)*3)</f>
        <v>30926.969999999994</v>
      </c>
      <c r="E797" s="208">
        <f t="shared" si="507"/>
        <v>37656.030000000006</v>
      </c>
      <c r="F797" s="208">
        <f t="shared" si="507"/>
        <v>38860.92</v>
      </c>
      <c r="G797" s="208">
        <f t="shared" si="507"/>
        <v>39333.72</v>
      </c>
      <c r="H797" s="208">
        <f t="shared" si="507"/>
        <v>34668.989999999991</v>
      </c>
      <c r="I797" s="208">
        <f t="shared" si="507"/>
        <v>43529.340000000011</v>
      </c>
      <c r="J797" s="208">
        <f t="shared" si="507"/>
        <v>38979.72</v>
      </c>
      <c r="K797" s="208">
        <f t="shared" si="507"/>
        <v>38685.299999999996</v>
      </c>
      <c r="L797" s="208">
        <f t="shared" si="507"/>
        <v>37014.659999999996</v>
      </c>
      <c r="M797" s="733"/>
      <c r="N797" s="733"/>
      <c r="O797" s="733"/>
      <c r="P797" s="733"/>
      <c r="Q797" s="737"/>
      <c r="R797" s="733"/>
      <c r="U797" s="295"/>
      <c r="V797" s="295"/>
      <c r="W797" s="295"/>
      <c r="X797" s="295"/>
      <c r="Y797" s="297"/>
      <c r="Z797" s="297"/>
    </row>
    <row r="798" spans="1:26" ht="15.75">
      <c r="A798" s="154">
        <v>44013</v>
      </c>
      <c r="B798" s="734" t="s">
        <v>122</v>
      </c>
      <c r="C798" s="208" t="s">
        <v>86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734">
        <f>IF((L799=""),"",MAX(D800:L800))</f>
        <v>34455</v>
      </c>
      <c r="N798" s="734">
        <f>IF(L799="","",MIN(D800:L800))</f>
        <v>27525</v>
      </c>
      <c r="O798" s="734">
        <f>IF((L800=""),"",AVERAGE(D800:L800))</f>
        <v>32794</v>
      </c>
      <c r="P798" s="734">
        <f>IF((L799=""),"",((M798-N798)/(M798+N798))*100)</f>
        <v>11.181026137463698</v>
      </c>
      <c r="Q798" s="735" t="str">
        <f>IF(L799="","",IF(P798&lt;20,(IF(O798&gt;19000,IF(O798&lt;49000,"Pass","Fail"),"Fail"))))</f>
        <v>Pass</v>
      </c>
      <c r="R798" s="734">
        <v>1159</v>
      </c>
      <c r="T798" s="84" t="s">
        <v>487</v>
      </c>
      <c r="U798" s="287">
        <v>19000</v>
      </c>
      <c r="V798" s="287">
        <v>49000</v>
      </c>
      <c r="W798" s="287">
        <v>33000</v>
      </c>
      <c r="X798" s="288">
        <v>44000</v>
      </c>
      <c r="Y798" s="289">
        <v>20</v>
      </c>
      <c r="Z798" s="289">
        <v>20</v>
      </c>
    </row>
    <row r="799" spans="1:26" ht="15.75">
      <c r="A799" s="239"/>
      <c r="B799" s="732"/>
      <c r="C799" s="208" t="s">
        <v>87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732"/>
      <c r="N799" s="732"/>
      <c r="O799" s="732"/>
      <c r="P799" s="732"/>
      <c r="Q799" s="736"/>
      <c r="R799" s="732"/>
      <c r="U799" s="293"/>
      <c r="V799" s="293"/>
      <c r="W799" s="293"/>
      <c r="X799" s="293"/>
      <c r="Y799" s="296"/>
      <c r="Z799" s="296"/>
    </row>
    <row r="800" spans="1:26" ht="15.75">
      <c r="A800" s="240"/>
      <c r="B800" s="733"/>
      <c r="C800" s="208" t="s">
        <v>121</v>
      </c>
      <c r="D800" s="208">
        <f t="shared" ref="D800:L800" si="508">IF(((D798="")*AND(D799="")),"",(D798-D799)*3)</f>
        <v>27525</v>
      </c>
      <c r="E800" s="208">
        <f t="shared" si="508"/>
        <v>33114</v>
      </c>
      <c r="F800" s="208">
        <f t="shared" si="508"/>
        <v>34131</v>
      </c>
      <c r="G800" s="208">
        <f t="shared" si="508"/>
        <v>34455</v>
      </c>
      <c r="H800" s="208">
        <f t="shared" si="508"/>
        <v>31047</v>
      </c>
      <c r="I800" s="208">
        <f t="shared" si="508"/>
        <v>32784</v>
      </c>
      <c r="J800" s="208">
        <f t="shared" si="508"/>
        <v>34323</v>
      </c>
      <c r="K800" s="208">
        <f t="shared" si="508"/>
        <v>34071</v>
      </c>
      <c r="L800" s="208">
        <f t="shared" si="508"/>
        <v>33696</v>
      </c>
      <c r="M800" s="733"/>
      <c r="N800" s="733"/>
      <c r="O800" s="733"/>
      <c r="P800" s="733"/>
      <c r="Q800" s="737"/>
      <c r="R800" s="733"/>
      <c r="U800" s="295"/>
      <c r="V800" s="295"/>
      <c r="W800" s="295"/>
      <c r="X800" s="295"/>
      <c r="Y800" s="297"/>
      <c r="Z800" s="297"/>
    </row>
    <row r="801" spans="1:26" ht="15.75">
      <c r="A801" s="154">
        <v>44014</v>
      </c>
      <c r="B801" s="734" t="s">
        <v>122</v>
      </c>
      <c r="C801" s="208" t="s">
        <v>86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734">
        <f>IF((L802=""),"",MAX(D803:L803))</f>
        <v>41089.619999999995</v>
      </c>
      <c r="N801" s="734">
        <f>IF(L802="","",MIN(D803:L803))</f>
        <v>33020.25</v>
      </c>
      <c r="O801" s="734">
        <f>IF((L803=""),"",AVERAGE(D803:L803))</f>
        <v>39023.563333333324</v>
      </c>
      <c r="P801" s="734">
        <f>IF((L802=""),"",((M801-N801)/(M801+N801))*100)</f>
        <v>10.888387741066063</v>
      </c>
      <c r="Q801" s="735" t="str">
        <f>IF(L802="","",IF(P801&lt;20,(IF(O801&gt;19000,IF(O801&lt;49000,"Pass","Fail"),"Fail"))))</f>
        <v>Pass</v>
      </c>
      <c r="R801" s="734">
        <v>121</v>
      </c>
      <c r="S801" s="54" t="s">
        <v>492</v>
      </c>
      <c r="T801" s="84"/>
      <c r="U801" s="287">
        <v>19000</v>
      </c>
      <c r="V801" s="287">
        <v>49000</v>
      </c>
      <c r="W801" s="287">
        <v>33000</v>
      </c>
      <c r="X801" s="288">
        <v>44000</v>
      </c>
      <c r="Y801" s="289">
        <v>20</v>
      </c>
      <c r="Z801" s="289">
        <v>20</v>
      </c>
    </row>
    <row r="802" spans="1:26" ht="15.75">
      <c r="A802" s="239"/>
      <c r="B802" s="732"/>
      <c r="C802" s="208" t="s">
        <v>87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732"/>
      <c r="N802" s="732"/>
      <c r="O802" s="732"/>
      <c r="P802" s="732"/>
      <c r="Q802" s="736"/>
      <c r="R802" s="732"/>
      <c r="U802" s="293"/>
      <c r="V802" s="293"/>
      <c r="W802" s="293"/>
      <c r="X802" s="293"/>
      <c r="Y802" s="296"/>
      <c r="Z802" s="296"/>
    </row>
    <row r="803" spans="1:26" ht="15.75">
      <c r="A803" s="240"/>
      <c r="B803" s="733"/>
      <c r="C803" s="208" t="s">
        <v>121</v>
      </c>
      <c r="D803" s="208">
        <f t="shared" ref="D803:L803" si="509">IF(((D801="")*AND(D802="")),"",(D801-D802)*3)</f>
        <v>33020.25</v>
      </c>
      <c r="E803" s="208">
        <f t="shared" si="509"/>
        <v>39532.829999999994</v>
      </c>
      <c r="F803" s="208">
        <f t="shared" si="509"/>
        <v>40495.56</v>
      </c>
      <c r="G803" s="208">
        <f t="shared" si="509"/>
        <v>41089.619999999995</v>
      </c>
      <c r="H803" s="208">
        <f t="shared" si="509"/>
        <v>37141.14</v>
      </c>
      <c r="I803" s="208">
        <f t="shared" si="509"/>
        <v>38660.369999999995</v>
      </c>
      <c r="J803" s="208">
        <f t="shared" si="509"/>
        <v>40766.31</v>
      </c>
      <c r="K803" s="208">
        <f t="shared" si="509"/>
        <v>40803.749999999993</v>
      </c>
      <c r="L803" s="208">
        <f t="shared" si="509"/>
        <v>39702.240000000005</v>
      </c>
      <c r="M803" s="733"/>
      <c r="N803" s="733"/>
      <c r="O803" s="733"/>
      <c r="P803" s="733"/>
      <c r="Q803" s="737"/>
      <c r="R803" s="733"/>
      <c r="U803" s="295"/>
      <c r="V803" s="295"/>
      <c r="W803" s="295"/>
      <c r="X803" s="295"/>
      <c r="Y803" s="297"/>
      <c r="Z803" s="297"/>
    </row>
    <row r="804" spans="1:26" ht="15.75">
      <c r="A804" s="154">
        <v>44017</v>
      </c>
      <c r="B804" s="734" t="s">
        <v>122</v>
      </c>
      <c r="C804" s="208" t="s">
        <v>86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734">
        <f>IF((L805=""),"",MAX(D806:L806))</f>
        <v>40400.43</v>
      </c>
      <c r="N804" s="734">
        <f>IF(L805="","",MIN(D806:L806))</f>
        <v>32720.880000000008</v>
      </c>
      <c r="O804" s="734">
        <f>IF((L806=""),"",AVERAGE(D806:L806))</f>
        <v>38477.03</v>
      </c>
      <c r="P804" s="734">
        <f>IF((L805=""),"",((M804-N804)/(M804+N804))*100)</f>
        <v>10.50247868918102</v>
      </c>
      <c r="Q804" s="735" t="str">
        <f>IF(L805="","",IF(P804&lt;20,(IF(O804&gt;19000,IF(O804&lt;49000,"Pass","Fail"),"Fail"))))</f>
        <v>Pass</v>
      </c>
      <c r="R804" s="734">
        <v>1159</v>
      </c>
      <c r="S804" s="54" t="s">
        <v>495</v>
      </c>
      <c r="T804" s="84"/>
      <c r="U804" s="287">
        <v>19000</v>
      </c>
      <c r="V804" s="287">
        <v>49000</v>
      </c>
      <c r="W804" s="287">
        <v>33000</v>
      </c>
      <c r="X804" s="288">
        <v>44000</v>
      </c>
      <c r="Y804" s="289">
        <v>20</v>
      </c>
      <c r="Z804" s="289">
        <v>20</v>
      </c>
    </row>
    <row r="805" spans="1:26" ht="15.75">
      <c r="A805" s="239"/>
      <c r="B805" s="732"/>
      <c r="C805" s="208" t="s">
        <v>87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732"/>
      <c r="N805" s="732"/>
      <c r="O805" s="732"/>
      <c r="P805" s="732"/>
      <c r="Q805" s="736"/>
      <c r="R805" s="732"/>
      <c r="U805" s="293"/>
      <c r="V805" s="293"/>
      <c r="W805" s="293"/>
      <c r="X805" s="293"/>
      <c r="Y805" s="296"/>
      <c r="Z805" s="296"/>
    </row>
    <row r="806" spans="1:26" ht="15.75">
      <c r="A806" s="240"/>
      <c r="B806" s="733"/>
      <c r="C806" s="208" t="s">
        <v>121</v>
      </c>
      <c r="D806" s="208">
        <f t="shared" ref="D806:L806" si="510">IF(((D804="")*AND(D805="")),"",(D804-D805)*3)</f>
        <v>32720.880000000008</v>
      </c>
      <c r="E806" s="208">
        <f t="shared" si="510"/>
        <v>38778.06</v>
      </c>
      <c r="F806" s="208">
        <f t="shared" si="510"/>
        <v>39677.129999999997</v>
      </c>
      <c r="G806" s="208">
        <f t="shared" si="510"/>
        <v>40400.43</v>
      </c>
      <c r="H806" s="208">
        <f t="shared" si="510"/>
        <v>36969.870000000003</v>
      </c>
      <c r="I806" s="208">
        <f t="shared" si="510"/>
        <v>38660.160000000003</v>
      </c>
      <c r="J806" s="208">
        <f t="shared" si="510"/>
        <v>40191.75</v>
      </c>
      <c r="K806" s="208">
        <f t="shared" si="510"/>
        <v>39862.68</v>
      </c>
      <c r="L806" s="208">
        <f t="shared" si="510"/>
        <v>39032.31</v>
      </c>
      <c r="M806" s="733"/>
      <c r="N806" s="733"/>
      <c r="O806" s="733"/>
      <c r="P806" s="733"/>
      <c r="Q806" s="737"/>
      <c r="R806" s="733"/>
      <c r="U806" s="295"/>
      <c r="V806" s="295"/>
      <c r="W806" s="295"/>
      <c r="X806" s="295"/>
      <c r="Y806" s="297"/>
      <c r="Z806" s="297"/>
    </row>
    <row r="807" spans="1:26" ht="15.75">
      <c r="A807" s="154">
        <v>44022</v>
      </c>
      <c r="B807" s="734" t="s">
        <v>122</v>
      </c>
      <c r="C807" s="208" t="s">
        <v>86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734">
        <f>IF((L808=""),"",MAX(D809:L809))</f>
        <v>39847.829999999994</v>
      </c>
      <c r="N807" s="734">
        <f>IF(L808="","",MIN(D809:L809))</f>
        <v>32188.380000000008</v>
      </c>
      <c r="O807" s="734">
        <f>IF((L809=""),"",AVERAGE(D809:L809))</f>
        <v>37860.513333333336</v>
      </c>
      <c r="P807" s="734">
        <f>IF((L808=""),"",((M807-N807)/(M807+N807))*100)</f>
        <v>10.632777598932517</v>
      </c>
      <c r="Q807" s="735" t="str">
        <f>IF(L808="","",IF(P807&lt;20,(IF(O807&gt;19000,IF(O807&lt;49000,"Pass","Fail"),"Fail"))))</f>
        <v>Pass</v>
      </c>
      <c r="R807" s="734">
        <v>102</v>
      </c>
      <c r="S807" s="54" t="s">
        <v>500</v>
      </c>
      <c r="T807" s="84"/>
      <c r="U807" s="287">
        <v>19000</v>
      </c>
      <c r="V807" s="287">
        <v>49000</v>
      </c>
      <c r="W807" s="287">
        <v>33000</v>
      </c>
      <c r="X807" s="288">
        <v>44000</v>
      </c>
      <c r="Y807" s="289">
        <v>20</v>
      </c>
      <c r="Z807" s="289">
        <v>20</v>
      </c>
    </row>
    <row r="808" spans="1:26" ht="15.75">
      <c r="A808" s="239"/>
      <c r="B808" s="732"/>
      <c r="C808" s="208" t="s">
        <v>87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732"/>
      <c r="N808" s="732"/>
      <c r="O808" s="732"/>
      <c r="P808" s="732"/>
      <c r="Q808" s="736"/>
      <c r="R808" s="732"/>
      <c r="U808" s="293"/>
      <c r="V808" s="293"/>
      <c r="W808" s="293"/>
      <c r="X808" s="293"/>
      <c r="Y808" s="296"/>
      <c r="Z808" s="296"/>
    </row>
    <row r="809" spans="1:26" ht="15.75">
      <c r="A809" s="240"/>
      <c r="B809" s="733"/>
      <c r="C809" s="208" t="s">
        <v>121</v>
      </c>
      <c r="D809" s="208">
        <f t="shared" ref="D809:L809" si="511">IF(((D807="")*AND(D808="")),"",(D807-D808)*3)</f>
        <v>32188.380000000008</v>
      </c>
      <c r="E809" s="208">
        <f t="shared" si="511"/>
        <v>38180.100000000006</v>
      </c>
      <c r="F809" s="208">
        <f t="shared" si="511"/>
        <v>39247.409999999996</v>
      </c>
      <c r="G809" s="208">
        <f t="shared" si="511"/>
        <v>39847.829999999994</v>
      </c>
      <c r="H809" s="208">
        <f t="shared" si="511"/>
        <v>36352.47</v>
      </c>
      <c r="I809" s="208">
        <f t="shared" si="511"/>
        <v>37676.100000000006</v>
      </c>
      <c r="J809" s="208">
        <f t="shared" si="511"/>
        <v>39527.43</v>
      </c>
      <c r="K809" s="208">
        <f t="shared" si="511"/>
        <v>39334.65</v>
      </c>
      <c r="L809" s="208">
        <f t="shared" si="511"/>
        <v>38390.25</v>
      </c>
      <c r="M809" s="733"/>
      <c r="N809" s="733"/>
      <c r="O809" s="733"/>
      <c r="P809" s="733"/>
      <c r="Q809" s="737"/>
      <c r="R809" s="733"/>
      <c r="U809" s="295"/>
      <c r="V809" s="295"/>
      <c r="W809" s="295"/>
      <c r="X809" s="295"/>
      <c r="Y809" s="297"/>
      <c r="Z809" s="297"/>
    </row>
    <row r="810" spans="1:26" ht="15.75">
      <c r="A810" s="154">
        <v>44025</v>
      </c>
      <c r="B810" s="734" t="s">
        <v>122</v>
      </c>
      <c r="C810" s="208" t="s">
        <v>86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734">
        <f>IF((L811=""),"",MAX(D812:L812))</f>
        <v>41220.449999999997</v>
      </c>
      <c r="N810" s="734">
        <f>IF(L811="","",MIN(D812:L812))</f>
        <v>33847.83</v>
      </c>
      <c r="O810" s="734">
        <f>IF((L812=""),"",AVERAGE(D812:L812))</f>
        <v>39347.506666666675</v>
      </c>
      <c r="P810" s="734">
        <f>IF((L811=""),"",((M810-N810)/(M810+N810))*100)</f>
        <v>9.8212187624386704</v>
      </c>
      <c r="Q810" s="735" t="str">
        <f>IF(L811="","",IF(P810&lt;20,(IF(O810&gt;19000,IF(O810&lt;49000,"Pass","Fail"),"Fail"))))</f>
        <v>Pass</v>
      </c>
      <c r="R810" s="734">
        <v>64</v>
      </c>
      <c r="S810" s="54" t="s">
        <v>501</v>
      </c>
      <c r="T810" s="84"/>
      <c r="U810" s="287">
        <v>19000</v>
      </c>
      <c r="V810" s="287">
        <v>49000</v>
      </c>
      <c r="W810" s="287">
        <v>33000</v>
      </c>
      <c r="X810" s="288">
        <v>44000</v>
      </c>
      <c r="Y810" s="289">
        <v>20</v>
      </c>
      <c r="Z810" s="289">
        <v>20</v>
      </c>
    </row>
    <row r="811" spans="1:26" ht="15.75">
      <c r="A811" s="239"/>
      <c r="B811" s="732"/>
      <c r="C811" s="208" t="s">
        <v>87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732"/>
      <c r="N811" s="732"/>
      <c r="O811" s="732"/>
      <c r="P811" s="732"/>
      <c r="Q811" s="736"/>
      <c r="R811" s="732"/>
      <c r="U811" s="293"/>
      <c r="V811" s="293"/>
      <c r="W811" s="293"/>
      <c r="X811" s="293"/>
      <c r="Y811" s="296"/>
      <c r="Z811" s="296"/>
    </row>
    <row r="812" spans="1:26" ht="15.75">
      <c r="A812" s="240"/>
      <c r="B812" s="733"/>
      <c r="C812" s="208" t="s">
        <v>121</v>
      </c>
      <c r="D812" s="208">
        <f t="shared" ref="D812:L812" si="512">IF(((D810="")*AND(D811="")),"",(D810-D811)*3)</f>
        <v>33847.83</v>
      </c>
      <c r="E812" s="208">
        <f t="shared" si="512"/>
        <v>39514.86</v>
      </c>
      <c r="F812" s="208">
        <f t="shared" si="512"/>
        <v>40335.539999999994</v>
      </c>
      <c r="G812" s="208">
        <f t="shared" si="512"/>
        <v>41220.449999999997</v>
      </c>
      <c r="H812" s="208">
        <f t="shared" si="512"/>
        <v>37810.380000000005</v>
      </c>
      <c r="I812" s="208">
        <f t="shared" si="512"/>
        <v>39728.340000000004</v>
      </c>
      <c r="J812" s="208">
        <f t="shared" si="512"/>
        <v>41019.24</v>
      </c>
      <c r="K812" s="208">
        <f t="shared" si="512"/>
        <v>40559.82</v>
      </c>
      <c r="L812" s="208">
        <f t="shared" si="512"/>
        <v>40091.100000000006</v>
      </c>
      <c r="M812" s="733"/>
      <c r="N812" s="733"/>
      <c r="O812" s="733"/>
      <c r="P812" s="733"/>
      <c r="Q812" s="737"/>
      <c r="R812" s="733"/>
      <c r="U812" s="295"/>
      <c r="V812" s="295"/>
      <c r="W812" s="295"/>
      <c r="X812" s="295"/>
      <c r="Y812" s="297"/>
      <c r="Z812" s="297"/>
    </row>
    <row r="813" spans="1:26" ht="15.75">
      <c r="A813" s="154">
        <v>44029</v>
      </c>
      <c r="B813" s="734" t="s">
        <v>122</v>
      </c>
      <c r="C813" s="208" t="s">
        <v>86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734">
        <f>IF((L814=""),"",MAX(D815:L815))</f>
        <v>40067.22</v>
      </c>
      <c r="N813" s="734">
        <f>IF(L814="","",MIN(D815:L815))</f>
        <v>32756.219999999994</v>
      </c>
      <c r="O813" s="734">
        <f>IF((L815=""),"",AVERAGE(D815:L815))</f>
        <v>38212.933333333327</v>
      </c>
      <c r="P813" s="734">
        <f>IF((L814=""),"",((M813-N813)/(M813+N813))*100)</f>
        <v>10.039349967537934</v>
      </c>
      <c r="Q813" s="735" t="str">
        <f>IF(L814="","",IF(P813&lt;20,(IF(O813&gt;19000,IF(O813&lt;49000,"Pass","Fail"),"Fail"))))</f>
        <v>Pass</v>
      </c>
      <c r="R813" s="734">
        <v>74</v>
      </c>
      <c r="S813" s="590" t="s">
        <v>504</v>
      </c>
    </row>
    <row r="814" spans="1:26" ht="15.75">
      <c r="A814" s="239"/>
      <c r="B814" s="732"/>
      <c r="C814" s="208" t="s">
        <v>87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732"/>
      <c r="N814" s="732"/>
      <c r="O814" s="732"/>
      <c r="P814" s="732"/>
      <c r="Q814" s="736"/>
      <c r="R814" s="732"/>
    </row>
    <row r="815" spans="1:26" ht="15.75">
      <c r="A815" s="240"/>
      <c r="B815" s="733"/>
      <c r="C815" s="208" t="s">
        <v>121</v>
      </c>
      <c r="D815" s="208">
        <f t="shared" ref="D815:L815" si="513">IF(((D813="")*AND(D814="")),"",(D813-D814)*3)</f>
        <v>32756.219999999994</v>
      </c>
      <c r="E815" s="208">
        <f t="shared" si="513"/>
        <v>38308.020000000004</v>
      </c>
      <c r="F815" s="208">
        <f t="shared" si="513"/>
        <v>39331.469999999994</v>
      </c>
      <c r="G815" s="208">
        <f t="shared" si="513"/>
        <v>40067.22</v>
      </c>
      <c r="H815" s="208">
        <f t="shared" si="513"/>
        <v>36780.120000000003</v>
      </c>
      <c r="I815" s="208">
        <f t="shared" si="513"/>
        <v>38509.5</v>
      </c>
      <c r="J815" s="208">
        <f t="shared" si="513"/>
        <v>39844.050000000003</v>
      </c>
      <c r="K815" s="208">
        <f t="shared" si="513"/>
        <v>39481.259999999995</v>
      </c>
      <c r="L815" s="208">
        <f t="shared" si="513"/>
        <v>38838.539999999994</v>
      </c>
      <c r="M815" s="733"/>
      <c r="N815" s="733"/>
      <c r="O815" s="733"/>
      <c r="P815" s="733"/>
      <c r="Q815" s="737"/>
      <c r="R815" s="733"/>
    </row>
    <row r="816" spans="1:26" ht="15.75">
      <c r="A816" s="154">
        <v>44031</v>
      </c>
      <c r="B816" s="734" t="s">
        <v>122</v>
      </c>
      <c r="C816" s="208" t="s">
        <v>86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734">
        <f>IF((L817=""),"",MAX(D818:L818))</f>
        <v>40796.549999999996</v>
      </c>
      <c r="N816" s="734">
        <f>IF(L817="","",MIN(D818:L818))</f>
        <v>34067.100000000006</v>
      </c>
      <c r="O816" s="734">
        <f>IF((L818=""),"",AVERAGE(D818:L818))</f>
        <v>39156.266666666663</v>
      </c>
      <c r="P816" s="734">
        <f>IF((L817=""),"",((M816-N816)/(M816+N816))*100)</f>
        <v>8.9889418963675833</v>
      </c>
      <c r="Q816" s="735" t="str">
        <f>IF(L817="","",IF(P816&lt;20,(IF(O816&gt;19000,IF(O816&lt;49000,"Pass","Fail"),"Fail"))))</f>
        <v>Pass</v>
      </c>
      <c r="R816" s="734">
        <v>64</v>
      </c>
      <c r="S816" s="590"/>
    </row>
    <row r="817" spans="1:26" ht="15.75">
      <c r="A817" s="239"/>
      <c r="B817" s="732"/>
      <c r="C817" s="208" t="s">
        <v>87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732"/>
      <c r="N817" s="732"/>
      <c r="O817" s="732"/>
      <c r="P817" s="732"/>
      <c r="Q817" s="736"/>
      <c r="R817" s="732"/>
    </row>
    <row r="818" spans="1:26" ht="15.75">
      <c r="A818" s="240"/>
      <c r="B818" s="733"/>
      <c r="C818" s="208" t="s">
        <v>121</v>
      </c>
      <c r="D818" s="208">
        <f t="shared" ref="D818:L818" si="514">IF(((D816="")*AND(D817="")),"",(D816-D817)*3)</f>
        <v>34067.100000000006</v>
      </c>
      <c r="E818" s="208">
        <f t="shared" si="514"/>
        <v>38912.550000000003</v>
      </c>
      <c r="F818" s="208">
        <f t="shared" si="514"/>
        <v>40436.699999999997</v>
      </c>
      <c r="G818" s="208">
        <f t="shared" si="514"/>
        <v>40760.639999999999</v>
      </c>
      <c r="H818" s="208">
        <f t="shared" si="514"/>
        <v>37615.56</v>
      </c>
      <c r="I818" s="208">
        <f t="shared" si="514"/>
        <v>39219.899999999994</v>
      </c>
      <c r="J818" s="208">
        <f t="shared" si="514"/>
        <v>40439.01</v>
      </c>
      <c r="K818" s="208">
        <f t="shared" si="514"/>
        <v>40158.39</v>
      </c>
      <c r="L818" s="208">
        <f t="shared" si="514"/>
        <v>40796.549999999996</v>
      </c>
      <c r="M818" s="733"/>
      <c r="N818" s="733"/>
      <c r="O818" s="733"/>
      <c r="P818" s="733"/>
      <c r="Q818" s="737"/>
      <c r="R818" s="733"/>
    </row>
    <row r="819" spans="1:26" ht="15.75">
      <c r="A819" s="154">
        <v>44034</v>
      </c>
      <c r="B819" s="734" t="s">
        <v>122</v>
      </c>
      <c r="C819" s="208" t="s">
        <v>86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734">
        <f>IF((L820=""),"",MAX(D821:L821))</f>
        <v>40448.399999999994</v>
      </c>
      <c r="N819" s="734">
        <f>IF(L820="","",MIN(D821:L821))</f>
        <v>33031.14</v>
      </c>
      <c r="O819" s="734">
        <f>IF((L821=""),"",AVERAGE(D821:L821))</f>
        <v>38530.759999999995</v>
      </c>
      <c r="P819" s="734">
        <f>IF((L820=""),"",((M819-N819)/(M819+N819))*100)</f>
        <v>10.094320133196256</v>
      </c>
      <c r="Q819" s="735" t="str">
        <f>IF(L820="","",IF(P819&lt;20,(IF(O819&gt;19000,IF(O819&lt;49000,"Pass","Fail"),"Fail"))))</f>
        <v>Pass</v>
      </c>
      <c r="R819" s="734">
        <v>1335</v>
      </c>
      <c r="S819" s="590"/>
    </row>
    <row r="820" spans="1:26" ht="15.75">
      <c r="A820" s="239"/>
      <c r="B820" s="732"/>
      <c r="C820" s="208" t="s">
        <v>87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732"/>
      <c r="N820" s="732"/>
      <c r="O820" s="732"/>
      <c r="P820" s="732"/>
      <c r="Q820" s="736"/>
      <c r="R820" s="732"/>
      <c r="S820" s="54" t="s">
        <v>508</v>
      </c>
    </row>
    <row r="821" spans="1:26" ht="15.75">
      <c r="A821" s="240"/>
      <c r="B821" s="733"/>
      <c r="C821" s="208" t="s">
        <v>121</v>
      </c>
      <c r="D821" s="208">
        <f t="shared" ref="D821:L821" si="515">IF(((D819="")*AND(D820="")),"",(D819-D820)*3)</f>
        <v>33031.14</v>
      </c>
      <c r="E821" s="208">
        <f t="shared" si="515"/>
        <v>38939.550000000003</v>
      </c>
      <c r="F821" s="208">
        <f t="shared" si="515"/>
        <v>39610.770000000004</v>
      </c>
      <c r="G821" s="208">
        <f t="shared" si="515"/>
        <v>40448.399999999994</v>
      </c>
      <c r="H821" s="208">
        <f t="shared" si="515"/>
        <v>37001.22</v>
      </c>
      <c r="I821" s="208">
        <f t="shared" si="515"/>
        <v>38591.280000000006</v>
      </c>
      <c r="J821" s="208">
        <f t="shared" si="515"/>
        <v>40052.550000000003</v>
      </c>
      <c r="K821" s="208">
        <f t="shared" si="515"/>
        <v>39792.569999999992</v>
      </c>
      <c r="L821" s="208">
        <f t="shared" si="515"/>
        <v>39309.360000000001</v>
      </c>
      <c r="M821" s="733"/>
      <c r="N821" s="733"/>
      <c r="O821" s="733"/>
      <c r="P821" s="733"/>
      <c r="Q821" s="737"/>
      <c r="R821" s="733"/>
    </row>
    <row r="822" spans="1:26" ht="15.75">
      <c r="A822" s="154">
        <v>44038</v>
      </c>
      <c r="B822" s="734" t="s">
        <v>122</v>
      </c>
      <c r="C822" s="208" t="s">
        <v>86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734">
        <f>IF((L823=""),"",MAX(D824:L824))</f>
        <v>40515</v>
      </c>
      <c r="N822" s="734">
        <f>IF(L823="","",MIN(D824:L824))</f>
        <v>36672</v>
      </c>
      <c r="O822" s="734">
        <f>IF((L824=""),"",AVERAGE(D824:L824))</f>
        <v>39225.333333333336</v>
      </c>
      <c r="P822" s="734">
        <f>IF((L823=""),"",((M822-N822)/(M822+N822))*100)</f>
        <v>4.9788176765517509</v>
      </c>
      <c r="Q822" s="735" t="str">
        <f>IF(L823="","",IF(P822&lt;20,(IF(O822&gt;19000,IF(O822&lt;49000,"Pass","Fail"),"Fail"))))</f>
        <v>Pass</v>
      </c>
      <c r="R822" s="734">
        <v>1340</v>
      </c>
      <c r="T822" s="84"/>
      <c r="U822" s="287">
        <v>19000</v>
      </c>
      <c r="V822" s="287">
        <v>49000</v>
      </c>
      <c r="W822" s="287">
        <v>33000</v>
      </c>
      <c r="X822" s="288">
        <v>44000</v>
      </c>
      <c r="Y822" s="289">
        <v>20</v>
      </c>
      <c r="Z822" s="289">
        <v>20</v>
      </c>
    </row>
    <row r="823" spans="1:26" ht="15.75">
      <c r="A823" s="239"/>
      <c r="B823" s="732"/>
      <c r="C823" s="208" t="s">
        <v>87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732"/>
      <c r="N823" s="732"/>
      <c r="O823" s="732"/>
      <c r="P823" s="732"/>
      <c r="Q823" s="736"/>
      <c r="R823" s="732"/>
      <c r="S823" s="54" t="s">
        <v>509</v>
      </c>
      <c r="U823" s="293"/>
      <c r="V823" s="293"/>
      <c r="W823" s="293"/>
      <c r="X823" s="293"/>
      <c r="Y823" s="296"/>
      <c r="Z823" s="296"/>
    </row>
    <row r="824" spans="1:26" ht="15.75">
      <c r="A824" s="240"/>
      <c r="B824" s="733"/>
      <c r="C824" s="208" t="s">
        <v>121</v>
      </c>
      <c r="D824" s="208">
        <f t="shared" ref="D824:L824" si="516">IF(((D822="")*AND(D823="")),"",(D822-D823)*3)</f>
        <v>38124</v>
      </c>
      <c r="E824" s="208">
        <f t="shared" si="516"/>
        <v>38658</v>
      </c>
      <c r="F824" s="208">
        <f t="shared" si="516"/>
        <v>39504</v>
      </c>
      <c r="G824" s="208">
        <f t="shared" si="516"/>
        <v>40515</v>
      </c>
      <c r="H824" s="208">
        <f t="shared" si="516"/>
        <v>36672</v>
      </c>
      <c r="I824" s="208">
        <f t="shared" si="516"/>
        <v>39042</v>
      </c>
      <c r="J824" s="208">
        <f t="shared" si="516"/>
        <v>40485</v>
      </c>
      <c r="K824" s="208">
        <f t="shared" si="516"/>
        <v>39987</v>
      </c>
      <c r="L824" s="208">
        <f t="shared" si="516"/>
        <v>40041</v>
      </c>
      <c r="M824" s="733"/>
      <c r="N824" s="733"/>
      <c r="O824" s="733"/>
      <c r="P824" s="733"/>
      <c r="Q824" s="737"/>
      <c r="R824" s="733"/>
      <c r="U824" s="295"/>
      <c r="V824" s="295"/>
      <c r="W824" s="295"/>
      <c r="X824" s="295"/>
      <c r="Y824" s="297"/>
      <c r="Z824" s="297"/>
    </row>
    <row r="825" spans="1:26" ht="15.75">
      <c r="A825" s="154">
        <v>44041</v>
      </c>
      <c r="B825" s="734" t="s">
        <v>122</v>
      </c>
      <c r="C825" s="208" t="s">
        <v>86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734">
        <f>IF((L826=""),"",MAX(D827:L827))</f>
        <v>39913.68</v>
      </c>
      <c r="N825" s="734">
        <f>IF(L826="","",MIN(D827:L827))</f>
        <v>32523.870000000003</v>
      </c>
      <c r="O825" s="734">
        <f>IF((L827=""),"",AVERAGE(D827:L827))</f>
        <v>38045.546666666662</v>
      </c>
      <c r="P825" s="734">
        <f>IF((L826=""),"",((M825-N825)/(M825+N825))*100)</f>
        <v>10.201628851334696</v>
      </c>
      <c r="Q825" s="735" t="str">
        <f>IF(L826="","",IF(P825&lt;20,(IF(O825&gt;19000,IF(O825&lt;49000,"Pass","Fail"),"Fail"))))</f>
        <v>Pass</v>
      </c>
      <c r="R825" s="734">
        <v>1159</v>
      </c>
      <c r="T825" s="84"/>
      <c r="U825" s="287">
        <v>19000</v>
      </c>
      <c r="V825" s="287">
        <v>49000</v>
      </c>
      <c r="W825" s="287">
        <v>33000</v>
      </c>
      <c r="X825" s="288">
        <v>44000</v>
      </c>
      <c r="Y825" s="289">
        <v>20</v>
      </c>
      <c r="Z825" s="289">
        <v>20</v>
      </c>
    </row>
    <row r="826" spans="1:26" ht="15.75">
      <c r="A826" s="239"/>
      <c r="B826" s="732"/>
      <c r="C826" s="208" t="s">
        <v>87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732"/>
      <c r="N826" s="732"/>
      <c r="O826" s="732"/>
      <c r="P826" s="732"/>
      <c r="Q826" s="736"/>
      <c r="R826" s="732"/>
      <c r="S826" s="54" t="s">
        <v>512</v>
      </c>
      <c r="U826" s="293"/>
      <c r="V826" s="293"/>
      <c r="W826" s="293"/>
      <c r="X826" s="293"/>
      <c r="Y826" s="296"/>
      <c r="Z826" s="296"/>
    </row>
    <row r="827" spans="1:26" ht="15.75">
      <c r="A827" s="240"/>
      <c r="B827" s="733"/>
      <c r="C827" s="208" t="s">
        <v>121</v>
      </c>
      <c r="D827" s="208">
        <f t="shared" ref="D827:L827" si="517">IF(((D825="")*AND(D826="")),"",(D825-D826)*3)</f>
        <v>32523.870000000003</v>
      </c>
      <c r="E827" s="208">
        <f t="shared" si="517"/>
        <v>38570.579999999994</v>
      </c>
      <c r="F827" s="208">
        <f t="shared" si="517"/>
        <v>39228.659999999989</v>
      </c>
      <c r="G827" s="208">
        <f t="shared" si="517"/>
        <v>39913.68</v>
      </c>
      <c r="H827" s="208">
        <f t="shared" si="517"/>
        <v>36311.850000000006</v>
      </c>
      <c r="I827" s="208">
        <f t="shared" si="517"/>
        <v>38111.879999999997</v>
      </c>
      <c r="J827" s="208">
        <f t="shared" si="517"/>
        <v>39605.369999999995</v>
      </c>
      <c r="K827" s="208">
        <f t="shared" si="517"/>
        <v>39504.659999999996</v>
      </c>
      <c r="L827" s="208">
        <f t="shared" si="517"/>
        <v>38639.369999999995</v>
      </c>
      <c r="M827" s="733"/>
      <c r="N827" s="733"/>
      <c r="O827" s="733"/>
      <c r="P827" s="733"/>
      <c r="Q827" s="737"/>
      <c r="R827" s="733"/>
      <c r="U827" s="295"/>
      <c r="V827" s="295"/>
      <c r="W827" s="295"/>
      <c r="X827" s="295"/>
      <c r="Y827" s="297"/>
      <c r="Z827" s="297"/>
    </row>
    <row r="828" spans="1:26" ht="15.75">
      <c r="A828" s="154">
        <v>44045</v>
      </c>
      <c r="B828" s="734" t="s">
        <v>122</v>
      </c>
      <c r="C828" s="208" t="s">
        <v>86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734">
        <f>IF((L829=""),"",MAX(D830:L830))</f>
        <v>46320.9</v>
      </c>
      <c r="N828" s="734">
        <f>IF(L829="","",MIN(D830:L830))</f>
        <v>33619.319999999992</v>
      </c>
      <c r="O828" s="734">
        <f>IF((L830=""),"",AVERAGE(D830:L830))</f>
        <v>40617.85333333334</v>
      </c>
      <c r="P828" s="734">
        <f>IF((L829=""),"",((M828-N828)/(M828+N828))*100)</f>
        <v>15.888847941624389</v>
      </c>
      <c r="Q828" s="735" t="str">
        <f>IF(L829="","",IF(P828&lt;20,(IF(O828&gt;19000,IF(O828&lt;49000,"Pass","Fail"),"Fail"))))</f>
        <v>Pass</v>
      </c>
      <c r="R828" s="734">
        <v>121</v>
      </c>
      <c r="S828" s="54" t="s">
        <v>514</v>
      </c>
      <c r="T828" s="84"/>
      <c r="U828" s="287">
        <v>19000</v>
      </c>
      <c r="V828" s="287">
        <v>49000</v>
      </c>
      <c r="W828" s="287">
        <v>33000</v>
      </c>
      <c r="X828" s="288">
        <v>44000</v>
      </c>
      <c r="Y828" s="289">
        <v>20</v>
      </c>
      <c r="Z828" s="289">
        <v>20</v>
      </c>
    </row>
    <row r="829" spans="1:26" ht="15.75">
      <c r="A829" s="239"/>
      <c r="B829" s="732"/>
      <c r="C829" s="208" t="s">
        <v>87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732"/>
      <c r="N829" s="732"/>
      <c r="O829" s="732"/>
      <c r="P829" s="732"/>
      <c r="Q829" s="736"/>
      <c r="R829" s="732"/>
      <c r="U829" s="293"/>
      <c r="V829" s="293"/>
      <c r="W829" s="293"/>
      <c r="X829" s="293"/>
      <c r="Y829" s="296"/>
      <c r="Z829" s="296"/>
    </row>
    <row r="830" spans="1:26" ht="15.75">
      <c r="A830" s="240"/>
      <c r="B830" s="733"/>
      <c r="C830" s="208" t="s">
        <v>121</v>
      </c>
      <c r="D830" s="208">
        <f t="shared" ref="D830:L830" si="518">IF(((D828="")*AND(D829="")),"",(D828-D829)*3)</f>
        <v>33619.319999999992</v>
      </c>
      <c r="E830" s="208">
        <f t="shared" si="518"/>
        <v>39380.339999999997</v>
      </c>
      <c r="F830" s="208">
        <f t="shared" si="518"/>
        <v>40084.68</v>
      </c>
      <c r="G830" s="208">
        <f t="shared" si="518"/>
        <v>40674.15</v>
      </c>
      <c r="H830" s="208">
        <f t="shared" si="518"/>
        <v>37265.070000000007</v>
      </c>
      <c r="I830" s="208">
        <f t="shared" si="518"/>
        <v>45561.27</v>
      </c>
      <c r="J830" s="208">
        <f t="shared" si="518"/>
        <v>40425.870000000003</v>
      </c>
      <c r="K830" s="208">
        <f t="shared" si="518"/>
        <v>42229.08</v>
      </c>
      <c r="L830" s="208">
        <f t="shared" si="518"/>
        <v>46320.9</v>
      </c>
      <c r="M830" s="733"/>
      <c r="N830" s="733"/>
      <c r="O830" s="733"/>
      <c r="P830" s="733"/>
      <c r="Q830" s="737"/>
      <c r="R830" s="733"/>
      <c r="U830" s="295"/>
      <c r="V830" s="295"/>
      <c r="W830" s="295"/>
      <c r="X830" s="295"/>
      <c r="Y830" s="297"/>
      <c r="Z830" s="297"/>
    </row>
    <row r="831" spans="1:26" ht="15.75">
      <c r="A831" s="154">
        <v>44048</v>
      </c>
      <c r="B831" s="734" t="s">
        <v>122</v>
      </c>
      <c r="C831" s="208" t="s">
        <v>86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734">
        <f>IF((L832=""),"",MAX(D833:L833))</f>
        <v>41361</v>
      </c>
      <c r="N831" s="734">
        <f>IF(L832="","",MIN(D833:L833))</f>
        <v>31251</v>
      </c>
      <c r="O831" s="734">
        <f>IF((L833=""),"",AVERAGE(D833:L833))</f>
        <v>38727.333333333336</v>
      </c>
      <c r="P831" s="734">
        <f>IF((L832=""),"",((M831-N831)/(M831+N831))*100)</f>
        <v>13.923318459758718</v>
      </c>
      <c r="Q831" s="735" t="str">
        <f>IF(L832="","",IF(P831&lt;20,(IF(O831&gt;19000,IF(O831&lt;49000,"Pass","Fail"),"Fail"))))</f>
        <v>Pass</v>
      </c>
      <c r="R831" s="734">
        <v>74</v>
      </c>
      <c r="T831" s="84"/>
      <c r="U831" s="287">
        <v>19000</v>
      </c>
      <c r="V831" s="287">
        <v>49000</v>
      </c>
      <c r="W831" s="287">
        <v>33000</v>
      </c>
      <c r="X831" s="288">
        <v>44000</v>
      </c>
      <c r="Y831" s="289">
        <v>20</v>
      </c>
      <c r="Z831" s="289">
        <v>20</v>
      </c>
    </row>
    <row r="832" spans="1:26" ht="15.75">
      <c r="A832" s="239"/>
      <c r="B832" s="732"/>
      <c r="C832" s="208" t="s">
        <v>87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732"/>
      <c r="N832" s="732"/>
      <c r="O832" s="732"/>
      <c r="P832" s="732"/>
      <c r="Q832" s="736"/>
      <c r="R832" s="732"/>
      <c r="S832" s="590" t="s">
        <v>517</v>
      </c>
      <c r="U832" s="293"/>
      <c r="V832" s="293"/>
      <c r="W832" s="293"/>
      <c r="X832" s="293"/>
      <c r="Y832" s="296"/>
      <c r="Z832" s="296"/>
    </row>
    <row r="833" spans="1:26" ht="15.75">
      <c r="A833" s="240"/>
      <c r="B833" s="733"/>
      <c r="C833" s="208" t="s">
        <v>121</v>
      </c>
      <c r="D833" s="208">
        <f t="shared" ref="D833:L833" si="519">IF(((D831="")*AND(D832="")),"",(D831-D832)*3)</f>
        <v>31251</v>
      </c>
      <c r="E833" s="208">
        <f t="shared" si="519"/>
        <v>39141</v>
      </c>
      <c r="F833" s="208">
        <f t="shared" si="519"/>
        <v>39822</v>
      </c>
      <c r="G833" s="208">
        <f t="shared" si="519"/>
        <v>41361</v>
      </c>
      <c r="H833" s="208">
        <f t="shared" si="519"/>
        <v>36633</v>
      </c>
      <c r="I833" s="208">
        <f t="shared" si="519"/>
        <v>39084</v>
      </c>
      <c r="J833" s="208">
        <f t="shared" si="519"/>
        <v>40833</v>
      </c>
      <c r="K833" s="208">
        <f t="shared" si="519"/>
        <v>40173</v>
      </c>
      <c r="L833" s="208">
        <f t="shared" si="519"/>
        <v>40248</v>
      </c>
      <c r="M833" s="733"/>
      <c r="N833" s="733"/>
      <c r="O833" s="733"/>
      <c r="P833" s="733"/>
      <c r="Q833" s="737"/>
      <c r="R833" s="733"/>
      <c r="U833" s="295"/>
      <c r="V833" s="295"/>
      <c r="W833" s="295"/>
      <c r="X833" s="295"/>
      <c r="Y833" s="297"/>
      <c r="Z833" s="297"/>
    </row>
    <row r="834" spans="1:26" ht="15.75">
      <c r="A834" s="154">
        <v>44056</v>
      </c>
      <c r="B834" s="734" t="s">
        <v>122</v>
      </c>
      <c r="C834" s="208" t="s">
        <v>86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734">
        <f>IF((L835=""),"",MAX(D836:L836))</f>
        <v>41110.74</v>
      </c>
      <c r="N834" s="734">
        <f>IF(L835="","",MIN(D836:L836))</f>
        <v>33942.839999999997</v>
      </c>
      <c r="O834" s="734">
        <f>IF((L836=""),"",AVERAGE(D836:L836))</f>
        <v>39466.103333333325</v>
      </c>
      <c r="P834" s="734">
        <f>IF((L835=""),"",((M834-N834)/(M834+N834))*100)</f>
        <v>9.5503772105208071</v>
      </c>
      <c r="Q834" s="735" t="str">
        <f>IF(L835="","",IF(P834&lt;20,(IF(O834&gt;19000,IF(O834&lt;49000,"Pass","Fail"),"Fail"))))</f>
        <v>Pass</v>
      </c>
      <c r="R834" s="734">
        <v>1159</v>
      </c>
      <c r="S834" s="590" t="s">
        <v>520</v>
      </c>
      <c r="T834" s="84"/>
      <c r="U834" s="287">
        <v>19000</v>
      </c>
      <c r="V834" s="287">
        <v>49000</v>
      </c>
      <c r="W834" s="287">
        <v>33000</v>
      </c>
      <c r="X834" s="288">
        <v>44000</v>
      </c>
      <c r="Y834" s="289">
        <v>20</v>
      </c>
      <c r="Z834" s="289">
        <v>20</v>
      </c>
    </row>
    <row r="835" spans="1:26" ht="15.75">
      <c r="A835" s="239"/>
      <c r="B835" s="732"/>
      <c r="C835" s="208" t="s">
        <v>87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732"/>
      <c r="N835" s="732"/>
      <c r="O835" s="732"/>
      <c r="P835" s="732"/>
      <c r="Q835" s="736"/>
      <c r="R835" s="732"/>
      <c r="S835" s="590"/>
      <c r="U835" s="293"/>
      <c r="V835" s="293"/>
      <c r="W835" s="293"/>
      <c r="X835" s="293"/>
      <c r="Y835" s="296"/>
      <c r="Z835" s="296"/>
    </row>
    <row r="836" spans="1:26" ht="15.75">
      <c r="A836" s="240"/>
      <c r="B836" s="733"/>
      <c r="C836" s="208" t="s">
        <v>121</v>
      </c>
      <c r="D836" s="208">
        <f t="shared" ref="D836:L836" si="520">IF(((D834="")*AND(D835="")),"",(D834-D835)*3)</f>
        <v>33942.839999999997</v>
      </c>
      <c r="E836" s="208">
        <f t="shared" si="520"/>
        <v>39794.25</v>
      </c>
      <c r="F836" s="208">
        <f t="shared" si="520"/>
        <v>40272.269999999997</v>
      </c>
      <c r="G836" s="208">
        <f t="shared" si="520"/>
        <v>41110.74</v>
      </c>
      <c r="H836" s="208">
        <f t="shared" si="520"/>
        <v>38511.72</v>
      </c>
      <c r="I836" s="208">
        <f t="shared" si="520"/>
        <v>39572.699999999997</v>
      </c>
      <c r="J836" s="208">
        <f t="shared" si="520"/>
        <v>40587.719999999994</v>
      </c>
      <c r="K836" s="208">
        <f t="shared" si="520"/>
        <v>40601.97</v>
      </c>
      <c r="L836" s="208">
        <f t="shared" si="520"/>
        <v>40800.720000000001</v>
      </c>
      <c r="M836" s="733"/>
      <c r="N836" s="733"/>
      <c r="O836" s="733"/>
      <c r="P836" s="733"/>
      <c r="Q836" s="737"/>
      <c r="R836" s="733"/>
      <c r="U836" s="295"/>
      <c r="V836" s="295"/>
      <c r="W836" s="295"/>
      <c r="X836" s="295"/>
      <c r="Y836" s="297"/>
      <c r="Z836" s="297"/>
    </row>
    <row r="837" spans="1:26" ht="15.75">
      <c r="A837" s="154">
        <v>44060</v>
      </c>
      <c r="B837" s="734" t="s">
        <v>122</v>
      </c>
      <c r="C837" s="208" t="s">
        <v>86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734">
        <f>IF((L838=""),"",MAX(D839:L839))</f>
        <v>36549.21</v>
      </c>
      <c r="N837" s="734">
        <f>IF(L838="","",MIN(D839:L839))</f>
        <v>29654.009999999995</v>
      </c>
      <c r="O837" s="734">
        <f>IF((L839=""),"",AVERAGE(D839:L839))</f>
        <v>34792.306666666671</v>
      </c>
      <c r="P837" s="734">
        <f>IF((L838=""),"",((M837-N837)/(M837+N837))*100)</f>
        <v>10.415203369262107</v>
      </c>
      <c r="Q837" s="735" t="str">
        <f>IF(L838="","",IF(P837&lt;20,(IF(O837&gt;19000,IF(O837&lt;49000,"Pass","Fail"),"Fail"))))</f>
        <v>Pass</v>
      </c>
      <c r="R837" s="734">
        <v>1335</v>
      </c>
      <c r="S837" s="590"/>
      <c r="T837" s="84"/>
      <c r="U837" s="287">
        <v>19000</v>
      </c>
      <c r="V837" s="287">
        <v>49000</v>
      </c>
      <c r="W837" s="287">
        <v>33000</v>
      </c>
      <c r="X837" s="288">
        <v>44000</v>
      </c>
      <c r="Y837" s="289">
        <v>20</v>
      </c>
      <c r="Z837" s="289">
        <v>20</v>
      </c>
    </row>
    <row r="838" spans="1:26" ht="15.75">
      <c r="A838" s="239"/>
      <c r="B838" s="732"/>
      <c r="C838" s="208" t="s">
        <v>87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732"/>
      <c r="N838" s="732"/>
      <c r="O838" s="732"/>
      <c r="P838" s="732"/>
      <c r="Q838" s="736"/>
      <c r="R838" s="732"/>
      <c r="S838" s="590"/>
      <c r="U838" s="293"/>
      <c r="V838" s="293"/>
      <c r="W838" s="293"/>
      <c r="X838" s="293"/>
      <c r="Y838" s="296"/>
      <c r="Z838" s="296"/>
    </row>
    <row r="839" spans="1:26" ht="15.75">
      <c r="A839" s="240"/>
      <c r="B839" s="733"/>
      <c r="C839" s="208" t="s">
        <v>121</v>
      </c>
      <c r="D839" s="208">
        <f t="shared" ref="D839:L839" si="521">IF(((D837="")*AND(D838="")),"",(D837-D838)*3)</f>
        <v>29654.009999999995</v>
      </c>
      <c r="E839" s="208">
        <f t="shared" si="521"/>
        <v>35165.850000000006</v>
      </c>
      <c r="F839" s="208">
        <f t="shared" si="521"/>
        <v>35964.990000000005</v>
      </c>
      <c r="G839" s="208">
        <f t="shared" si="521"/>
        <v>36549.21</v>
      </c>
      <c r="H839" s="208">
        <f t="shared" si="521"/>
        <v>33337.08</v>
      </c>
      <c r="I839" s="208">
        <f t="shared" si="521"/>
        <v>34942.770000000004</v>
      </c>
      <c r="J839" s="208">
        <f t="shared" si="521"/>
        <v>36366.659999999989</v>
      </c>
      <c r="K839" s="208">
        <f t="shared" si="521"/>
        <v>35997.539999999994</v>
      </c>
      <c r="L839" s="208">
        <f t="shared" si="521"/>
        <v>35152.650000000009</v>
      </c>
      <c r="M839" s="733"/>
      <c r="N839" s="733"/>
      <c r="O839" s="733"/>
      <c r="P839" s="733"/>
      <c r="Q839" s="737"/>
      <c r="R839" s="733"/>
      <c r="U839" s="295"/>
      <c r="V839" s="295"/>
      <c r="W839" s="295"/>
      <c r="X839" s="295"/>
      <c r="Y839" s="297"/>
      <c r="Z839" s="297"/>
    </row>
    <row r="840" spans="1:26" ht="15.75">
      <c r="A840" s="154">
        <v>44061</v>
      </c>
      <c r="B840" s="734" t="s">
        <v>122</v>
      </c>
      <c r="C840" s="208" t="s">
        <v>86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734">
        <f>IF((L841=""),"",MAX(D842:L842))</f>
        <v>41499</v>
      </c>
      <c r="N840" s="734">
        <f>IF(L841="","",MIN(D842:L842))</f>
        <v>36615</v>
      </c>
      <c r="O840" s="734">
        <f>IF((L842=""),"",AVERAGE(D842:L842))</f>
        <v>39743.666666666664</v>
      </c>
      <c r="P840" s="734">
        <f>IF((L841=""),"",((M840-N840)/(M840+N840))*100)</f>
        <v>6.2524003379675852</v>
      </c>
      <c r="Q840" s="735" t="str">
        <f>IF(L841="","",IF(P840&lt;20,(IF(O840&gt;19000,IF(O840&lt;49000,"Pass","Fail"),"Fail"))))</f>
        <v>Pass</v>
      </c>
      <c r="R840" s="734" t="s">
        <v>235</v>
      </c>
      <c r="S840" s="590" t="s">
        <v>522</v>
      </c>
      <c r="T840" s="84"/>
      <c r="U840" s="287">
        <v>19000</v>
      </c>
      <c r="V840" s="287">
        <v>49000</v>
      </c>
      <c r="W840" s="287">
        <v>33000</v>
      </c>
      <c r="X840" s="288">
        <v>44000</v>
      </c>
      <c r="Y840" s="289">
        <v>20</v>
      </c>
      <c r="Z840" s="289">
        <v>20</v>
      </c>
    </row>
    <row r="841" spans="1:26" ht="15.75">
      <c r="A841" s="239"/>
      <c r="B841" s="732"/>
      <c r="C841" s="208" t="s">
        <v>87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732"/>
      <c r="N841" s="732"/>
      <c r="O841" s="732"/>
      <c r="P841" s="732"/>
      <c r="Q841" s="736"/>
      <c r="R841" s="732"/>
      <c r="S841" s="590"/>
      <c r="U841" s="293"/>
      <c r="V841" s="293"/>
      <c r="W841" s="293"/>
      <c r="X841" s="293"/>
      <c r="Y841" s="296"/>
      <c r="Z841" s="296"/>
    </row>
    <row r="842" spans="1:26" ht="15.75">
      <c r="A842" s="240"/>
      <c r="B842" s="733"/>
      <c r="C842" s="208" t="s">
        <v>121</v>
      </c>
      <c r="D842" s="208">
        <f t="shared" ref="D842:L842" si="522">IF(((D840="")*AND(D841="")),"",(D840-D841)*3)</f>
        <v>37707</v>
      </c>
      <c r="E842" s="208">
        <f t="shared" si="522"/>
        <v>39480</v>
      </c>
      <c r="F842" s="208">
        <f t="shared" si="522"/>
        <v>40596</v>
      </c>
      <c r="G842" s="208">
        <f t="shared" si="522"/>
        <v>41499</v>
      </c>
      <c r="H842" s="208">
        <f t="shared" si="522"/>
        <v>36615</v>
      </c>
      <c r="I842" s="208">
        <f t="shared" si="522"/>
        <v>39453</v>
      </c>
      <c r="J842" s="208">
        <f t="shared" si="522"/>
        <v>41151</v>
      </c>
      <c r="K842" s="208">
        <f t="shared" si="522"/>
        <v>40821</v>
      </c>
      <c r="L842" s="208">
        <f t="shared" si="522"/>
        <v>40371</v>
      </c>
      <c r="M842" s="733"/>
      <c r="N842" s="733"/>
      <c r="O842" s="733"/>
      <c r="P842" s="733"/>
      <c r="Q842" s="737"/>
      <c r="R842" s="733"/>
      <c r="U842" s="295"/>
      <c r="V842" s="295"/>
      <c r="W842" s="295"/>
      <c r="X842" s="295"/>
      <c r="Y842" s="297"/>
      <c r="Z842" s="297"/>
    </row>
    <row r="843" spans="1:26" ht="15.75">
      <c r="A843" s="154">
        <v>44063</v>
      </c>
      <c r="B843" s="734" t="s">
        <v>122</v>
      </c>
      <c r="C843" s="208" t="s">
        <v>86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734">
        <f>IF((L844=""),"",MAX(D845:L845))</f>
        <v>39888.78</v>
      </c>
      <c r="N843" s="734">
        <f>IF(L844="","",MIN(D845:L845))</f>
        <v>31948.950000000004</v>
      </c>
      <c r="O843" s="734">
        <f>IF((L845=""),"",AVERAGE(D845:L845))</f>
        <v>37973.339999999997</v>
      </c>
      <c r="P843" s="734">
        <f>IF((L844=""),"",((M843-N843)/(M843+N843))*100)</f>
        <v>11.052451128397282</v>
      </c>
      <c r="Q843" s="735" t="str">
        <f>IF(L844="","",IF(P843&lt;20,(IF(O843&gt;19000,IF(O843&lt;49000,"Pass","Fail"),"Fail"))))</f>
        <v>Pass</v>
      </c>
      <c r="R843" s="734">
        <v>64</v>
      </c>
      <c r="S843" s="590" t="s">
        <v>523</v>
      </c>
      <c r="T843" s="84" t="s">
        <v>524</v>
      </c>
      <c r="U843" s="287">
        <v>19000</v>
      </c>
      <c r="V843" s="287">
        <v>49000</v>
      </c>
      <c r="W843" s="287">
        <v>33000</v>
      </c>
      <c r="X843" s="288">
        <v>44000</v>
      </c>
      <c r="Y843" s="289">
        <v>20</v>
      </c>
      <c r="Z843" s="289">
        <v>20</v>
      </c>
    </row>
    <row r="844" spans="1:26" ht="15.75">
      <c r="A844" s="239"/>
      <c r="B844" s="732"/>
      <c r="C844" s="208" t="s">
        <v>87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732"/>
      <c r="N844" s="732"/>
      <c r="O844" s="732"/>
      <c r="P844" s="732"/>
      <c r="Q844" s="736"/>
      <c r="R844" s="732"/>
      <c r="S844" s="590"/>
      <c r="U844" s="293"/>
      <c r="V844" s="293"/>
      <c r="W844" s="293"/>
      <c r="X844" s="293"/>
      <c r="Y844" s="296"/>
      <c r="Z844" s="296"/>
    </row>
    <row r="845" spans="1:26" ht="15.75">
      <c r="A845" s="240"/>
      <c r="B845" s="733"/>
      <c r="C845" s="208" t="s">
        <v>121</v>
      </c>
      <c r="D845" s="208">
        <f t="shared" ref="D845:L845" si="523">IF(((D843="")*AND(D844="")),"",(D843-D844)*3)</f>
        <v>31948.950000000004</v>
      </c>
      <c r="E845" s="208">
        <f t="shared" si="523"/>
        <v>38056.590000000004</v>
      </c>
      <c r="F845" s="208">
        <f t="shared" si="523"/>
        <v>38965.26</v>
      </c>
      <c r="G845" s="208">
        <f t="shared" si="523"/>
        <v>39888.78</v>
      </c>
      <c r="H845" s="208">
        <f t="shared" si="523"/>
        <v>36651.239999999991</v>
      </c>
      <c r="I845" s="208">
        <f t="shared" si="523"/>
        <v>38559.75</v>
      </c>
      <c r="J845" s="208">
        <f t="shared" si="523"/>
        <v>39604.950000000004</v>
      </c>
      <c r="K845" s="208">
        <f t="shared" si="523"/>
        <v>39267.300000000003</v>
      </c>
      <c r="L845" s="208">
        <f t="shared" si="523"/>
        <v>38817.240000000005</v>
      </c>
      <c r="M845" s="733"/>
      <c r="N845" s="733"/>
      <c r="O845" s="733"/>
      <c r="P845" s="733"/>
      <c r="Q845" s="737"/>
      <c r="R845" s="733"/>
      <c r="U845" s="295"/>
      <c r="V845" s="295"/>
      <c r="W845" s="295"/>
      <c r="X845" s="295"/>
      <c r="Y845" s="297"/>
      <c r="Z845" s="297"/>
    </row>
    <row r="846" spans="1:26" ht="15.75">
      <c r="A846" s="154">
        <v>44067</v>
      </c>
      <c r="B846" s="734" t="s">
        <v>122</v>
      </c>
      <c r="C846" s="208" t="s">
        <v>86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734">
        <f>IF((L847=""),"",MAX(D848:L848))</f>
        <v>40715.280000000006</v>
      </c>
      <c r="N846" s="734">
        <f>IF(L847="","",MIN(D848:L848))</f>
        <v>32904.81</v>
      </c>
      <c r="O846" s="734">
        <f>IF((L848=""),"",AVERAGE(D848:L848))</f>
        <v>38638.006666666675</v>
      </c>
      <c r="P846" s="734">
        <f>IF((L847=""),"",((M846-N846)/(M846+N846))*100)</f>
        <v>10.609155734528454</v>
      </c>
      <c r="Q846" s="735" t="str">
        <f>IF(L847="","",IF(P846&lt;20,(IF(O846&gt;19000,IF(O846&lt;49000,"Pass","Fail"),"Fail"))))</f>
        <v>Pass</v>
      </c>
      <c r="R846" s="734">
        <v>121</v>
      </c>
      <c r="S846" s="590" t="s">
        <v>527</v>
      </c>
      <c r="T846" s="84"/>
      <c r="U846" s="287">
        <v>19000</v>
      </c>
      <c r="V846" s="287">
        <v>49000</v>
      </c>
      <c r="W846" s="287">
        <v>33000</v>
      </c>
      <c r="X846" s="288">
        <v>44000</v>
      </c>
      <c r="Y846" s="289">
        <v>20</v>
      </c>
      <c r="Z846" s="289">
        <v>20</v>
      </c>
    </row>
    <row r="847" spans="1:26" ht="15.75">
      <c r="A847" s="239"/>
      <c r="B847" s="732"/>
      <c r="C847" s="208" t="s">
        <v>87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732"/>
      <c r="N847" s="732"/>
      <c r="O847" s="732"/>
      <c r="P847" s="732"/>
      <c r="Q847" s="736"/>
      <c r="R847" s="732"/>
      <c r="S847" s="590"/>
      <c r="U847" s="293"/>
      <c r="V847" s="293"/>
      <c r="W847" s="293"/>
      <c r="X847" s="293"/>
      <c r="Y847" s="296"/>
      <c r="Z847" s="296"/>
    </row>
    <row r="848" spans="1:26" ht="15.75">
      <c r="A848" s="240"/>
      <c r="B848" s="733"/>
      <c r="C848" s="208" t="s">
        <v>121</v>
      </c>
      <c r="D848" s="208">
        <f t="shared" ref="D848:L848" si="524">IF(((D846="")*AND(D847="")),"",(D846-D847)*3)</f>
        <v>32904.81</v>
      </c>
      <c r="E848" s="208">
        <f t="shared" si="524"/>
        <v>39238.080000000002</v>
      </c>
      <c r="F848" s="208">
        <f t="shared" si="524"/>
        <v>40007.22</v>
      </c>
      <c r="G848" s="208">
        <f t="shared" si="524"/>
        <v>40715.280000000006</v>
      </c>
      <c r="H848" s="208">
        <f t="shared" si="524"/>
        <v>37012.559999999998</v>
      </c>
      <c r="I848" s="208">
        <f t="shared" si="524"/>
        <v>39073.08</v>
      </c>
      <c r="J848" s="208">
        <f t="shared" si="524"/>
        <v>40489.199999999997</v>
      </c>
      <c r="K848" s="208">
        <f t="shared" si="524"/>
        <v>38638.019999999997</v>
      </c>
      <c r="L848" s="208">
        <f t="shared" si="524"/>
        <v>39663.81</v>
      </c>
      <c r="M848" s="733"/>
      <c r="N848" s="733"/>
      <c r="O848" s="733"/>
      <c r="P848" s="733"/>
      <c r="Q848" s="737"/>
      <c r="R848" s="733"/>
      <c r="U848" s="295"/>
      <c r="V848" s="295"/>
      <c r="W848" s="295"/>
      <c r="X848" s="295"/>
      <c r="Y848" s="297"/>
      <c r="Z848" s="297"/>
    </row>
    <row r="849" spans="1:26" ht="15.75">
      <c r="A849" s="154">
        <v>44070</v>
      </c>
      <c r="B849" s="734" t="s">
        <v>122</v>
      </c>
      <c r="C849" s="208" t="s">
        <v>86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734">
        <f>IF((L850=""),"",MAX(D851:L851))</f>
        <v>40446.329999999994</v>
      </c>
      <c r="N849" s="734">
        <f>IF(L850="","",MIN(D851:L851))</f>
        <v>30694.080000000002</v>
      </c>
      <c r="O849" s="734">
        <f>IF((L851=""),"",AVERAGE(D851:L851))</f>
        <v>38147.659999999996</v>
      </c>
      <c r="P849" s="734">
        <f>IF((L850=""),"",((M849-N849)/(M849+N849))*100)</f>
        <v>13.708453465477627</v>
      </c>
      <c r="Q849" s="735" t="str">
        <f>IF(L850="","",IF(P849&lt;20,(IF(O849&gt;19000,IF(O849&lt;49000,"Pass","Fail"),"Fail"))))</f>
        <v>Pass</v>
      </c>
      <c r="R849" s="734">
        <v>74</v>
      </c>
      <c r="S849" s="590" t="s">
        <v>533</v>
      </c>
      <c r="T849" s="84"/>
      <c r="U849" s="287">
        <v>19000</v>
      </c>
      <c r="V849" s="287">
        <v>49000</v>
      </c>
      <c r="W849" s="287">
        <v>33000</v>
      </c>
      <c r="X849" s="288">
        <v>44000</v>
      </c>
      <c r="Y849" s="289">
        <v>20</v>
      </c>
      <c r="Z849" s="289">
        <v>20</v>
      </c>
    </row>
    <row r="850" spans="1:26" ht="15.75">
      <c r="A850" s="239"/>
      <c r="B850" s="732"/>
      <c r="C850" s="208" t="s">
        <v>87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732"/>
      <c r="N850" s="732"/>
      <c r="O850" s="732"/>
      <c r="P850" s="732"/>
      <c r="Q850" s="736"/>
      <c r="R850" s="732"/>
      <c r="S850" s="590"/>
      <c r="U850" s="293"/>
      <c r="V850" s="293"/>
      <c r="W850" s="293"/>
      <c r="X850" s="293"/>
      <c r="Y850" s="296"/>
      <c r="Z850" s="296"/>
    </row>
    <row r="851" spans="1:26" ht="15.75">
      <c r="A851" s="240"/>
      <c r="B851" s="733"/>
      <c r="C851" s="208" t="s">
        <v>121</v>
      </c>
      <c r="D851" s="208">
        <f t="shared" ref="D851:L851" si="525">IF(((D849="")*AND(D850="")),"",(D849-D850)*3)</f>
        <v>30694.080000000002</v>
      </c>
      <c r="E851" s="208">
        <f t="shared" si="525"/>
        <v>38818.11</v>
      </c>
      <c r="F851" s="208">
        <f t="shared" si="525"/>
        <v>39722.699999999997</v>
      </c>
      <c r="G851" s="208">
        <f t="shared" si="525"/>
        <v>40446.329999999994</v>
      </c>
      <c r="H851" s="208">
        <f t="shared" si="525"/>
        <v>35771.040000000001</v>
      </c>
      <c r="I851" s="208">
        <f t="shared" si="525"/>
        <v>38289.659999999989</v>
      </c>
      <c r="J851" s="208">
        <f t="shared" si="525"/>
        <v>40373.159999999996</v>
      </c>
      <c r="K851" s="208">
        <f t="shared" si="525"/>
        <v>40025.879999999997</v>
      </c>
      <c r="L851" s="208">
        <f t="shared" si="525"/>
        <v>39187.980000000003</v>
      </c>
      <c r="M851" s="733"/>
      <c r="N851" s="733"/>
      <c r="O851" s="733"/>
      <c r="P851" s="733"/>
      <c r="Q851" s="737"/>
      <c r="R851" s="733"/>
      <c r="U851" s="295"/>
      <c r="V851" s="295"/>
      <c r="W851" s="295"/>
      <c r="X851" s="295"/>
      <c r="Y851" s="297"/>
      <c r="Z851" s="297"/>
    </row>
    <row r="852" spans="1:26" ht="15.75">
      <c r="A852" s="154">
        <v>44074</v>
      </c>
      <c r="B852" s="734" t="s">
        <v>122</v>
      </c>
      <c r="C852" s="208" t="s">
        <v>86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734">
        <f>IF((L853=""),"",MAX(D854:L854))</f>
        <v>40164.36</v>
      </c>
      <c r="N852" s="734">
        <f>IF(L853="","",MIN(D854:L854))</f>
        <v>30715.620000000003</v>
      </c>
      <c r="O852" s="734">
        <f>IF((L854=""),"",AVERAGE(D854:L854))</f>
        <v>37943.379999999997</v>
      </c>
      <c r="P852" s="734">
        <f>IF((L853=""),"",((M852-N852)/(M852+N852))*100)</f>
        <v>13.330618885614806</v>
      </c>
      <c r="Q852" s="735" t="str">
        <f>IF(L853="","",IF(P852&lt;20,(IF(O852&gt;19000,IF(O852&lt;49000,"Pass","Fail"),"Fail"))))</f>
        <v>Pass</v>
      </c>
      <c r="R852" s="734">
        <v>74</v>
      </c>
      <c r="S852" s="590" t="s">
        <v>535</v>
      </c>
      <c r="T852" s="84"/>
      <c r="U852" s="287">
        <v>19000</v>
      </c>
      <c r="V852" s="287">
        <v>49000</v>
      </c>
      <c r="W852" s="287">
        <v>33000</v>
      </c>
      <c r="X852" s="288">
        <v>44000</v>
      </c>
      <c r="Y852" s="289">
        <v>20</v>
      </c>
      <c r="Z852" s="289">
        <v>20</v>
      </c>
    </row>
    <row r="853" spans="1:26" ht="15.75">
      <c r="A853" s="239"/>
      <c r="B853" s="732"/>
      <c r="C853" s="208" t="s">
        <v>87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732"/>
      <c r="N853" s="732"/>
      <c r="O853" s="732"/>
      <c r="P853" s="732"/>
      <c r="Q853" s="736"/>
      <c r="R853" s="732"/>
      <c r="S853" s="590"/>
      <c r="U853" s="293"/>
      <c r="V853" s="293"/>
      <c r="W853" s="293"/>
      <c r="X853" s="293"/>
      <c r="Y853" s="296"/>
      <c r="Z853" s="296"/>
    </row>
    <row r="854" spans="1:26" ht="15.75">
      <c r="A854" s="240"/>
      <c r="B854" s="733"/>
      <c r="C854" s="208" t="s">
        <v>121</v>
      </c>
      <c r="D854" s="208">
        <f t="shared" ref="D854:L854" si="526">IF(((D852="")*AND(D853="")),"",(D852-D853)*3)</f>
        <v>30715.620000000003</v>
      </c>
      <c r="E854" s="208">
        <f t="shared" si="526"/>
        <v>38539.770000000004</v>
      </c>
      <c r="F854" s="208">
        <f t="shared" si="526"/>
        <v>39594.78</v>
      </c>
      <c r="G854" s="208">
        <f t="shared" si="526"/>
        <v>40164.36</v>
      </c>
      <c r="H854" s="208">
        <f t="shared" si="526"/>
        <v>35367.239999999991</v>
      </c>
      <c r="I854" s="208">
        <f t="shared" si="526"/>
        <v>38064.989999999991</v>
      </c>
      <c r="J854" s="208">
        <f t="shared" si="526"/>
        <v>39979.229999999996</v>
      </c>
      <c r="K854" s="208">
        <f t="shared" si="526"/>
        <v>39773.339999999997</v>
      </c>
      <c r="L854" s="208">
        <f t="shared" si="526"/>
        <v>39291.090000000004</v>
      </c>
      <c r="M854" s="733"/>
      <c r="N854" s="733"/>
      <c r="O854" s="733"/>
      <c r="P854" s="733"/>
      <c r="Q854" s="737"/>
      <c r="R854" s="733"/>
      <c r="U854" s="295"/>
      <c r="V854" s="295"/>
      <c r="W854" s="295"/>
      <c r="X854" s="295"/>
      <c r="Y854" s="297"/>
      <c r="Z854" s="297"/>
    </row>
    <row r="855" spans="1:26" ht="15.75">
      <c r="A855" s="154">
        <v>44077</v>
      </c>
      <c r="B855" s="734" t="s">
        <v>122</v>
      </c>
      <c r="C855" s="208" t="s">
        <v>86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734">
        <f>IF((L856=""),"",MAX(D857:L857))</f>
        <v>38805.630000000005</v>
      </c>
      <c r="N855" s="734">
        <f>IF(L856="","",MIN(D857:L857))</f>
        <v>32031.48</v>
      </c>
      <c r="O855" s="734">
        <f>IF((L857=""),"",AVERAGE(D857:L857))</f>
        <v>36984.55333333333</v>
      </c>
      <c r="P855" s="734">
        <f>IF((L856=""),"",((M855-N855)/(M855+N855))*100)</f>
        <v>9.5629960059070811</v>
      </c>
      <c r="Q855" s="735" t="str">
        <f>IF(L856="","",IF(P855&lt;20,(IF(O855&gt;19000,IF(O855&lt;49000,"Pass","Fail"),"Fail"))))</f>
        <v>Pass</v>
      </c>
      <c r="R855" s="734">
        <v>1428</v>
      </c>
      <c r="S855" s="590" t="s">
        <v>543</v>
      </c>
      <c r="T855" s="84"/>
      <c r="U855" s="287">
        <v>19000</v>
      </c>
      <c r="V855" s="287">
        <v>49000</v>
      </c>
      <c r="W855" s="287">
        <v>33000</v>
      </c>
      <c r="X855" s="288">
        <v>44000</v>
      </c>
      <c r="Y855" s="289">
        <v>20</v>
      </c>
      <c r="Z855" s="289">
        <v>20</v>
      </c>
    </row>
    <row r="856" spans="1:26" ht="15.75">
      <c r="A856" s="239"/>
      <c r="B856" s="732"/>
      <c r="C856" s="208" t="s">
        <v>87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732"/>
      <c r="N856" s="732"/>
      <c r="O856" s="732"/>
      <c r="P856" s="732"/>
      <c r="Q856" s="736"/>
      <c r="R856" s="732"/>
      <c r="S856" s="590"/>
      <c r="U856" s="293"/>
      <c r="V856" s="293"/>
      <c r="W856" s="293"/>
      <c r="X856" s="293"/>
      <c r="Y856" s="296"/>
      <c r="Z856" s="296"/>
    </row>
    <row r="857" spans="1:26" ht="15.75">
      <c r="A857" s="240"/>
      <c r="B857" s="733"/>
      <c r="C857" s="208" t="s">
        <v>121</v>
      </c>
      <c r="D857" s="208">
        <f t="shared" ref="D857:L857" si="527">IF(((D855="")*AND(D856="")),"",(D855-D856)*3)</f>
        <v>32031.48</v>
      </c>
      <c r="E857" s="208">
        <f t="shared" si="527"/>
        <v>38042.699999999997</v>
      </c>
      <c r="F857" s="208">
        <f t="shared" si="527"/>
        <v>38377.229999999996</v>
      </c>
      <c r="G857" s="208">
        <f t="shared" si="527"/>
        <v>38229.39</v>
      </c>
      <c r="H857" s="208">
        <f t="shared" si="527"/>
        <v>34078.139999999992</v>
      </c>
      <c r="I857" s="208">
        <f t="shared" si="527"/>
        <v>37169.280000000006</v>
      </c>
      <c r="J857" s="208">
        <f t="shared" si="527"/>
        <v>38805.630000000005</v>
      </c>
      <c r="K857" s="208">
        <f t="shared" si="527"/>
        <v>38540.100000000006</v>
      </c>
      <c r="L857" s="208">
        <f t="shared" si="527"/>
        <v>37587.03</v>
      </c>
      <c r="M857" s="733"/>
      <c r="N857" s="733"/>
      <c r="O857" s="733"/>
      <c r="P857" s="733"/>
      <c r="Q857" s="737"/>
      <c r="R857" s="733"/>
      <c r="U857" s="295"/>
      <c r="V857" s="295"/>
      <c r="W857" s="295"/>
      <c r="X857" s="295"/>
      <c r="Y857" s="297"/>
      <c r="Z857" s="297"/>
    </row>
    <row r="858" spans="1:26" ht="15.75">
      <c r="A858" s="154">
        <v>44082</v>
      </c>
      <c r="B858" s="734" t="s">
        <v>122</v>
      </c>
      <c r="C858" s="208" t="s">
        <v>86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734">
        <f>IF((L859=""),"",MAX(D860:L860))</f>
        <v>41106.420000000006</v>
      </c>
      <c r="N858" s="734">
        <f>IF(L859="","",MIN(D860:L860))</f>
        <v>33782.910000000003</v>
      </c>
      <c r="O858" s="734">
        <f>IF((L860=""),"",AVERAGE(D860:L860))</f>
        <v>39348.193333333336</v>
      </c>
      <c r="P858" s="734">
        <f>IF((L859=""),"",((M858-N858)/(M858+N858))*100)</f>
        <v>9.7791100547968597</v>
      </c>
      <c r="Q858" s="735" t="str">
        <f>IF(L859="","",IF(P858&lt;20,(IF(O858&gt;19000,IF(O858&lt;49000,"Pass","Fail"),"Fail"))))</f>
        <v>Pass</v>
      </c>
      <c r="R858" s="734">
        <v>102</v>
      </c>
      <c r="S858" s="590" t="s">
        <v>547</v>
      </c>
      <c r="T858" s="84"/>
      <c r="U858" s="287">
        <v>19000</v>
      </c>
      <c r="V858" s="287">
        <v>49000</v>
      </c>
      <c r="W858" s="287">
        <v>33000</v>
      </c>
      <c r="X858" s="288">
        <v>44000</v>
      </c>
      <c r="Y858" s="289">
        <v>20</v>
      </c>
      <c r="Z858" s="289">
        <v>20</v>
      </c>
    </row>
    <row r="859" spans="1:26" ht="15.75">
      <c r="A859" s="239"/>
      <c r="B859" s="732"/>
      <c r="C859" s="208" t="s">
        <v>87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732"/>
      <c r="N859" s="732"/>
      <c r="O859" s="732"/>
      <c r="P859" s="732"/>
      <c r="Q859" s="736"/>
      <c r="R859" s="732"/>
      <c r="S859" s="590"/>
      <c r="U859" s="293"/>
      <c r="V859" s="293"/>
      <c r="W859" s="293"/>
      <c r="X859" s="293"/>
      <c r="Y859" s="296"/>
      <c r="Z859" s="296"/>
    </row>
    <row r="860" spans="1:26" ht="15.75">
      <c r="A860" s="240"/>
      <c r="B860" s="733"/>
      <c r="C860" s="208" t="s">
        <v>121</v>
      </c>
      <c r="D860" s="208">
        <f t="shared" ref="D860:L860" si="528">IF(((D858="")*AND(D859="")),"",(D858-D859)*3)</f>
        <v>33782.910000000003</v>
      </c>
      <c r="E860" s="208">
        <f t="shared" si="528"/>
        <v>39855.899999999994</v>
      </c>
      <c r="F860" s="208">
        <f t="shared" si="528"/>
        <v>40501.649999999994</v>
      </c>
      <c r="G860" s="208">
        <f t="shared" si="528"/>
        <v>41077.68</v>
      </c>
      <c r="H860" s="208">
        <f t="shared" si="528"/>
        <v>37262.160000000003</v>
      </c>
      <c r="I860" s="208">
        <f t="shared" si="528"/>
        <v>39703.590000000004</v>
      </c>
      <c r="J860" s="208">
        <f t="shared" si="528"/>
        <v>41106.420000000006</v>
      </c>
      <c r="K860" s="208">
        <f t="shared" si="528"/>
        <v>40826.22</v>
      </c>
      <c r="L860" s="208">
        <f t="shared" si="528"/>
        <v>40017.21</v>
      </c>
      <c r="M860" s="733"/>
      <c r="N860" s="733"/>
      <c r="O860" s="733"/>
      <c r="P860" s="733"/>
      <c r="Q860" s="737"/>
      <c r="R860" s="733"/>
      <c r="U860" s="295"/>
      <c r="V860" s="295"/>
      <c r="W860" s="295"/>
      <c r="X860" s="295"/>
      <c r="Y860" s="297"/>
      <c r="Z860" s="297"/>
    </row>
    <row r="861" spans="1:26" ht="15.75">
      <c r="A861" s="154">
        <v>44086</v>
      </c>
      <c r="B861" s="734" t="s">
        <v>122</v>
      </c>
      <c r="C861" s="208" t="s">
        <v>86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734">
        <f>IF((L862=""),"",MAX(D863:L863))</f>
        <v>39804.33</v>
      </c>
      <c r="N861" s="734">
        <f>IF(L862="","",MIN(D863:L863))</f>
        <v>32240.25</v>
      </c>
      <c r="O861" s="734">
        <f>IF((L863=""),"",AVERAGE(D863:L863))</f>
        <v>37840.346666666657</v>
      </c>
      <c r="P861" s="734">
        <f>IF((L862=""),"",((M861-N861)/(M861+N861))*100)</f>
        <v>10.499165933093096</v>
      </c>
      <c r="Q861" s="735" t="str">
        <f>IF(L862="","",IF(P861&lt;20,(IF(O861&gt;19000,IF(O861&lt;49000,"Pass","Fail"),"Fail"))))</f>
        <v>Pass</v>
      </c>
      <c r="R861" s="734">
        <v>121</v>
      </c>
      <c r="S861" s="590" t="s">
        <v>552</v>
      </c>
      <c r="T861" s="84"/>
      <c r="U861" s="287">
        <v>19000</v>
      </c>
      <c r="V861" s="287">
        <v>49000</v>
      </c>
      <c r="W861" s="287">
        <v>33000</v>
      </c>
      <c r="X861" s="288">
        <v>44000</v>
      </c>
      <c r="Y861" s="289">
        <v>20</v>
      </c>
      <c r="Z861" s="289">
        <v>20</v>
      </c>
    </row>
    <row r="862" spans="1:26" ht="15.75">
      <c r="A862" s="239"/>
      <c r="B862" s="732"/>
      <c r="C862" s="208" t="s">
        <v>87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732"/>
      <c r="N862" s="732"/>
      <c r="O862" s="732"/>
      <c r="P862" s="732"/>
      <c r="Q862" s="736"/>
      <c r="R862" s="732"/>
      <c r="S862" s="590"/>
      <c r="U862" s="293"/>
      <c r="V862" s="293"/>
      <c r="W862" s="293"/>
      <c r="X862" s="293"/>
      <c r="Y862" s="296"/>
      <c r="Z862" s="296"/>
    </row>
    <row r="863" spans="1:26" ht="15.75">
      <c r="A863" s="240"/>
      <c r="B863" s="733"/>
      <c r="C863" s="208" t="s">
        <v>121</v>
      </c>
      <c r="D863" s="208">
        <f t="shared" ref="D863:L863" si="529">IF(((D861="")*AND(D862="")),"",(D861-D862)*3)</f>
        <v>32240.25</v>
      </c>
      <c r="E863" s="208">
        <f t="shared" si="529"/>
        <v>38474.370000000003</v>
      </c>
      <c r="F863" s="208">
        <f t="shared" si="529"/>
        <v>39345.420000000006</v>
      </c>
      <c r="G863" s="208">
        <f t="shared" si="529"/>
        <v>39804.33</v>
      </c>
      <c r="H863" s="208">
        <f t="shared" si="529"/>
        <v>36091.17</v>
      </c>
      <c r="I863" s="208">
        <f t="shared" si="529"/>
        <v>37542.120000000003</v>
      </c>
      <c r="J863" s="208">
        <f t="shared" si="529"/>
        <v>39401.19</v>
      </c>
      <c r="K863" s="208">
        <f t="shared" si="529"/>
        <v>39311.61</v>
      </c>
      <c r="L863" s="208">
        <f t="shared" si="529"/>
        <v>38352.659999999989</v>
      </c>
      <c r="M863" s="733"/>
      <c r="N863" s="733"/>
      <c r="O863" s="733"/>
      <c r="P863" s="733"/>
      <c r="Q863" s="737"/>
      <c r="R863" s="733"/>
      <c r="U863" s="295"/>
      <c r="V863" s="295"/>
      <c r="W863" s="295"/>
      <c r="X863" s="295"/>
      <c r="Y863" s="297"/>
      <c r="Z863" s="297"/>
    </row>
    <row r="864" spans="1:26" ht="15.75">
      <c r="A864" s="154">
        <v>44090</v>
      </c>
      <c r="B864" s="734" t="s">
        <v>122</v>
      </c>
      <c r="C864" s="208" t="s">
        <v>86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734">
        <f>IF((L865=""),"",MAX(D866:L866))</f>
        <v>35048.639999999999</v>
      </c>
      <c r="N864" s="734">
        <f>IF(L865="","",MIN(D866:L866))</f>
        <v>29767.83</v>
      </c>
      <c r="O864" s="734">
        <f>IF((L866=""),"",AVERAGE(D866:L866))</f>
        <v>33897.646666666667</v>
      </c>
      <c r="P864" s="734">
        <f>IF((L865=""),"",((M864-N864)/(M864+N864))*100)</f>
        <v>8.1473273691084973</v>
      </c>
      <c r="Q864" s="735" t="str">
        <f>IF(L865="","",IF(P864&lt;20,(IF(O864&gt;19000,IF(O864&lt;49000,"Pass","Fail"),"Fail"))))</f>
        <v>Pass</v>
      </c>
      <c r="R864" s="734">
        <v>74</v>
      </c>
      <c r="S864" s="590" t="s">
        <v>554</v>
      </c>
      <c r="T864" s="84"/>
      <c r="U864" s="287">
        <v>19000</v>
      </c>
      <c r="V864" s="287">
        <v>49000</v>
      </c>
      <c r="W864" s="287">
        <v>33000</v>
      </c>
      <c r="X864" s="288">
        <v>44000</v>
      </c>
      <c r="Y864" s="289">
        <v>20</v>
      </c>
      <c r="Z864" s="289">
        <v>20</v>
      </c>
    </row>
    <row r="865" spans="1:26" ht="15.75">
      <c r="A865" s="239"/>
      <c r="B865" s="732"/>
      <c r="C865" s="208" t="s">
        <v>87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732"/>
      <c r="N865" s="732"/>
      <c r="O865" s="732"/>
      <c r="P865" s="732"/>
      <c r="Q865" s="736"/>
      <c r="R865" s="732"/>
      <c r="S865" s="590"/>
      <c r="U865" s="293"/>
      <c r="V865" s="293"/>
      <c r="W865" s="293"/>
      <c r="X865" s="293"/>
      <c r="Y865" s="296"/>
      <c r="Z865" s="296"/>
    </row>
    <row r="866" spans="1:26" ht="15.75">
      <c r="A866" s="240"/>
      <c r="B866" s="733"/>
      <c r="C866" s="208" t="s">
        <v>121</v>
      </c>
      <c r="D866" s="208">
        <f t="shared" ref="D866:L866" si="530">IF(((D864="")*AND(D865="")),"",(D864-D865)*3)</f>
        <v>29767.83</v>
      </c>
      <c r="E866" s="208">
        <f t="shared" si="530"/>
        <v>34289.399999999994</v>
      </c>
      <c r="F866" s="208">
        <f t="shared" si="530"/>
        <v>34570.740000000005</v>
      </c>
      <c r="G866" s="208">
        <f t="shared" si="530"/>
        <v>35048.639999999999</v>
      </c>
      <c r="H866" s="208">
        <f t="shared" si="530"/>
        <v>32372.640000000003</v>
      </c>
      <c r="I866" s="208">
        <f t="shared" si="530"/>
        <v>34383.450000000004</v>
      </c>
      <c r="J866" s="208">
        <f t="shared" si="530"/>
        <v>35012.28</v>
      </c>
      <c r="K866" s="208">
        <f t="shared" si="530"/>
        <v>34847.79</v>
      </c>
      <c r="L866" s="208">
        <f t="shared" si="530"/>
        <v>34786.049999999996</v>
      </c>
      <c r="M866" s="733"/>
      <c r="N866" s="733"/>
      <c r="O866" s="733"/>
      <c r="P866" s="733"/>
      <c r="Q866" s="737"/>
      <c r="R866" s="733"/>
      <c r="U866" s="295"/>
      <c r="V866" s="295"/>
      <c r="W866" s="295"/>
      <c r="X866" s="295"/>
      <c r="Y866" s="297"/>
      <c r="Z866" s="297"/>
    </row>
    <row r="867" spans="1:26" ht="15.75">
      <c r="A867" s="154">
        <v>44093</v>
      </c>
      <c r="B867" s="734" t="s">
        <v>122</v>
      </c>
      <c r="C867" s="208" t="s">
        <v>86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734">
        <f>IF((L868=""),"",MAX(D869:L869))</f>
        <v>40527.93</v>
      </c>
      <c r="N867" s="734">
        <f>IF(L868="","",MIN(D869:L869))</f>
        <v>32622.33</v>
      </c>
      <c r="O867" s="734">
        <f>IF((L869=""),"",AVERAGE(D869:L869))</f>
        <v>38606.290000000008</v>
      </c>
      <c r="P867" s="734">
        <f>IF((L868=""),"",((M867-N867)/(M867+N867))*100)</f>
        <v>10.8073436786144</v>
      </c>
      <c r="Q867" s="735" t="str">
        <f>IF(L868="","",IF(P867&lt;20,(IF(O867&gt;19000,IF(O867&lt;49000,"Pass","Fail"),"Fail"))))</f>
        <v>Pass</v>
      </c>
      <c r="R867" s="734">
        <v>121</v>
      </c>
      <c r="S867" s="590" t="s">
        <v>560</v>
      </c>
      <c r="T867" s="84"/>
      <c r="U867" s="287">
        <v>19000</v>
      </c>
      <c r="V867" s="287">
        <v>49000</v>
      </c>
      <c r="W867" s="287">
        <v>33000</v>
      </c>
      <c r="X867" s="288">
        <v>44000</v>
      </c>
      <c r="Y867" s="289">
        <v>20</v>
      </c>
      <c r="Z867" s="289">
        <v>20</v>
      </c>
    </row>
    <row r="868" spans="1:26" ht="15.75">
      <c r="A868" s="239"/>
      <c r="B868" s="732"/>
      <c r="C868" s="208" t="s">
        <v>87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732"/>
      <c r="N868" s="732"/>
      <c r="O868" s="732"/>
      <c r="P868" s="732"/>
      <c r="Q868" s="736"/>
      <c r="R868" s="732"/>
      <c r="S868" s="590"/>
      <c r="U868" s="293"/>
      <c r="V868" s="293"/>
      <c r="W868" s="293"/>
      <c r="X868" s="293"/>
      <c r="Y868" s="296"/>
      <c r="Z868" s="296"/>
    </row>
    <row r="869" spans="1:26" ht="15.75">
      <c r="A869" s="240"/>
      <c r="B869" s="733"/>
      <c r="C869" s="208" t="s">
        <v>121</v>
      </c>
      <c r="D869" s="208">
        <f t="shared" ref="D869:L869" si="531">IF(((D867="")*AND(D868="")),"",(D867-D868)*3)</f>
        <v>32622.33</v>
      </c>
      <c r="E869" s="208">
        <f t="shared" si="531"/>
        <v>39336.389999999992</v>
      </c>
      <c r="F869" s="208">
        <f t="shared" si="531"/>
        <v>40241.31</v>
      </c>
      <c r="G869" s="208">
        <f t="shared" si="531"/>
        <v>40442.789999999994</v>
      </c>
      <c r="H869" s="208">
        <f t="shared" si="531"/>
        <v>36199.29</v>
      </c>
      <c r="I869" s="208">
        <f t="shared" si="531"/>
        <v>38626.98000000001</v>
      </c>
      <c r="J869" s="208">
        <f t="shared" si="531"/>
        <v>40527.93</v>
      </c>
      <c r="K869" s="208">
        <f t="shared" si="531"/>
        <v>40468.26</v>
      </c>
      <c r="L869" s="208">
        <f t="shared" si="531"/>
        <v>38991.33</v>
      </c>
      <c r="M869" s="733"/>
      <c r="N869" s="733"/>
      <c r="O869" s="733"/>
      <c r="P869" s="733"/>
      <c r="Q869" s="737"/>
      <c r="R869" s="733"/>
      <c r="U869" s="295"/>
      <c r="V869" s="295"/>
      <c r="W869" s="295"/>
      <c r="X869" s="295"/>
      <c r="Y869" s="297"/>
      <c r="Z869" s="297"/>
    </row>
    <row r="870" spans="1:26" ht="15.75">
      <c r="A870" s="154">
        <v>44097</v>
      </c>
      <c r="B870" s="734" t="s">
        <v>122</v>
      </c>
      <c r="C870" s="208" t="s">
        <v>86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734">
        <f>IF((L871=""),"",MAX(D872:L872))</f>
        <v>39368.819999999992</v>
      </c>
      <c r="N870" s="734">
        <f>IF(L871="","",MIN(D872:L872))</f>
        <v>31017.839999999997</v>
      </c>
      <c r="O870" s="734">
        <f>IF((L872=""),"",AVERAGE(D872:L872))</f>
        <v>36534.36</v>
      </c>
      <c r="P870" s="734">
        <f>IF((L871=""),"",((M870-N870)/(M870+N870))*100)</f>
        <v>11.864435675737415</v>
      </c>
      <c r="Q870" s="735" t="str">
        <f>IF(L871="","",IF(P870&lt;20,(IF(O870&gt;19000,IF(O870&lt;49000,"Pass","Fail"),"Fail"))))</f>
        <v>Pass</v>
      </c>
      <c r="R870" s="734">
        <v>121</v>
      </c>
      <c r="S870" s="590" t="s">
        <v>561</v>
      </c>
      <c r="T870" s="84"/>
      <c r="U870" s="287">
        <v>19000</v>
      </c>
      <c r="V870" s="287">
        <v>49000</v>
      </c>
      <c r="W870" s="287">
        <v>33000</v>
      </c>
      <c r="X870" s="288">
        <v>44000</v>
      </c>
      <c r="Y870" s="289">
        <v>20</v>
      </c>
      <c r="Z870" s="289">
        <v>20</v>
      </c>
    </row>
    <row r="871" spans="1:26" ht="15.75">
      <c r="A871" s="239"/>
      <c r="B871" s="732"/>
      <c r="C871" s="208" t="s">
        <v>87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732"/>
      <c r="N871" s="732"/>
      <c r="O871" s="732"/>
      <c r="P871" s="732"/>
      <c r="Q871" s="736"/>
      <c r="R871" s="732"/>
      <c r="S871" s="590"/>
      <c r="U871" s="293"/>
      <c r="V871" s="293"/>
      <c r="W871" s="293"/>
      <c r="X871" s="293"/>
      <c r="Y871" s="296"/>
      <c r="Z871" s="296"/>
    </row>
    <row r="872" spans="1:26" ht="15.75">
      <c r="A872" s="240"/>
      <c r="B872" s="733"/>
      <c r="C872" s="208" t="s">
        <v>121</v>
      </c>
      <c r="D872" s="208">
        <f t="shared" ref="D872:L872" si="532">IF(((D870="")*AND(D871="")),"",(D870-D871)*3)</f>
        <v>31249.439999999999</v>
      </c>
      <c r="E872" s="208">
        <f t="shared" si="532"/>
        <v>31017.839999999997</v>
      </c>
      <c r="F872" s="208">
        <f t="shared" si="532"/>
        <v>38883.719999999994</v>
      </c>
      <c r="G872" s="208">
        <f t="shared" si="532"/>
        <v>39368.819999999992</v>
      </c>
      <c r="H872" s="208">
        <f t="shared" si="532"/>
        <v>35323.440000000002</v>
      </c>
      <c r="I872" s="208">
        <f t="shared" si="532"/>
        <v>37332.120000000003</v>
      </c>
      <c r="J872" s="208">
        <f t="shared" si="532"/>
        <v>39059.19</v>
      </c>
      <c r="K872" s="208">
        <f t="shared" si="532"/>
        <v>38817.03</v>
      </c>
      <c r="L872" s="208">
        <f t="shared" si="532"/>
        <v>37757.64</v>
      </c>
      <c r="M872" s="733"/>
      <c r="N872" s="733"/>
      <c r="O872" s="733"/>
      <c r="P872" s="733"/>
      <c r="Q872" s="737"/>
      <c r="R872" s="733"/>
      <c r="U872" s="295"/>
      <c r="V872" s="295"/>
      <c r="W872" s="295"/>
      <c r="X872" s="295"/>
      <c r="Y872" s="297"/>
      <c r="Z872" s="297"/>
    </row>
    <row r="873" spans="1:26" ht="15.75">
      <c r="A873" s="154">
        <v>44101</v>
      </c>
      <c r="B873" s="734" t="s">
        <v>122</v>
      </c>
      <c r="C873" s="208" t="s">
        <v>86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734">
        <f>IF((L874=""),"",MAX(D875:L875))</f>
        <v>39855.99</v>
      </c>
      <c r="N873" s="734">
        <f>IF(L874="","",MIN(D875:L875))</f>
        <v>32036.129999999997</v>
      </c>
      <c r="O873" s="734">
        <f>IF((L875=""),"",AVERAGE(D875:L875))</f>
        <v>38019.933333333334</v>
      </c>
      <c r="P873" s="734">
        <f>IF((L874=""),"",((M873-N873)/(M873+N873))*100)</f>
        <v>10.877214359515342</v>
      </c>
      <c r="Q873" s="735" t="str">
        <f>IF(L874="","",IF(P873&lt;20,(IF(O873&gt;19000,IF(O873&lt;49000,"Pass","Fail"),"Fail"))))</f>
        <v>Pass</v>
      </c>
      <c r="R873" s="734">
        <v>121</v>
      </c>
      <c r="S873" s="590" t="s">
        <v>564</v>
      </c>
      <c r="T873" s="84"/>
      <c r="U873" s="287">
        <v>19000</v>
      </c>
      <c r="V873" s="287">
        <v>49000</v>
      </c>
      <c r="W873" s="287">
        <v>33000</v>
      </c>
      <c r="X873" s="288">
        <v>44000</v>
      </c>
      <c r="Y873" s="289">
        <v>20</v>
      </c>
      <c r="Z873" s="289">
        <v>20</v>
      </c>
    </row>
    <row r="874" spans="1:26" ht="15.75">
      <c r="A874" s="239"/>
      <c r="B874" s="732"/>
      <c r="C874" s="208" t="s">
        <v>87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732"/>
      <c r="N874" s="732"/>
      <c r="O874" s="732"/>
      <c r="P874" s="732"/>
      <c r="Q874" s="736"/>
      <c r="R874" s="732"/>
      <c r="S874" s="590"/>
      <c r="U874" s="293"/>
      <c r="V874" s="293"/>
      <c r="W874" s="293"/>
      <c r="X874" s="293"/>
      <c r="Y874" s="296"/>
      <c r="Z874" s="296"/>
    </row>
    <row r="875" spans="1:26" ht="15.75">
      <c r="A875" s="240"/>
      <c r="B875" s="733"/>
      <c r="C875" s="208" t="s">
        <v>121</v>
      </c>
      <c r="D875" s="208">
        <f t="shared" ref="D875:L875" si="533">IF(((D873="")*AND(D874="")),"",(D873-D874)*3)</f>
        <v>32036.129999999997</v>
      </c>
      <c r="E875" s="208">
        <f t="shared" si="533"/>
        <v>38581.71</v>
      </c>
      <c r="F875" s="208">
        <f t="shared" si="533"/>
        <v>39529.14</v>
      </c>
      <c r="G875" s="208">
        <f t="shared" si="533"/>
        <v>39855.99</v>
      </c>
      <c r="H875" s="208">
        <f t="shared" si="533"/>
        <v>36060.570000000007</v>
      </c>
      <c r="I875" s="208">
        <f t="shared" si="533"/>
        <v>38098.649999999994</v>
      </c>
      <c r="J875" s="208">
        <f t="shared" si="533"/>
        <v>39727.5</v>
      </c>
      <c r="K875" s="208">
        <f t="shared" si="533"/>
        <v>39684.300000000003</v>
      </c>
      <c r="L875" s="208">
        <f t="shared" si="533"/>
        <v>38605.410000000003</v>
      </c>
      <c r="M875" s="733"/>
      <c r="N875" s="733"/>
      <c r="O875" s="733"/>
      <c r="P875" s="733"/>
      <c r="Q875" s="737"/>
      <c r="R875" s="733"/>
      <c r="U875" s="295"/>
      <c r="V875" s="295"/>
      <c r="W875" s="295"/>
      <c r="X875" s="295"/>
      <c r="Y875" s="297"/>
      <c r="Z875" s="297"/>
    </row>
    <row r="876" spans="1:26" ht="15.75">
      <c r="A876" s="154">
        <v>44104</v>
      </c>
      <c r="B876" s="734" t="s">
        <v>122</v>
      </c>
      <c r="C876" s="208" t="s">
        <v>86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734">
        <f>IF((L877=""),"",MAX(D878:L878))</f>
        <v>38882.07</v>
      </c>
      <c r="N876" s="734">
        <f>IF(L877="","",MIN(D878:L878))</f>
        <v>31427.79</v>
      </c>
      <c r="O876" s="734">
        <f>IF((L878=""),"",AVERAGE(D878:L878))</f>
        <v>36989.736666666664</v>
      </c>
      <c r="P876" s="734">
        <f>IF((L877=""),"",((M876-N876)/(M876+N876))*100)</f>
        <v>10.602040737956239</v>
      </c>
      <c r="Q876" s="735" t="str">
        <f>IF(L877="","",IF(P876&lt;20,(IF(O876&gt;19000,IF(O876&lt;49000,"Pass","Fail"),"Fail"))))</f>
        <v>Pass</v>
      </c>
      <c r="R876" s="734">
        <v>74</v>
      </c>
      <c r="S876" s="590" t="s">
        <v>567</v>
      </c>
      <c r="T876" s="84"/>
      <c r="U876" s="287">
        <v>19000</v>
      </c>
      <c r="V876" s="287">
        <v>49000</v>
      </c>
      <c r="W876" s="287">
        <v>33000</v>
      </c>
      <c r="X876" s="288">
        <v>44000</v>
      </c>
      <c r="Y876" s="289">
        <v>20</v>
      </c>
      <c r="Z876" s="289">
        <v>20</v>
      </c>
    </row>
    <row r="877" spans="1:26" ht="15.75">
      <c r="A877" s="239"/>
      <c r="B877" s="732"/>
      <c r="C877" s="208" t="s">
        <v>87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732"/>
      <c r="N877" s="732"/>
      <c r="O877" s="732"/>
      <c r="P877" s="732"/>
      <c r="Q877" s="736"/>
      <c r="R877" s="732"/>
      <c r="S877" s="590"/>
      <c r="U877" s="293"/>
      <c r="V877" s="293"/>
      <c r="W877" s="293"/>
      <c r="X877" s="293"/>
      <c r="Y877" s="296"/>
      <c r="Z877" s="296"/>
    </row>
    <row r="878" spans="1:26" ht="15.75">
      <c r="A878" s="240"/>
      <c r="B878" s="733"/>
      <c r="C878" s="208" t="s">
        <v>121</v>
      </c>
      <c r="D878" s="208">
        <f t="shared" ref="D878:L878" si="534">IF(((D876="")*AND(D877="")),"",(D876-D877)*3)</f>
        <v>31427.79</v>
      </c>
      <c r="E878" s="208">
        <f t="shared" si="534"/>
        <v>37550.729999999996</v>
      </c>
      <c r="F878" s="208">
        <f t="shared" si="534"/>
        <v>38311.769999999997</v>
      </c>
      <c r="G878" s="208">
        <f t="shared" si="534"/>
        <v>38882.07</v>
      </c>
      <c r="H878" s="208">
        <f t="shared" si="534"/>
        <v>35190.33</v>
      </c>
      <c r="I878" s="208">
        <f t="shared" si="534"/>
        <v>37066.92</v>
      </c>
      <c r="J878" s="208">
        <f t="shared" si="534"/>
        <v>38755.5</v>
      </c>
      <c r="K878" s="208">
        <f t="shared" si="534"/>
        <v>38420.789999999994</v>
      </c>
      <c r="L878" s="208">
        <f t="shared" si="534"/>
        <v>37301.729999999996</v>
      </c>
      <c r="M878" s="733"/>
      <c r="N878" s="733"/>
      <c r="O878" s="733"/>
      <c r="P878" s="733"/>
      <c r="Q878" s="737"/>
      <c r="R878" s="733"/>
      <c r="U878" s="295"/>
      <c r="V878" s="295"/>
      <c r="W878" s="295"/>
      <c r="X878" s="295"/>
      <c r="Y878" s="297"/>
      <c r="Z878" s="297"/>
    </row>
    <row r="879" spans="1:26" ht="15.75">
      <c r="A879" s="154">
        <v>44106</v>
      </c>
      <c r="B879" s="734" t="s">
        <v>122</v>
      </c>
      <c r="C879" s="208" t="s">
        <v>86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734">
        <f>IF((L880=""),"",MAX(D881:L881))</f>
        <v>43095.78</v>
      </c>
      <c r="N879" s="734">
        <f>IF(L880="","",MIN(D881:L881))</f>
        <v>31023.990000000005</v>
      </c>
      <c r="O879" s="734">
        <f>IF((L881=""),"",AVERAGE(D881:L881))</f>
        <v>37134.246666666666</v>
      </c>
      <c r="P879" s="734">
        <f>IF((L880=""),"",((M879-N879)/(M879+N879))*100)</f>
        <v>16.286869211817567</v>
      </c>
      <c r="Q879" s="735" t="str">
        <f>IF(L880="","",IF(P879&lt;20,(IF(O879&gt;19000,IF(O879&lt;49000,"Pass","Fail"),"Fail"))))</f>
        <v>Pass</v>
      </c>
      <c r="R879" s="734">
        <v>74</v>
      </c>
      <c r="S879" s="590"/>
      <c r="T879" s="84"/>
      <c r="U879" s="287">
        <v>19000</v>
      </c>
      <c r="V879" s="287">
        <v>49000</v>
      </c>
      <c r="W879" s="287">
        <v>33000</v>
      </c>
      <c r="X879" s="288">
        <v>44000</v>
      </c>
      <c r="Y879" s="289">
        <v>20</v>
      </c>
      <c r="Z879" s="289">
        <v>20</v>
      </c>
    </row>
    <row r="880" spans="1:26" ht="15.75">
      <c r="A880" s="239"/>
      <c r="B880" s="732"/>
      <c r="C880" s="208" t="s">
        <v>87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732"/>
      <c r="N880" s="732"/>
      <c r="O880" s="732"/>
      <c r="P880" s="732"/>
      <c r="Q880" s="736"/>
      <c r="R880" s="732"/>
      <c r="S880" s="590"/>
      <c r="U880" s="293"/>
      <c r="V880" s="293"/>
      <c r="W880" s="293"/>
      <c r="X880" s="293"/>
      <c r="Y880" s="296"/>
      <c r="Z880" s="296"/>
    </row>
    <row r="881" spans="1:26" ht="15.75">
      <c r="A881" s="240"/>
      <c r="B881" s="733"/>
      <c r="C881" s="208" t="s">
        <v>121</v>
      </c>
      <c r="D881" s="208">
        <f t="shared" ref="D881:L881" si="535">IF(((D879="")*AND(D880="")),"",(D879-D880)*3)</f>
        <v>31023.990000000005</v>
      </c>
      <c r="E881" s="208">
        <f t="shared" si="535"/>
        <v>35313.989999999991</v>
      </c>
      <c r="F881" s="208">
        <f t="shared" si="535"/>
        <v>42830.549999999996</v>
      </c>
      <c r="G881" s="208">
        <f t="shared" si="535"/>
        <v>36759.299999999996</v>
      </c>
      <c r="H881" s="208">
        <f t="shared" si="535"/>
        <v>33490.469999999994</v>
      </c>
      <c r="I881" s="208">
        <f t="shared" si="535"/>
        <v>37195.589999999997</v>
      </c>
      <c r="J881" s="208">
        <f t="shared" si="535"/>
        <v>43095.78</v>
      </c>
      <c r="K881" s="208">
        <f t="shared" si="535"/>
        <v>38645.369999999995</v>
      </c>
      <c r="L881" s="208">
        <f t="shared" si="535"/>
        <v>35853.180000000008</v>
      </c>
      <c r="M881" s="733"/>
      <c r="N881" s="733"/>
      <c r="O881" s="733"/>
      <c r="P881" s="733"/>
      <c r="Q881" s="737"/>
      <c r="R881" s="733"/>
      <c r="U881" s="295"/>
      <c r="V881" s="295"/>
      <c r="W881" s="295"/>
      <c r="X881" s="295"/>
      <c r="Y881" s="297"/>
      <c r="Z881" s="297"/>
    </row>
    <row r="882" spans="1:26" ht="15.75">
      <c r="A882" s="154">
        <v>44109</v>
      </c>
      <c r="B882" s="734" t="s">
        <v>122</v>
      </c>
      <c r="C882" s="208" t="s">
        <v>86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734">
        <f>IF((L883=""),"",MAX(D884:L884))</f>
        <v>40998.21</v>
      </c>
      <c r="N882" s="734">
        <f>IF(L883="","",MIN(D884:L884))</f>
        <v>33758.94</v>
      </c>
      <c r="O882" s="734">
        <f>IF((L884=""),"",AVERAGE(D884:L884))</f>
        <v>38969.736666666664</v>
      </c>
      <c r="P882" s="734">
        <f>IF((L883=""),"",((M882-N882)/(M882+N882))*100)</f>
        <v>9.6837158719935115</v>
      </c>
      <c r="Q882" s="735" t="str">
        <f>IF(L883="","",IF(P882&lt;20,(IF(O882&gt;19000,IF(O882&lt;49000,"Pass","Fail"),"Fail"))))</f>
        <v>Pass</v>
      </c>
      <c r="R882" s="734">
        <v>121</v>
      </c>
      <c r="S882" s="590" t="s">
        <v>571</v>
      </c>
      <c r="T882" s="84"/>
      <c r="U882" s="287">
        <v>19000</v>
      </c>
      <c r="V882" s="287">
        <v>49000</v>
      </c>
      <c r="W882" s="287">
        <v>33000</v>
      </c>
      <c r="X882" s="288">
        <v>44000</v>
      </c>
      <c r="Y882" s="289">
        <v>20</v>
      </c>
      <c r="Z882" s="289">
        <v>20</v>
      </c>
    </row>
    <row r="883" spans="1:26" ht="15.75">
      <c r="A883" s="239"/>
      <c r="B883" s="732"/>
      <c r="C883" s="208" t="s">
        <v>87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732"/>
      <c r="N883" s="732"/>
      <c r="O883" s="732"/>
      <c r="P883" s="732"/>
      <c r="Q883" s="736"/>
      <c r="R883" s="732"/>
      <c r="S883" s="590"/>
      <c r="U883" s="293"/>
      <c r="V883" s="293"/>
      <c r="W883" s="293"/>
      <c r="X883" s="293"/>
      <c r="Y883" s="296"/>
      <c r="Z883" s="296"/>
    </row>
    <row r="884" spans="1:26" ht="15.75">
      <c r="A884" s="240"/>
      <c r="B884" s="733"/>
      <c r="C884" s="208" t="s">
        <v>121</v>
      </c>
      <c r="D884" s="208">
        <f t="shared" ref="D884:L884" si="536">IF(((D882="")*AND(D883="")),"",(D882-D883)*3)</f>
        <v>33758.94</v>
      </c>
      <c r="E884" s="208">
        <f t="shared" si="536"/>
        <v>39508.229999999996</v>
      </c>
      <c r="F884" s="208">
        <f t="shared" si="536"/>
        <v>39999.149999999994</v>
      </c>
      <c r="G884" s="208">
        <f t="shared" si="536"/>
        <v>40998.21</v>
      </c>
      <c r="H884" s="208">
        <f t="shared" si="536"/>
        <v>37494.80999999999</v>
      </c>
      <c r="I884" s="208">
        <f t="shared" si="536"/>
        <v>39621.479999999996</v>
      </c>
      <c r="J884" s="208">
        <f t="shared" si="536"/>
        <v>40695.000000000007</v>
      </c>
      <c r="K884" s="208">
        <f t="shared" si="536"/>
        <v>38802.870000000003</v>
      </c>
      <c r="L884" s="208">
        <f t="shared" si="536"/>
        <v>39848.94</v>
      </c>
      <c r="M884" s="733"/>
      <c r="N884" s="733"/>
      <c r="O884" s="733"/>
      <c r="P884" s="733"/>
      <c r="Q884" s="737"/>
      <c r="R884" s="733"/>
      <c r="U884" s="295"/>
      <c r="V884" s="295"/>
      <c r="W884" s="295"/>
      <c r="X884" s="295"/>
      <c r="Y884" s="297"/>
      <c r="Z884" s="297"/>
    </row>
    <row r="885" spans="1:26" ht="15.75">
      <c r="A885" s="154">
        <v>44113</v>
      </c>
      <c r="B885" s="734" t="s">
        <v>122</v>
      </c>
      <c r="C885" s="208" t="s">
        <v>86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734">
        <f>IF((L886=""),"",MAX(D887:L887))</f>
        <v>40300.83</v>
      </c>
      <c r="N885" s="734">
        <f>IF(L886="","",MIN(D887:L887))</f>
        <v>32949.839999999997</v>
      </c>
      <c r="O885" s="734">
        <f>IF((L887=""),"",AVERAGE(D887:L887))</f>
        <v>38607.213333333333</v>
      </c>
      <c r="P885" s="734">
        <f>IF((L886=""),"",((M885-N885)/(M885+N885))*100)</f>
        <v>10.035389437393549</v>
      </c>
      <c r="Q885" s="735" t="str">
        <f>IF(L886="","",IF(P885&lt;20,(IF(O885&gt;19000,IF(O885&lt;49000,"Pass","Fail"),"Fail"))))</f>
        <v>Pass</v>
      </c>
      <c r="R885" s="734">
        <v>1159</v>
      </c>
      <c r="S885" s="590" t="s">
        <v>574</v>
      </c>
      <c r="T885" s="84"/>
      <c r="U885" s="287">
        <v>19000</v>
      </c>
      <c r="V885" s="287">
        <v>49000</v>
      </c>
      <c r="W885" s="287">
        <v>33000</v>
      </c>
      <c r="X885" s="288">
        <v>44000</v>
      </c>
      <c r="Y885" s="289">
        <v>20</v>
      </c>
      <c r="Z885" s="289">
        <v>20</v>
      </c>
    </row>
    <row r="886" spans="1:26" ht="15.75">
      <c r="A886" s="239"/>
      <c r="B886" s="732"/>
      <c r="C886" s="208" t="s">
        <v>87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732"/>
      <c r="N886" s="732"/>
      <c r="O886" s="732"/>
      <c r="P886" s="732"/>
      <c r="Q886" s="736"/>
      <c r="R886" s="732"/>
      <c r="S886" s="590"/>
      <c r="U886" s="293"/>
      <c r="V886" s="293"/>
      <c r="W886" s="293"/>
      <c r="X886" s="293"/>
      <c r="Y886" s="296"/>
      <c r="Z886" s="296"/>
    </row>
    <row r="887" spans="1:26" ht="15.75">
      <c r="A887" s="240"/>
      <c r="B887" s="733"/>
      <c r="C887" s="208" t="s">
        <v>121</v>
      </c>
      <c r="D887" s="208">
        <f t="shared" ref="D887:L887" si="537">IF(((D885="")*AND(D886="")),"",(D885-D886)*3)</f>
        <v>32949.839999999997</v>
      </c>
      <c r="E887" s="208">
        <f t="shared" si="537"/>
        <v>38939.67</v>
      </c>
      <c r="F887" s="208">
        <f t="shared" si="537"/>
        <v>39576.780000000006</v>
      </c>
      <c r="G887" s="208">
        <f t="shared" si="537"/>
        <v>40300.83</v>
      </c>
      <c r="H887" s="208">
        <f t="shared" si="537"/>
        <v>36775.740000000005</v>
      </c>
      <c r="I887" s="208">
        <f t="shared" si="537"/>
        <v>38766.539999999994</v>
      </c>
      <c r="J887" s="208">
        <f t="shared" si="537"/>
        <v>40069.829999999994</v>
      </c>
      <c r="K887" s="208">
        <f t="shared" si="537"/>
        <v>40271.850000000006</v>
      </c>
      <c r="L887" s="208">
        <f t="shared" si="537"/>
        <v>39813.840000000004</v>
      </c>
      <c r="M887" s="733"/>
      <c r="N887" s="733"/>
      <c r="O887" s="733"/>
      <c r="P887" s="733"/>
      <c r="Q887" s="737"/>
      <c r="R887" s="733"/>
      <c r="U887" s="295"/>
      <c r="V887" s="295"/>
      <c r="W887" s="295"/>
      <c r="X887" s="295"/>
      <c r="Y887" s="297"/>
      <c r="Z887" s="297"/>
    </row>
    <row r="888" spans="1:26" ht="15.75">
      <c r="A888" s="154">
        <v>44117</v>
      </c>
      <c r="B888" s="734" t="s">
        <v>122</v>
      </c>
      <c r="C888" s="208" t="s">
        <v>86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734">
        <f>IF((L889=""),"",MAX(D890:L890))</f>
        <v>39700.53</v>
      </c>
      <c r="N888" s="734">
        <f>IF(L889="","",MIN(D890:L890))</f>
        <v>32682.929999999993</v>
      </c>
      <c r="O888" s="734">
        <f>IF((L890=""),"",AVERAGE(D890:L890))</f>
        <v>37975.25</v>
      </c>
      <c r="P888" s="734">
        <f>IF((L889=""),"",((M888-N888)/(M888+N888))*100)</f>
        <v>9.6950325392016445</v>
      </c>
      <c r="Q888" s="735" t="str">
        <f>IF(L889="","",IF(P888&lt;20,(IF(O888&gt;19000,IF(O888&lt;49000,"Pass","Fail"),"Fail"))))</f>
        <v>Pass</v>
      </c>
      <c r="R888" s="734">
        <v>1335</v>
      </c>
      <c r="S888" s="590" t="s">
        <v>575</v>
      </c>
      <c r="T888" s="84"/>
      <c r="U888" s="287">
        <v>19000</v>
      </c>
      <c r="V888" s="287">
        <v>49000</v>
      </c>
      <c r="W888" s="287">
        <v>33000</v>
      </c>
      <c r="X888" s="288">
        <v>44000</v>
      </c>
      <c r="Y888" s="289">
        <v>20</v>
      </c>
      <c r="Z888" s="289">
        <v>20</v>
      </c>
    </row>
    <row r="889" spans="1:26" ht="15.75">
      <c r="A889" s="239"/>
      <c r="B889" s="732"/>
      <c r="C889" s="208" t="s">
        <v>87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732"/>
      <c r="N889" s="732"/>
      <c r="O889" s="732"/>
      <c r="P889" s="732"/>
      <c r="Q889" s="736"/>
      <c r="R889" s="732"/>
      <c r="S889" s="590"/>
      <c r="U889" s="293"/>
      <c r="V889" s="293"/>
      <c r="W889" s="293"/>
      <c r="X889" s="293"/>
      <c r="Y889" s="296"/>
      <c r="Z889" s="296"/>
    </row>
    <row r="890" spans="1:26" ht="15.75">
      <c r="A890" s="240"/>
      <c r="B890" s="733"/>
      <c r="C890" s="208" t="s">
        <v>121</v>
      </c>
      <c r="D890" s="208">
        <f t="shared" ref="D890:L890" si="538">IF(((D888="")*AND(D889="")),"",(D888-D889)*3)</f>
        <v>32682.929999999993</v>
      </c>
      <c r="E890" s="208">
        <f t="shared" si="538"/>
        <v>38497.919999999998</v>
      </c>
      <c r="F890" s="208">
        <f t="shared" si="538"/>
        <v>38992.019999999997</v>
      </c>
      <c r="G890" s="208">
        <f t="shared" si="538"/>
        <v>39700.53</v>
      </c>
      <c r="H890" s="208">
        <f t="shared" si="538"/>
        <v>36616.679999999993</v>
      </c>
      <c r="I890" s="208">
        <f t="shared" si="538"/>
        <v>37974</v>
      </c>
      <c r="J890" s="208">
        <f t="shared" si="538"/>
        <v>39283.71</v>
      </c>
      <c r="K890" s="208">
        <f t="shared" si="538"/>
        <v>39368.010000000009</v>
      </c>
      <c r="L890" s="208">
        <f t="shared" si="538"/>
        <v>38661.450000000004</v>
      </c>
      <c r="M890" s="733"/>
      <c r="N890" s="733"/>
      <c r="O890" s="733"/>
      <c r="P890" s="733"/>
      <c r="Q890" s="737"/>
      <c r="R890" s="733"/>
      <c r="U890" s="295"/>
      <c r="V890" s="295"/>
      <c r="W890" s="295"/>
      <c r="X890" s="295"/>
      <c r="Y890" s="297"/>
      <c r="Z890" s="297"/>
    </row>
    <row r="891" spans="1:26" ht="15.75">
      <c r="A891" s="154">
        <v>44124</v>
      </c>
      <c r="B891" s="734" t="s">
        <v>122</v>
      </c>
      <c r="C891" s="208" t="s">
        <v>86</v>
      </c>
      <c r="D891" s="219">
        <v>29313.49</v>
      </c>
      <c r="E891" s="219">
        <v>29173.05</v>
      </c>
      <c r="F891" s="219">
        <v>29160.91</v>
      </c>
      <c r="G891" s="219">
        <v>29146.18</v>
      </c>
      <c r="H891" s="219">
        <v>29250.400000000001</v>
      </c>
      <c r="I891" s="219">
        <v>27130</v>
      </c>
      <c r="J891" s="219">
        <v>29151.599999999999</v>
      </c>
      <c r="K891" s="219">
        <v>29151.360000000001</v>
      </c>
      <c r="L891" s="219">
        <v>29268.81</v>
      </c>
      <c r="M891" s="734">
        <f>IF((L892=""),"",MAX(D893:L893))</f>
        <v>40907.340000000004</v>
      </c>
      <c r="N891" s="734">
        <f>IF(L892="","",MIN(D893:L893))</f>
        <v>32133</v>
      </c>
      <c r="O891" s="734">
        <f>IF((L893=""),"",AVERAGE(D893:L893))</f>
        <v>38287.279999999999</v>
      </c>
      <c r="P891" s="734">
        <f>IF((L892=""),"",((M891-N891)/(M891+N891))*100)</f>
        <v>12.013005415911268</v>
      </c>
      <c r="Q891" s="735" t="str">
        <f>IF(L892="","",IF(P891&lt;20,(IF(O891&gt;19000,IF(O891&lt;49000,"Pass","Fail"),"Fail"))))</f>
        <v>Pass</v>
      </c>
      <c r="R891" s="734">
        <v>1428</v>
      </c>
      <c r="S891" s="590"/>
      <c r="T891" s="84"/>
      <c r="U891" s="287">
        <v>19000</v>
      </c>
      <c r="V891" s="287">
        <v>49000</v>
      </c>
      <c r="W891" s="287">
        <v>33000</v>
      </c>
      <c r="X891" s="288">
        <v>44000</v>
      </c>
      <c r="Y891" s="289">
        <v>20</v>
      </c>
      <c r="Z891" s="289">
        <v>20</v>
      </c>
    </row>
    <row r="892" spans="1:26" ht="15.75">
      <c r="A892" s="239"/>
      <c r="B892" s="732"/>
      <c r="C892" s="208" t="s">
        <v>87</v>
      </c>
      <c r="D892" s="219">
        <v>18148.07</v>
      </c>
      <c r="E892" s="219">
        <v>15969.19</v>
      </c>
      <c r="F892" s="219">
        <v>15592.66</v>
      </c>
      <c r="G892" s="219">
        <v>15510.4</v>
      </c>
      <c r="H892" s="219">
        <v>16877.23</v>
      </c>
      <c r="I892" s="219">
        <v>16419</v>
      </c>
      <c r="J892" s="219">
        <v>15613.84</v>
      </c>
      <c r="K892" s="219">
        <v>15650.75</v>
      </c>
      <c r="L892" s="219">
        <v>16102.82</v>
      </c>
      <c r="M892" s="732"/>
      <c r="N892" s="732"/>
      <c r="O892" s="732"/>
      <c r="P892" s="732"/>
      <c r="Q892" s="736"/>
      <c r="R892" s="732"/>
      <c r="S892" s="590"/>
      <c r="U892" s="293"/>
      <c r="V892" s="293"/>
      <c r="W892" s="293"/>
      <c r="X892" s="293"/>
      <c r="Y892" s="296"/>
      <c r="Z892" s="296"/>
    </row>
    <row r="893" spans="1:26" ht="15.75">
      <c r="A893" s="240"/>
      <c r="B893" s="733"/>
      <c r="C893" s="208" t="s">
        <v>121</v>
      </c>
      <c r="D893" s="208">
        <f t="shared" ref="D893:L893" si="539">IF(((D891="")*AND(D892="")),"",(D891-D892)*3)</f>
        <v>33496.260000000009</v>
      </c>
      <c r="E893" s="208">
        <f t="shared" si="539"/>
        <v>39611.579999999994</v>
      </c>
      <c r="F893" s="208">
        <f t="shared" si="539"/>
        <v>40704.75</v>
      </c>
      <c r="G893" s="208">
        <f t="shared" si="539"/>
        <v>40907.340000000004</v>
      </c>
      <c r="H893" s="208">
        <f t="shared" si="539"/>
        <v>37119.510000000009</v>
      </c>
      <c r="I893" s="208">
        <f t="shared" si="539"/>
        <v>32133</v>
      </c>
      <c r="J893" s="208">
        <f t="shared" si="539"/>
        <v>40613.279999999999</v>
      </c>
      <c r="K893" s="208">
        <f t="shared" si="539"/>
        <v>40501.83</v>
      </c>
      <c r="L893" s="208">
        <f t="shared" si="539"/>
        <v>39497.97</v>
      </c>
      <c r="M893" s="733"/>
      <c r="N893" s="733"/>
      <c r="O893" s="733"/>
      <c r="P893" s="733"/>
      <c r="Q893" s="737"/>
      <c r="R893" s="733"/>
      <c r="U893" s="295"/>
      <c r="V893" s="295"/>
      <c r="W893" s="295"/>
      <c r="X893" s="295"/>
      <c r="Y893" s="297"/>
      <c r="Z893" s="297"/>
    </row>
    <row r="894" spans="1:26" ht="15.75">
      <c r="A894" s="154"/>
      <c r="B894" s="734"/>
      <c r="C894" s="208"/>
      <c r="D894"/>
      <c r="E894"/>
      <c r="F894"/>
      <c r="G894"/>
      <c r="H894"/>
      <c r="I894"/>
      <c r="J894"/>
      <c r="K894"/>
      <c r="L894"/>
      <c r="M894" s="734"/>
      <c r="N894" s="734"/>
      <c r="O894" s="734"/>
      <c r="P894" s="734"/>
      <c r="Q894" s="735"/>
      <c r="R894" s="734"/>
      <c r="S894" s="590"/>
      <c r="T894" s="84"/>
      <c r="U894" s="287"/>
      <c r="V894" s="287"/>
      <c r="W894" s="287"/>
      <c r="X894" s="288"/>
      <c r="Y894" s="289"/>
      <c r="Z894" s="289"/>
    </row>
    <row r="895" spans="1:26" ht="15.75">
      <c r="A895" s="239"/>
      <c r="B895" s="732"/>
      <c r="C895" s="208"/>
      <c r="D895"/>
      <c r="E895"/>
      <c r="F895"/>
      <c r="G895"/>
      <c r="H895"/>
      <c r="I895"/>
      <c r="J895"/>
      <c r="K895"/>
      <c r="L895"/>
      <c r="M895" s="732"/>
      <c r="N895" s="732"/>
      <c r="O895" s="732"/>
      <c r="P895" s="732"/>
      <c r="Q895" s="736"/>
      <c r="R895" s="732"/>
      <c r="S895" s="590"/>
      <c r="U895" s="293"/>
      <c r="V895" s="293"/>
      <c r="W895" s="293"/>
      <c r="X895" s="293"/>
      <c r="Y895" s="296"/>
      <c r="Z895" s="296"/>
    </row>
    <row r="896" spans="1:26" ht="15.75">
      <c r="A896" s="240"/>
      <c r="B896" s="733"/>
      <c r="C896" s="208"/>
      <c r="D896" s="208"/>
      <c r="E896" s="208"/>
      <c r="F896" s="208"/>
      <c r="G896" s="208"/>
      <c r="H896" s="208"/>
      <c r="I896" s="208"/>
      <c r="J896" s="208"/>
      <c r="K896" s="208"/>
      <c r="L896" s="208"/>
      <c r="M896" s="733"/>
      <c r="N896" s="733"/>
      <c r="O896" s="733"/>
      <c r="P896" s="733"/>
      <c r="Q896" s="737"/>
      <c r="R896" s="733"/>
      <c r="U896" s="295"/>
      <c r="V896" s="295"/>
      <c r="W896" s="295"/>
      <c r="X896" s="295"/>
      <c r="Y896" s="297"/>
      <c r="Z896" s="297"/>
    </row>
  </sheetData>
  <autoFilter ref="A11:Z482"/>
  <mergeCells count="2100">
    <mergeCell ref="P753:P755"/>
    <mergeCell ref="Q753:Q755"/>
    <mergeCell ref="R753:R755"/>
    <mergeCell ref="N756:N758"/>
    <mergeCell ref="O756:O758"/>
    <mergeCell ref="P756:P758"/>
    <mergeCell ref="Q765:Q767"/>
    <mergeCell ref="R765:R767"/>
    <mergeCell ref="B759:B761"/>
    <mergeCell ref="M759:M761"/>
    <mergeCell ref="N759:N761"/>
    <mergeCell ref="O759:O761"/>
    <mergeCell ref="N762:N764"/>
    <mergeCell ref="O762:O764"/>
    <mergeCell ref="P762:P764"/>
    <mergeCell ref="R795:R797"/>
    <mergeCell ref="B780:B782"/>
    <mergeCell ref="M780:M782"/>
    <mergeCell ref="B765:B767"/>
    <mergeCell ref="M765:M767"/>
    <mergeCell ref="P759:P761"/>
    <mergeCell ref="Q759:Q761"/>
    <mergeCell ref="R759:R761"/>
    <mergeCell ref="P774:P776"/>
    <mergeCell ref="Q774:Q776"/>
    <mergeCell ref="R774:R776"/>
    <mergeCell ref="B768:B770"/>
    <mergeCell ref="M768:M770"/>
    <mergeCell ref="N768:N770"/>
    <mergeCell ref="O768:O770"/>
    <mergeCell ref="P768:P770"/>
    <mergeCell ref="Q768:Q770"/>
    <mergeCell ref="N750:N752"/>
    <mergeCell ref="O750:O752"/>
    <mergeCell ref="P750:P752"/>
    <mergeCell ref="B858:B860"/>
    <mergeCell ref="M858:M860"/>
    <mergeCell ref="N858:N860"/>
    <mergeCell ref="O858:O860"/>
    <mergeCell ref="P858:P860"/>
    <mergeCell ref="Q858:Q860"/>
    <mergeCell ref="R858:R860"/>
    <mergeCell ref="Q816:Q818"/>
    <mergeCell ref="R816:R818"/>
    <mergeCell ref="B756:B758"/>
    <mergeCell ref="Q756:Q758"/>
    <mergeCell ref="R756:R758"/>
    <mergeCell ref="B762:B764"/>
    <mergeCell ref="B840:B842"/>
    <mergeCell ref="M840:M842"/>
    <mergeCell ref="B750:B752"/>
    <mergeCell ref="M756:M758"/>
    <mergeCell ref="M750:M752"/>
    <mergeCell ref="M762:M764"/>
    <mergeCell ref="Q750:Q752"/>
    <mergeCell ref="R750:R752"/>
    <mergeCell ref="B753:B755"/>
    <mergeCell ref="M753:M755"/>
    <mergeCell ref="N753:N755"/>
    <mergeCell ref="O753:O755"/>
    <mergeCell ref="B774:B776"/>
    <mergeCell ref="M774:M776"/>
    <mergeCell ref="N774:N776"/>
    <mergeCell ref="O774:O776"/>
    <mergeCell ref="N729:N731"/>
    <mergeCell ref="O729:O731"/>
    <mergeCell ref="P729:P731"/>
    <mergeCell ref="Q729:Q731"/>
    <mergeCell ref="R729:R731"/>
    <mergeCell ref="B738:B740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R768:R770"/>
    <mergeCell ref="Q762:Q764"/>
    <mergeCell ref="R762:R764"/>
    <mergeCell ref="B726:B728"/>
    <mergeCell ref="M726:M728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P741:P743"/>
    <mergeCell ref="Q741:Q743"/>
    <mergeCell ref="R741:R743"/>
    <mergeCell ref="O711:O713"/>
    <mergeCell ref="P711:P713"/>
    <mergeCell ref="Q711:Q713"/>
    <mergeCell ref="R711:R713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0:B722"/>
    <mergeCell ref="M720:M722"/>
    <mergeCell ref="B729:B731"/>
    <mergeCell ref="M729:M731"/>
    <mergeCell ref="O699:O701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O639:O641"/>
    <mergeCell ref="N669:N671"/>
    <mergeCell ref="P672:P674"/>
    <mergeCell ref="Q672:Q674"/>
    <mergeCell ref="O669:O671"/>
    <mergeCell ref="P669:P671"/>
    <mergeCell ref="P657:P659"/>
    <mergeCell ref="M651:M653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Q651:Q653"/>
    <mergeCell ref="R651:R653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O645:O647"/>
    <mergeCell ref="R681:R683"/>
    <mergeCell ref="N672:N674"/>
    <mergeCell ref="O672:O674"/>
    <mergeCell ref="N651:N653"/>
    <mergeCell ref="R672:R674"/>
    <mergeCell ref="R666:R668"/>
    <mergeCell ref="Q657:Q659"/>
    <mergeCell ref="R657:R659"/>
    <mergeCell ref="B660:B662"/>
    <mergeCell ref="B669:B671"/>
    <mergeCell ref="M669:M671"/>
    <mergeCell ref="B666:B668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N660:N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N780:N782"/>
    <mergeCell ref="O780:O782"/>
    <mergeCell ref="P780:P782"/>
    <mergeCell ref="Q780:Q782"/>
    <mergeCell ref="R780:R782"/>
    <mergeCell ref="B789:B791"/>
    <mergeCell ref="M789:M791"/>
    <mergeCell ref="N789:N791"/>
    <mergeCell ref="O789:O791"/>
    <mergeCell ref="P789:P791"/>
    <mergeCell ref="Q789:Q791"/>
    <mergeCell ref="R789:R791"/>
    <mergeCell ref="B777:B779"/>
    <mergeCell ref="M777:M779"/>
    <mergeCell ref="N777:N779"/>
    <mergeCell ref="O777:O779"/>
    <mergeCell ref="P777:P779"/>
    <mergeCell ref="Q777:Q779"/>
    <mergeCell ref="R777:R779"/>
    <mergeCell ref="B783:B785"/>
    <mergeCell ref="M783:M785"/>
    <mergeCell ref="N783:N785"/>
    <mergeCell ref="O783:O785"/>
    <mergeCell ref="P783:P785"/>
    <mergeCell ref="Q783:Q785"/>
    <mergeCell ref="R783:R785"/>
    <mergeCell ref="B816:B818"/>
    <mergeCell ref="M816:M818"/>
    <mergeCell ref="N816:N818"/>
    <mergeCell ref="O816:O818"/>
    <mergeCell ref="P816:P818"/>
    <mergeCell ref="B792:B794"/>
    <mergeCell ref="M792:M794"/>
    <mergeCell ref="N792:N794"/>
    <mergeCell ref="O792:O794"/>
    <mergeCell ref="P792:P794"/>
    <mergeCell ref="Q792:Q794"/>
    <mergeCell ref="R792:R794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795:P797"/>
    <mergeCell ref="Q795:Q797"/>
    <mergeCell ref="B804:B806"/>
    <mergeCell ref="M804:M806"/>
    <mergeCell ref="N804:N806"/>
    <mergeCell ref="O804:O806"/>
    <mergeCell ref="P804:P806"/>
    <mergeCell ref="Q804:Q806"/>
    <mergeCell ref="R804:R806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B810:B812"/>
    <mergeCell ref="M810:M812"/>
    <mergeCell ref="N810:N812"/>
    <mergeCell ref="O810:O812"/>
    <mergeCell ref="P810:P812"/>
    <mergeCell ref="Q810:Q812"/>
    <mergeCell ref="R810:R812"/>
    <mergeCell ref="B828:B830"/>
    <mergeCell ref="M828:M830"/>
    <mergeCell ref="N828:N830"/>
    <mergeCell ref="O828:O830"/>
    <mergeCell ref="P828:P830"/>
    <mergeCell ref="Q828:Q830"/>
    <mergeCell ref="R828:R830"/>
    <mergeCell ref="B822:B824"/>
    <mergeCell ref="M822:M824"/>
    <mergeCell ref="N822:N824"/>
    <mergeCell ref="O822:O824"/>
    <mergeCell ref="P822:P824"/>
    <mergeCell ref="Q822:Q824"/>
    <mergeCell ref="R822:R824"/>
    <mergeCell ref="B813:B815"/>
    <mergeCell ref="M813:M815"/>
    <mergeCell ref="N813:N815"/>
    <mergeCell ref="O813:O815"/>
    <mergeCell ref="P813:P815"/>
    <mergeCell ref="Q813:Q815"/>
    <mergeCell ref="R813:R815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7:B839"/>
    <mergeCell ref="M837:M839"/>
    <mergeCell ref="N837:N839"/>
    <mergeCell ref="O837:O839"/>
    <mergeCell ref="P837:P839"/>
    <mergeCell ref="Q837:Q839"/>
    <mergeCell ref="R837:R839"/>
    <mergeCell ref="B834:B836"/>
    <mergeCell ref="M834:M836"/>
    <mergeCell ref="N834:N836"/>
    <mergeCell ref="O834:O836"/>
    <mergeCell ref="P834:P836"/>
    <mergeCell ref="Q834:Q836"/>
    <mergeCell ref="R834:R836"/>
    <mergeCell ref="B831:B833"/>
    <mergeCell ref="M831:M833"/>
    <mergeCell ref="N831:N833"/>
    <mergeCell ref="O831:O833"/>
    <mergeCell ref="P825:P827"/>
    <mergeCell ref="Q825:Q827"/>
    <mergeCell ref="R825:R827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P864:P866"/>
    <mergeCell ref="Q864:Q866"/>
    <mergeCell ref="R864:R866"/>
    <mergeCell ref="B852:B854"/>
    <mergeCell ref="M852:M854"/>
    <mergeCell ref="N852:N854"/>
    <mergeCell ref="O852:O854"/>
    <mergeCell ref="P852:P854"/>
    <mergeCell ref="Q852:Q854"/>
    <mergeCell ref="R852:R854"/>
    <mergeCell ref="B843:B845"/>
    <mergeCell ref="M843:M845"/>
    <mergeCell ref="N843:N845"/>
    <mergeCell ref="O843:O845"/>
    <mergeCell ref="P843:P845"/>
    <mergeCell ref="Q843:Q845"/>
    <mergeCell ref="R843:R845"/>
    <mergeCell ref="B861:B863"/>
    <mergeCell ref="M861:M863"/>
    <mergeCell ref="N861:N863"/>
    <mergeCell ref="O861:O863"/>
    <mergeCell ref="P861:P863"/>
    <mergeCell ref="Q861:Q863"/>
    <mergeCell ref="R861:R863"/>
    <mergeCell ref="B870:B872"/>
    <mergeCell ref="M870:M872"/>
    <mergeCell ref="N870:N872"/>
    <mergeCell ref="O870:O872"/>
    <mergeCell ref="P870:P872"/>
    <mergeCell ref="Q870:Q872"/>
    <mergeCell ref="R870:R872"/>
    <mergeCell ref="B873:B875"/>
    <mergeCell ref="M873:M875"/>
    <mergeCell ref="N873:N875"/>
    <mergeCell ref="O873:O875"/>
    <mergeCell ref="P873:P875"/>
    <mergeCell ref="Q873:Q875"/>
    <mergeCell ref="R873:R875"/>
    <mergeCell ref="B855:B857"/>
    <mergeCell ref="M855:M857"/>
    <mergeCell ref="N855:N857"/>
    <mergeCell ref="O855:O857"/>
    <mergeCell ref="P855:P857"/>
    <mergeCell ref="Q855:Q857"/>
    <mergeCell ref="R855:R857"/>
    <mergeCell ref="B867:B869"/>
    <mergeCell ref="M867:M869"/>
    <mergeCell ref="N867:N869"/>
    <mergeCell ref="O867:O869"/>
    <mergeCell ref="P867:P869"/>
    <mergeCell ref="Q867:Q869"/>
    <mergeCell ref="R867:R869"/>
    <mergeCell ref="B864:B866"/>
    <mergeCell ref="M864:M866"/>
    <mergeCell ref="N864:N866"/>
    <mergeCell ref="O864:O866"/>
    <mergeCell ref="B879:B881"/>
    <mergeCell ref="M879:M881"/>
    <mergeCell ref="N879:N881"/>
    <mergeCell ref="O879:O881"/>
    <mergeCell ref="P879:P881"/>
    <mergeCell ref="Q879:Q881"/>
    <mergeCell ref="R879:R881"/>
    <mergeCell ref="B876:B878"/>
    <mergeCell ref="M876:M878"/>
    <mergeCell ref="N876:N878"/>
    <mergeCell ref="O876:O878"/>
    <mergeCell ref="P876:P878"/>
    <mergeCell ref="Q876:Q878"/>
    <mergeCell ref="R876:R878"/>
    <mergeCell ref="B882:B884"/>
    <mergeCell ref="M882:M884"/>
    <mergeCell ref="N882:N884"/>
    <mergeCell ref="O882:O884"/>
    <mergeCell ref="P882:P884"/>
    <mergeCell ref="Q882:Q884"/>
    <mergeCell ref="R882:R884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</mergeCells>
  <conditionalFormatting sqref="I891:L891">
    <cfRule type="cellIs" dxfId="2039" priority="1999" stopIfTrue="1" operator="equal">
      <formula>"Pass"</formula>
    </cfRule>
    <cfRule type="cellIs" dxfId="2038" priority="2000" stopIfTrue="1" operator="equal">
      <formula>"Fail"</formula>
    </cfRule>
  </conditionalFormatting>
  <conditionalFormatting sqref="I891:L891">
    <cfRule type="cellIs" dxfId="2037" priority="1997" stopIfTrue="1" operator="equal">
      <formula>"Pass"</formula>
    </cfRule>
    <cfRule type="cellIs" dxfId="2036" priority="1998" stopIfTrue="1" operator="equal">
      <formula>"Fail"</formula>
    </cfRule>
  </conditionalFormatting>
  <conditionalFormatting sqref="I891:L891">
    <cfRule type="cellIs" dxfId="2035" priority="1995" stopIfTrue="1" operator="equal">
      <formula>"Pass"</formula>
    </cfRule>
    <cfRule type="cellIs" dxfId="2034" priority="1996" stopIfTrue="1" operator="equal">
      <formula>"Fail"</formula>
    </cfRule>
  </conditionalFormatting>
  <conditionalFormatting sqref="I891:L891">
    <cfRule type="cellIs" dxfId="2033" priority="1993" stopIfTrue="1" operator="equal">
      <formula>"Pass"</formula>
    </cfRule>
    <cfRule type="cellIs" dxfId="2032" priority="1994" stopIfTrue="1" operator="equal">
      <formula>"Fail"</formula>
    </cfRule>
  </conditionalFormatting>
  <conditionalFormatting sqref="I891:L891">
    <cfRule type="cellIs" dxfId="2031" priority="1991" stopIfTrue="1" operator="equal">
      <formula>"Pass"</formula>
    </cfRule>
    <cfRule type="cellIs" dxfId="2030" priority="1992" stopIfTrue="1" operator="equal">
      <formula>"Fail"</formula>
    </cfRule>
  </conditionalFormatting>
  <conditionalFormatting sqref="I891:L891">
    <cfRule type="cellIs" dxfId="2029" priority="1989" stopIfTrue="1" operator="equal">
      <formula>"Pass"</formula>
    </cfRule>
    <cfRule type="cellIs" dxfId="2028" priority="1990" stopIfTrue="1" operator="equal">
      <formula>"Fail"</formula>
    </cfRule>
  </conditionalFormatting>
  <conditionalFormatting sqref="I891:L891">
    <cfRule type="cellIs" dxfId="2027" priority="1987" stopIfTrue="1" operator="equal">
      <formula>"Pass"</formula>
    </cfRule>
    <cfRule type="cellIs" dxfId="2026" priority="1988" stopIfTrue="1" operator="equal">
      <formula>"Fail"</formula>
    </cfRule>
  </conditionalFormatting>
  <conditionalFormatting sqref="I891:L891">
    <cfRule type="cellIs" dxfId="2025" priority="1985" stopIfTrue="1" operator="equal">
      <formula>"Pass"</formula>
    </cfRule>
    <cfRule type="cellIs" dxfId="2024" priority="1986" stopIfTrue="1" operator="equal">
      <formula>"Fail"</formula>
    </cfRule>
  </conditionalFormatting>
  <conditionalFormatting sqref="I891:L891">
    <cfRule type="cellIs" dxfId="2023" priority="1983" stopIfTrue="1" operator="equal">
      <formula>"Pass"</formula>
    </cfRule>
    <cfRule type="cellIs" dxfId="2022" priority="1984" stopIfTrue="1" operator="equal">
      <formula>"Fail"</formula>
    </cfRule>
  </conditionalFormatting>
  <conditionalFormatting sqref="I891:L891">
    <cfRule type="cellIs" dxfId="2021" priority="1981" stopIfTrue="1" operator="equal">
      <formula>"Pass"</formula>
    </cfRule>
    <cfRule type="cellIs" dxfId="2020" priority="1982" stopIfTrue="1" operator="equal">
      <formula>"Fail"</formula>
    </cfRule>
  </conditionalFormatting>
  <conditionalFormatting sqref="I891:L891">
    <cfRule type="cellIs" dxfId="2019" priority="1979" stopIfTrue="1" operator="equal">
      <formula>"Pass"</formula>
    </cfRule>
    <cfRule type="cellIs" dxfId="2018" priority="1980" stopIfTrue="1" operator="equal">
      <formula>"Fail"</formula>
    </cfRule>
  </conditionalFormatting>
  <conditionalFormatting sqref="I891:L891">
    <cfRule type="cellIs" dxfId="2017" priority="1977" stopIfTrue="1" operator="equal">
      <formula>"Pass"</formula>
    </cfRule>
    <cfRule type="cellIs" dxfId="2016" priority="1978" stopIfTrue="1" operator="equal">
      <formula>"Fail"</formula>
    </cfRule>
  </conditionalFormatting>
  <conditionalFormatting sqref="I891:L891">
    <cfRule type="cellIs" dxfId="2015" priority="1975" stopIfTrue="1" operator="equal">
      <formula>"Pass"</formula>
    </cfRule>
    <cfRule type="cellIs" dxfId="2014" priority="1976" stopIfTrue="1" operator="equal">
      <formula>"Fail"</formula>
    </cfRule>
  </conditionalFormatting>
  <conditionalFormatting sqref="I891:L891">
    <cfRule type="cellIs" dxfId="2013" priority="1973" stopIfTrue="1" operator="equal">
      <formula>"Pass"</formula>
    </cfRule>
    <cfRule type="cellIs" dxfId="2012" priority="1974" stopIfTrue="1" operator="equal">
      <formula>"Fail"</formula>
    </cfRule>
  </conditionalFormatting>
  <conditionalFormatting sqref="I891:L891">
    <cfRule type="cellIs" dxfId="2011" priority="1971" stopIfTrue="1" operator="equal">
      <formula>"Pass"</formula>
    </cfRule>
    <cfRule type="cellIs" dxfId="2010" priority="1972" stopIfTrue="1" operator="equal">
      <formula>"Fail"</formula>
    </cfRule>
  </conditionalFormatting>
  <conditionalFormatting sqref="I891:L891">
    <cfRule type="cellIs" dxfId="2009" priority="1969" stopIfTrue="1" operator="equal">
      <formula>"Pass"</formula>
    </cfRule>
    <cfRule type="cellIs" dxfId="2008" priority="1970" stopIfTrue="1" operator="equal">
      <formula>"Fail"</formula>
    </cfRule>
  </conditionalFormatting>
  <conditionalFormatting sqref="I891:L891">
    <cfRule type="cellIs" dxfId="2007" priority="1967" stopIfTrue="1" operator="equal">
      <formula>"Pass"</formula>
    </cfRule>
    <cfRule type="cellIs" dxfId="2006" priority="1968" stopIfTrue="1" operator="equal">
      <formula>"Fail"</formula>
    </cfRule>
  </conditionalFormatting>
  <conditionalFormatting sqref="I891:L891">
    <cfRule type="cellIs" dxfId="2005" priority="1965" stopIfTrue="1" operator="equal">
      <formula>"Pass"</formula>
    </cfRule>
    <cfRule type="cellIs" dxfId="2004" priority="1966" stopIfTrue="1" operator="equal">
      <formula>"Fail"</formula>
    </cfRule>
  </conditionalFormatting>
  <conditionalFormatting sqref="I891:L891">
    <cfRule type="cellIs" dxfId="2003" priority="1963" stopIfTrue="1" operator="equal">
      <formula>"Pass"</formula>
    </cfRule>
    <cfRule type="cellIs" dxfId="2002" priority="1964" stopIfTrue="1" operator="equal">
      <formula>"Fail"</formula>
    </cfRule>
  </conditionalFormatting>
  <conditionalFormatting sqref="I891:L891">
    <cfRule type="cellIs" dxfId="2001" priority="1961" stopIfTrue="1" operator="equal">
      <formula>"Pass"</formula>
    </cfRule>
    <cfRule type="cellIs" dxfId="2000" priority="1962" stopIfTrue="1" operator="equal">
      <formula>"Fail"</formula>
    </cfRule>
  </conditionalFormatting>
  <conditionalFormatting sqref="I891:L891">
    <cfRule type="cellIs" dxfId="1999" priority="1959" stopIfTrue="1" operator="equal">
      <formula>"Pass"</formula>
    </cfRule>
    <cfRule type="cellIs" dxfId="1998" priority="1960" stopIfTrue="1" operator="equal">
      <formula>"Fail"</formula>
    </cfRule>
  </conditionalFormatting>
  <conditionalFormatting sqref="I891:L891">
    <cfRule type="cellIs" dxfId="1997" priority="1957" stopIfTrue="1" operator="equal">
      <formula>"Pass"</formula>
    </cfRule>
    <cfRule type="cellIs" dxfId="1996" priority="1958" stopIfTrue="1" operator="equal">
      <formula>"Fail"</formula>
    </cfRule>
  </conditionalFormatting>
  <conditionalFormatting sqref="I891:L891">
    <cfRule type="cellIs" dxfId="1995" priority="1955" stopIfTrue="1" operator="equal">
      <formula>"Pass"</formula>
    </cfRule>
    <cfRule type="cellIs" dxfId="1994" priority="1956" stopIfTrue="1" operator="equal">
      <formula>"Fail"</formula>
    </cfRule>
  </conditionalFormatting>
  <conditionalFormatting sqref="I891:L891">
    <cfRule type="cellIs" dxfId="1993" priority="1953" stopIfTrue="1" operator="equal">
      <formula>"Pass"</formula>
    </cfRule>
    <cfRule type="cellIs" dxfId="1992" priority="1954" stopIfTrue="1" operator="equal">
      <formula>"Fail"</formula>
    </cfRule>
  </conditionalFormatting>
  <conditionalFormatting sqref="I891:L891">
    <cfRule type="cellIs" dxfId="1991" priority="1951" stopIfTrue="1" operator="equal">
      <formula>"Pass"</formula>
    </cfRule>
    <cfRule type="cellIs" dxfId="1990" priority="1952" stopIfTrue="1" operator="equal">
      <formula>"Fail"</formula>
    </cfRule>
  </conditionalFormatting>
  <conditionalFormatting sqref="I891:L891">
    <cfRule type="cellIs" dxfId="1989" priority="1949" stopIfTrue="1" operator="equal">
      <formula>"Pass"</formula>
    </cfRule>
    <cfRule type="cellIs" dxfId="1988" priority="1950" stopIfTrue="1" operator="equal">
      <formula>"Fail"</formula>
    </cfRule>
  </conditionalFormatting>
  <conditionalFormatting sqref="I891:L891">
    <cfRule type="cellIs" dxfId="1987" priority="1947" stopIfTrue="1" operator="equal">
      <formula>"Pass"</formula>
    </cfRule>
    <cfRule type="cellIs" dxfId="1986" priority="1948" stopIfTrue="1" operator="equal">
      <formula>"Fail"</formula>
    </cfRule>
  </conditionalFormatting>
  <conditionalFormatting sqref="I891:L891">
    <cfRule type="cellIs" dxfId="1985" priority="1945" stopIfTrue="1" operator="equal">
      <formula>"Pass"</formula>
    </cfRule>
    <cfRule type="cellIs" dxfId="1984" priority="1946" stopIfTrue="1" operator="equal">
      <formula>"Fail"</formula>
    </cfRule>
  </conditionalFormatting>
  <conditionalFormatting sqref="I891:L891">
    <cfRule type="cellIs" dxfId="1983" priority="1943" stopIfTrue="1" operator="equal">
      <formula>"Pass"</formula>
    </cfRule>
    <cfRule type="cellIs" dxfId="1982" priority="1944" stopIfTrue="1" operator="equal">
      <formula>"Fail"</formula>
    </cfRule>
  </conditionalFormatting>
  <conditionalFormatting sqref="I891:L891">
    <cfRule type="cellIs" dxfId="1981" priority="1941" stopIfTrue="1" operator="equal">
      <formula>"Pass"</formula>
    </cfRule>
    <cfRule type="cellIs" dxfId="1980" priority="1942" stopIfTrue="1" operator="equal">
      <formula>"Fail"</formula>
    </cfRule>
  </conditionalFormatting>
  <conditionalFormatting sqref="I891:L891">
    <cfRule type="cellIs" dxfId="1979" priority="1939" stopIfTrue="1" operator="equal">
      <formula>"Pass"</formula>
    </cfRule>
    <cfRule type="cellIs" dxfId="1978" priority="1940" stopIfTrue="1" operator="equal">
      <formula>"Fail"</formula>
    </cfRule>
  </conditionalFormatting>
  <conditionalFormatting sqref="I891:L891">
    <cfRule type="cellIs" dxfId="1977" priority="1937" stopIfTrue="1" operator="equal">
      <formula>"Pass"</formula>
    </cfRule>
    <cfRule type="cellIs" dxfId="1976" priority="1938" stopIfTrue="1" operator="equal">
      <formula>"Fail"</formula>
    </cfRule>
  </conditionalFormatting>
  <conditionalFormatting sqref="I891:L891">
    <cfRule type="cellIs" dxfId="1975" priority="1935" stopIfTrue="1" operator="equal">
      <formula>"Pass"</formula>
    </cfRule>
    <cfRule type="cellIs" dxfId="1974" priority="1936" stopIfTrue="1" operator="equal">
      <formula>"Fail"</formula>
    </cfRule>
  </conditionalFormatting>
  <conditionalFormatting sqref="I891:L891">
    <cfRule type="cellIs" dxfId="1973" priority="1933" stopIfTrue="1" operator="equal">
      <formula>"Pass"</formula>
    </cfRule>
    <cfRule type="cellIs" dxfId="1972" priority="1934" stopIfTrue="1" operator="equal">
      <formula>"Fail"</formula>
    </cfRule>
  </conditionalFormatting>
  <conditionalFormatting sqref="I891:L891">
    <cfRule type="cellIs" dxfId="1971" priority="1931" stopIfTrue="1" operator="equal">
      <formula>"Pass"</formula>
    </cfRule>
    <cfRule type="cellIs" dxfId="1970" priority="1932" stopIfTrue="1" operator="equal">
      <formula>"Fail"</formula>
    </cfRule>
  </conditionalFormatting>
  <conditionalFormatting sqref="I891:L891">
    <cfRule type="cellIs" dxfId="1969" priority="1929" stopIfTrue="1" operator="equal">
      <formula>"Pass"</formula>
    </cfRule>
    <cfRule type="cellIs" dxfId="1968" priority="1930" stopIfTrue="1" operator="equal">
      <formula>"Fail"</formula>
    </cfRule>
  </conditionalFormatting>
  <conditionalFormatting sqref="I891:L891">
    <cfRule type="cellIs" dxfId="1967" priority="1927" stopIfTrue="1" operator="equal">
      <formula>"Pass"</formula>
    </cfRule>
    <cfRule type="cellIs" dxfId="1966" priority="1928" stopIfTrue="1" operator="equal">
      <formula>"Fail"</formula>
    </cfRule>
  </conditionalFormatting>
  <conditionalFormatting sqref="I891:L891">
    <cfRule type="cellIs" dxfId="1965" priority="1925" stopIfTrue="1" operator="equal">
      <formula>"Pass"</formula>
    </cfRule>
    <cfRule type="cellIs" dxfId="1964" priority="1926" stopIfTrue="1" operator="equal">
      <formula>"Fail"</formula>
    </cfRule>
  </conditionalFormatting>
  <conditionalFormatting sqref="I891:L891">
    <cfRule type="cellIs" dxfId="1963" priority="1923" stopIfTrue="1" operator="equal">
      <formula>"Pass"</formula>
    </cfRule>
    <cfRule type="cellIs" dxfId="1962" priority="1924" stopIfTrue="1" operator="equal">
      <formula>"Fail"</formula>
    </cfRule>
  </conditionalFormatting>
  <conditionalFormatting sqref="I891:L891">
    <cfRule type="cellIs" dxfId="1961" priority="1921" stopIfTrue="1" operator="equal">
      <formula>"Pass"</formula>
    </cfRule>
    <cfRule type="cellIs" dxfId="1960" priority="1922" stopIfTrue="1" operator="equal">
      <formula>"Fail"</formula>
    </cfRule>
  </conditionalFormatting>
  <conditionalFormatting sqref="I891:L891">
    <cfRule type="cellIs" dxfId="1959" priority="1919" stopIfTrue="1" operator="equal">
      <formula>"Pass"</formula>
    </cfRule>
    <cfRule type="cellIs" dxfId="1958" priority="1920" stopIfTrue="1" operator="equal">
      <formula>"Fail"</formula>
    </cfRule>
  </conditionalFormatting>
  <conditionalFormatting sqref="I891:L891">
    <cfRule type="cellIs" dxfId="1957" priority="1917" stopIfTrue="1" operator="equal">
      <formula>"Pass"</formula>
    </cfRule>
    <cfRule type="cellIs" dxfId="1956" priority="1918" stopIfTrue="1" operator="equal">
      <formula>"Fail"</formula>
    </cfRule>
  </conditionalFormatting>
  <conditionalFormatting sqref="I891:L891">
    <cfRule type="cellIs" dxfId="1955" priority="1915" stopIfTrue="1" operator="equal">
      <formula>"Pass"</formula>
    </cfRule>
    <cfRule type="cellIs" dxfId="1954" priority="1916" stopIfTrue="1" operator="equal">
      <formula>"Fail"</formula>
    </cfRule>
  </conditionalFormatting>
  <conditionalFormatting sqref="I891:L891">
    <cfRule type="cellIs" dxfId="1953" priority="1913" stopIfTrue="1" operator="equal">
      <formula>"Pass"</formula>
    </cfRule>
    <cfRule type="cellIs" dxfId="1952" priority="1914" stopIfTrue="1" operator="equal">
      <formula>"Fail"</formula>
    </cfRule>
  </conditionalFormatting>
  <conditionalFormatting sqref="I891:L891">
    <cfRule type="cellIs" dxfId="1951" priority="1911" stopIfTrue="1" operator="equal">
      <formula>"Pass"</formula>
    </cfRule>
    <cfRule type="cellIs" dxfId="1950" priority="1912" stopIfTrue="1" operator="equal">
      <formula>"Fail"</formula>
    </cfRule>
  </conditionalFormatting>
  <conditionalFormatting sqref="I891:L891">
    <cfRule type="cellIs" dxfId="1949" priority="1909" stopIfTrue="1" operator="equal">
      <formula>"Pass"</formula>
    </cfRule>
    <cfRule type="cellIs" dxfId="1948" priority="1910" stopIfTrue="1" operator="equal">
      <formula>"Fail"</formula>
    </cfRule>
  </conditionalFormatting>
  <conditionalFormatting sqref="I891:L891">
    <cfRule type="cellIs" dxfId="1947" priority="1907" stopIfTrue="1" operator="equal">
      <formula>"Pass"</formula>
    </cfRule>
    <cfRule type="cellIs" dxfId="1946" priority="1908" stopIfTrue="1" operator="equal">
      <formula>"Fail"</formula>
    </cfRule>
  </conditionalFormatting>
  <conditionalFormatting sqref="I891:L891">
    <cfRule type="cellIs" dxfId="1945" priority="1905" stopIfTrue="1" operator="equal">
      <formula>"Pass"</formula>
    </cfRule>
    <cfRule type="cellIs" dxfId="1944" priority="1906" stopIfTrue="1" operator="equal">
      <formula>"Fail"</formula>
    </cfRule>
  </conditionalFormatting>
  <conditionalFormatting sqref="I891:L891">
    <cfRule type="cellIs" dxfId="1943" priority="1903" stopIfTrue="1" operator="equal">
      <formula>"Pass"</formula>
    </cfRule>
    <cfRule type="cellIs" dxfId="1942" priority="1904" stopIfTrue="1" operator="equal">
      <formula>"Fail"</formula>
    </cfRule>
  </conditionalFormatting>
  <conditionalFormatting sqref="I891:L891">
    <cfRule type="cellIs" dxfId="1941" priority="1901" stopIfTrue="1" operator="equal">
      <formula>"Pass"</formula>
    </cfRule>
    <cfRule type="cellIs" dxfId="1940" priority="1902" stopIfTrue="1" operator="equal">
      <formula>"Fail"</formula>
    </cfRule>
  </conditionalFormatting>
  <conditionalFormatting sqref="I891:L891">
    <cfRule type="cellIs" dxfId="1939" priority="1899" stopIfTrue="1" operator="equal">
      <formula>"Pass"</formula>
    </cfRule>
    <cfRule type="cellIs" dxfId="1938" priority="1900" stopIfTrue="1" operator="equal">
      <formula>"Fail"</formula>
    </cfRule>
  </conditionalFormatting>
  <conditionalFormatting sqref="I891:L891">
    <cfRule type="cellIs" dxfId="1937" priority="1897" stopIfTrue="1" operator="equal">
      <formula>"Pass"</formula>
    </cfRule>
    <cfRule type="cellIs" dxfId="1936" priority="1898" stopIfTrue="1" operator="equal">
      <formula>"Fail"</formula>
    </cfRule>
  </conditionalFormatting>
  <conditionalFormatting sqref="I891:L891">
    <cfRule type="cellIs" dxfId="1935" priority="1895" stopIfTrue="1" operator="equal">
      <formula>"Pass"</formula>
    </cfRule>
    <cfRule type="cellIs" dxfId="1934" priority="1896" stopIfTrue="1" operator="equal">
      <formula>"Fail"</formula>
    </cfRule>
  </conditionalFormatting>
  <conditionalFormatting sqref="I891:L891">
    <cfRule type="cellIs" dxfId="1933" priority="1893" stopIfTrue="1" operator="equal">
      <formula>"Pass"</formula>
    </cfRule>
    <cfRule type="cellIs" dxfId="1932" priority="1894" stopIfTrue="1" operator="equal">
      <formula>"Fail"</formula>
    </cfRule>
  </conditionalFormatting>
  <conditionalFormatting sqref="I891:L891">
    <cfRule type="cellIs" dxfId="1931" priority="1891" stopIfTrue="1" operator="equal">
      <formula>"Pass"</formula>
    </cfRule>
    <cfRule type="cellIs" dxfId="1930" priority="1892" stopIfTrue="1" operator="equal">
      <formula>"Fail"</formula>
    </cfRule>
  </conditionalFormatting>
  <conditionalFormatting sqref="I891:L891">
    <cfRule type="cellIs" dxfId="1929" priority="1889" stopIfTrue="1" operator="equal">
      <formula>"Pass"</formula>
    </cfRule>
    <cfRule type="cellIs" dxfId="1928" priority="1890" stopIfTrue="1" operator="equal">
      <formula>"Fail"</formula>
    </cfRule>
  </conditionalFormatting>
  <conditionalFormatting sqref="I891:L891">
    <cfRule type="cellIs" dxfId="1927" priority="1887" stopIfTrue="1" operator="equal">
      <formula>"Pass"</formula>
    </cfRule>
    <cfRule type="cellIs" dxfId="1926" priority="1888" stopIfTrue="1" operator="equal">
      <formula>"Fail"</formula>
    </cfRule>
  </conditionalFormatting>
  <conditionalFormatting sqref="I891:L891">
    <cfRule type="cellIs" dxfId="1925" priority="1885" stopIfTrue="1" operator="equal">
      <formula>"Pass"</formula>
    </cfRule>
    <cfRule type="cellIs" dxfId="1924" priority="1886" stopIfTrue="1" operator="equal">
      <formula>"Fail"</formula>
    </cfRule>
  </conditionalFormatting>
  <conditionalFormatting sqref="I891:L891">
    <cfRule type="cellIs" dxfId="1923" priority="1883" stopIfTrue="1" operator="equal">
      <formula>"Pass"</formula>
    </cfRule>
    <cfRule type="cellIs" dxfId="1922" priority="1884" stopIfTrue="1" operator="equal">
      <formula>"Fail"</formula>
    </cfRule>
  </conditionalFormatting>
  <conditionalFormatting sqref="I891:L891">
    <cfRule type="cellIs" dxfId="1921" priority="1881" stopIfTrue="1" operator="equal">
      <formula>"Pass"</formula>
    </cfRule>
    <cfRule type="cellIs" dxfId="1920" priority="1882" stopIfTrue="1" operator="equal">
      <formula>"Fail"</formula>
    </cfRule>
  </conditionalFormatting>
  <conditionalFormatting sqref="I891:L891">
    <cfRule type="cellIs" dxfId="1919" priority="1879" stopIfTrue="1" operator="equal">
      <formula>"Pass"</formula>
    </cfRule>
    <cfRule type="cellIs" dxfId="1918" priority="1880" stopIfTrue="1" operator="equal">
      <formula>"Fail"</formula>
    </cfRule>
  </conditionalFormatting>
  <conditionalFormatting sqref="I891:L891">
    <cfRule type="cellIs" dxfId="1917" priority="1877" stopIfTrue="1" operator="equal">
      <formula>"Pass"</formula>
    </cfRule>
    <cfRule type="cellIs" dxfId="1916" priority="1878" stopIfTrue="1" operator="equal">
      <formula>"Fail"</formula>
    </cfRule>
  </conditionalFormatting>
  <conditionalFormatting sqref="I891:L891">
    <cfRule type="cellIs" dxfId="1915" priority="1875" stopIfTrue="1" operator="equal">
      <formula>"Pass"</formula>
    </cfRule>
    <cfRule type="cellIs" dxfId="1914" priority="1876" stopIfTrue="1" operator="equal">
      <formula>"Fail"</formula>
    </cfRule>
  </conditionalFormatting>
  <conditionalFormatting sqref="I891:L891">
    <cfRule type="cellIs" dxfId="1913" priority="1873" stopIfTrue="1" operator="equal">
      <formula>"Pass"</formula>
    </cfRule>
    <cfRule type="cellIs" dxfId="1912" priority="1874" stopIfTrue="1" operator="equal">
      <formula>"Fail"</formula>
    </cfRule>
  </conditionalFormatting>
  <conditionalFormatting sqref="I891:L891">
    <cfRule type="cellIs" dxfId="1911" priority="1871" stopIfTrue="1" operator="equal">
      <formula>"Pass"</formula>
    </cfRule>
    <cfRule type="cellIs" dxfId="1910" priority="1872" stopIfTrue="1" operator="equal">
      <formula>"Fail"</formula>
    </cfRule>
  </conditionalFormatting>
  <conditionalFormatting sqref="I891:L891">
    <cfRule type="cellIs" dxfId="1909" priority="1869" stopIfTrue="1" operator="equal">
      <formula>"Pass"</formula>
    </cfRule>
    <cfRule type="cellIs" dxfId="1908" priority="1870" stopIfTrue="1" operator="equal">
      <formula>"Fail"</formula>
    </cfRule>
  </conditionalFormatting>
  <conditionalFormatting sqref="I891:L891">
    <cfRule type="cellIs" dxfId="1907" priority="1867" stopIfTrue="1" operator="equal">
      <formula>"Pass"</formula>
    </cfRule>
    <cfRule type="cellIs" dxfId="1906" priority="1868" stopIfTrue="1" operator="equal">
      <formula>"Fail"</formula>
    </cfRule>
  </conditionalFormatting>
  <conditionalFormatting sqref="I891:L891">
    <cfRule type="cellIs" dxfId="1905" priority="1865" stopIfTrue="1" operator="equal">
      <formula>"Pass"</formula>
    </cfRule>
    <cfRule type="cellIs" dxfId="1904" priority="1866" stopIfTrue="1" operator="equal">
      <formula>"Fail"</formula>
    </cfRule>
  </conditionalFormatting>
  <conditionalFormatting sqref="I891:L891">
    <cfRule type="cellIs" dxfId="1903" priority="1863" stopIfTrue="1" operator="equal">
      <formula>"Pass"</formula>
    </cfRule>
    <cfRule type="cellIs" dxfId="1902" priority="1864" stopIfTrue="1" operator="equal">
      <formula>"Fail"</formula>
    </cfRule>
  </conditionalFormatting>
  <conditionalFormatting sqref="I891:L891">
    <cfRule type="cellIs" dxfId="1901" priority="1861" stopIfTrue="1" operator="equal">
      <formula>"Pass"</formula>
    </cfRule>
    <cfRule type="cellIs" dxfId="1900" priority="1862" stopIfTrue="1" operator="equal">
      <formula>"Fail"</formula>
    </cfRule>
  </conditionalFormatting>
  <conditionalFormatting sqref="I891:L891">
    <cfRule type="cellIs" dxfId="1899" priority="1859" stopIfTrue="1" operator="equal">
      <formula>"Pass"</formula>
    </cfRule>
    <cfRule type="cellIs" dxfId="1898" priority="1860" stopIfTrue="1" operator="equal">
      <formula>"Fail"</formula>
    </cfRule>
  </conditionalFormatting>
  <conditionalFormatting sqref="I891:L891">
    <cfRule type="cellIs" dxfId="1897" priority="1857" stopIfTrue="1" operator="equal">
      <formula>"Pass"</formula>
    </cfRule>
    <cfRule type="cellIs" dxfId="1896" priority="1858" stopIfTrue="1" operator="equal">
      <formula>"Fail"</formula>
    </cfRule>
  </conditionalFormatting>
  <conditionalFormatting sqref="I891:L891">
    <cfRule type="cellIs" dxfId="1895" priority="1855" stopIfTrue="1" operator="equal">
      <formula>"Pass"</formula>
    </cfRule>
    <cfRule type="cellIs" dxfId="1894" priority="1856" stopIfTrue="1" operator="equal">
      <formula>"Fail"</formula>
    </cfRule>
  </conditionalFormatting>
  <conditionalFormatting sqref="I891:L891">
    <cfRule type="cellIs" dxfId="1893" priority="1853" stopIfTrue="1" operator="equal">
      <formula>"Pass"</formula>
    </cfRule>
    <cfRule type="cellIs" dxfId="1892" priority="1854" stopIfTrue="1" operator="equal">
      <formula>"Fail"</formula>
    </cfRule>
  </conditionalFormatting>
  <conditionalFormatting sqref="I891:L891">
    <cfRule type="cellIs" dxfId="1891" priority="1851" stopIfTrue="1" operator="equal">
      <formula>"Pass"</formula>
    </cfRule>
    <cfRule type="cellIs" dxfId="1890" priority="1852" stopIfTrue="1" operator="equal">
      <formula>"Fail"</formula>
    </cfRule>
  </conditionalFormatting>
  <conditionalFormatting sqref="I891:L891">
    <cfRule type="cellIs" dxfId="1889" priority="1849" stopIfTrue="1" operator="equal">
      <formula>"Pass"</formula>
    </cfRule>
    <cfRule type="cellIs" dxfId="1888" priority="1850" stopIfTrue="1" operator="equal">
      <formula>"Fail"</formula>
    </cfRule>
  </conditionalFormatting>
  <conditionalFormatting sqref="I891:L891">
    <cfRule type="cellIs" dxfId="1887" priority="1847" stopIfTrue="1" operator="equal">
      <formula>"Pass"</formula>
    </cfRule>
    <cfRule type="cellIs" dxfId="1886" priority="1848" stopIfTrue="1" operator="equal">
      <formula>"Fail"</formula>
    </cfRule>
  </conditionalFormatting>
  <conditionalFormatting sqref="I891:L891">
    <cfRule type="cellIs" dxfId="1885" priority="1845" stopIfTrue="1" operator="equal">
      <formula>"Pass"</formula>
    </cfRule>
    <cfRule type="cellIs" dxfId="1884" priority="1846" stopIfTrue="1" operator="equal">
      <formula>"Fail"</formula>
    </cfRule>
  </conditionalFormatting>
  <conditionalFormatting sqref="I891:L891">
    <cfRule type="cellIs" dxfId="1883" priority="1843" stopIfTrue="1" operator="equal">
      <formula>"Pass"</formula>
    </cfRule>
    <cfRule type="cellIs" dxfId="1882" priority="1844" stopIfTrue="1" operator="equal">
      <formula>"Fail"</formula>
    </cfRule>
  </conditionalFormatting>
  <conditionalFormatting sqref="I891:L891">
    <cfRule type="cellIs" dxfId="1881" priority="1841" stopIfTrue="1" operator="equal">
      <formula>"Pass"</formula>
    </cfRule>
    <cfRule type="cellIs" dxfId="1880" priority="1842" stopIfTrue="1" operator="equal">
      <formula>"Fail"</formula>
    </cfRule>
  </conditionalFormatting>
  <conditionalFormatting sqref="I891:L891">
    <cfRule type="cellIs" dxfId="1879" priority="1839" stopIfTrue="1" operator="equal">
      <formula>"Pass"</formula>
    </cfRule>
    <cfRule type="cellIs" dxfId="1878" priority="1840" stopIfTrue="1" operator="equal">
      <formula>"Fail"</formula>
    </cfRule>
  </conditionalFormatting>
  <conditionalFormatting sqref="I891:L891">
    <cfRule type="cellIs" dxfId="1877" priority="1837" stopIfTrue="1" operator="equal">
      <formula>"Pass"</formula>
    </cfRule>
    <cfRule type="cellIs" dxfId="1876" priority="1838" stopIfTrue="1" operator="equal">
      <formula>"Fail"</formula>
    </cfRule>
  </conditionalFormatting>
  <conditionalFormatting sqref="I891:L891">
    <cfRule type="cellIs" dxfId="1875" priority="1835" stopIfTrue="1" operator="equal">
      <formula>"Pass"</formula>
    </cfRule>
    <cfRule type="cellIs" dxfId="1874" priority="1836" stopIfTrue="1" operator="equal">
      <formula>"Fail"</formula>
    </cfRule>
  </conditionalFormatting>
  <conditionalFormatting sqref="I891:L891">
    <cfRule type="cellIs" dxfId="1873" priority="1833" stopIfTrue="1" operator="equal">
      <formula>"Pass"</formula>
    </cfRule>
    <cfRule type="cellIs" dxfId="1872" priority="1834" stopIfTrue="1" operator="equal">
      <formula>"Fail"</formula>
    </cfRule>
  </conditionalFormatting>
  <conditionalFormatting sqref="I891:L891">
    <cfRule type="cellIs" dxfId="1871" priority="1831" stopIfTrue="1" operator="equal">
      <formula>"Pass"</formula>
    </cfRule>
    <cfRule type="cellIs" dxfId="1870" priority="1832" stopIfTrue="1" operator="equal">
      <formula>"Fail"</formula>
    </cfRule>
  </conditionalFormatting>
  <conditionalFormatting sqref="I891:L891">
    <cfRule type="cellIs" dxfId="1869" priority="1829" stopIfTrue="1" operator="equal">
      <formula>"Pass"</formula>
    </cfRule>
    <cfRule type="cellIs" dxfId="1868" priority="1830" stopIfTrue="1" operator="equal">
      <formula>"Fail"</formula>
    </cfRule>
  </conditionalFormatting>
  <conditionalFormatting sqref="I891:L891">
    <cfRule type="cellIs" dxfId="1867" priority="1827" stopIfTrue="1" operator="equal">
      <formula>"Pass"</formula>
    </cfRule>
    <cfRule type="cellIs" dxfId="1866" priority="1828" stopIfTrue="1" operator="equal">
      <formula>"Fail"</formula>
    </cfRule>
  </conditionalFormatting>
  <conditionalFormatting sqref="I891:L891">
    <cfRule type="cellIs" dxfId="1865" priority="1825" stopIfTrue="1" operator="equal">
      <formula>"Pass"</formula>
    </cfRule>
    <cfRule type="cellIs" dxfId="1864" priority="1826" stopIfTrue="1" operator="equal">
      <formula>"Fail"</formula>
    </cfRule>
  </conditionalFormatting>
  <conditionalFormatting sqref="I891:L891">
    <cfRule type="cellIs" dxfId="1863" priority="1823" stopIfTrue="1" operator="equal">
      <formula>"Pass"</formula>
    </cfRule>
    <cfRule type="cellIs" dxfId="1862" priority="1824" stopIfTrue="1" operator="equal">
      <formula>"Fail"</formula>
    </cfRule>
  </conditionalFormatting>
  <conditionalFormatting sqref="I891:L891">
    <cfRule type="cellIs" dxfId="1861" priority="1821" stopIfTrue="1" operator="equal">
      <formula>"Pass"</formula>
    </cfRule>
    <cfRule type="cellIs" dxfId="1860" priority="1822" stopIfTrue="1" operator="equal">
      <formula>"Fail"</formula>
    </cfRule>
  </conditionalFormatting>
  <conditionalFormatting sqref="I891:L891">
    <cfRule type="cellIs" dxfId="1859" priority="1819" stopIfTrue="1" operator="equal">
      <formula>"Pass"</formula>
    </cfRule>
    <cfRule type="cellIs" dxfId="1858" priority="1820" stopIfTrue="1" operator="equal">
      <formula>"Fail"</formula>
    </cfRule>
  </conditionalFormatting>
  <conditionalFormatting sqref="I891:L891">
    <cfRule type="cellIs" dxfId="1857" priority="1817" stopIfTrue="1" operator="equal">
      <formula>"Pass"</formula>
    </cfRule>
    <cfRule type="cellIs" dxfId="1856" priority="1818" stopIfTrue="1" operator="equal">
      <formula>"Fail"</formula>
    </cfRule>
  </conditionalFormatting>
  <conditionalFormatting sqref="I891:L891">
    <cfRule type="cellIs" dxfId="1855" priority="1815" stopIfTrue="1" operator="equal">
      <formula>"Pass"</formula>
    </cfRule>
    <cfRule type="cellIs" dxfId="1854" priority="1816" stopIfTrue="1" operator="equal">
      <formula>"Fail"</formula>
    </cfRule>
  </conditionalFormatting>
  <conditionalFormatting sqref="I891:L891">
    <cfRule type="cellIs" dxfId="1853" priority="1813" stopIfTrue="1" operator="equal">
      <formula>"Pass"</formula>
    </cfRule>
    <cfRule type="cellIs" dxfId="1852" priority="1814" stopIfTrue="1" operator="equal">
      <formula>"Fail"</formula>
    </cfRule>
  </conditionalFormatting>
  <conditionalFormatting sqref="I891:L891">
    <cfRule type="cellIs" dxfId="1851" priority="1811" stopIfTrue="1" operator="equal">
      <formula>"Pass"</formula>
    </cfRule>
    <cfRule type="cellIs" dxfId="1850" priority="1812" stopIfTrue="1" operator="equal">
      <formula>"Fail"</formula>
    </cfRule>
  </conditionalFormatting>
  <conditionalFormatting sqref="I891:L891">
    <cfRule type="cellIs" dxfId="1849" priority="1809" stopIfTrue="1" operator="equal">
      <formula>"Pass"</formula>
    </cfRule>
    <cfRule type="cellIs" dxfId="1848" priority="1810" stopIfTrue="1" operator="equal">
      <formula>"Fail"</formula>
    </cfRule>
  </conditionalFormatting>
  <conditionalFormatting sqref="I891:L891">
    <cfRule type="cellIs" dxfId="1847" priority="1807" stopIfTrue="1" operator="equal">
      <formula>"Pass"</formula>
    </cfRule>
    <cfRule type="cellIs" dxfId="1846" priority="1808" stopIfTrue="1" operator="equal">
      <formula>"Fail"</formula>
    </cfRule>
  </conditionalFormatting>
  <conditionalFormatting sqref="I891:L891">
    <cfRule type="cellIs" dxfId="1845" priority="1805" stopIfTrue="1" operator="equal">
      <formula>"Pass"</formula>
    </cfRule>
    <cfRule type="cellIs" dxfId="1844" priority="1806" stopIfTrue="1" operator="equal">
      <formula>"Fail"</formula>
    </cfRule>
  </conditionalFormatting>
  <conditionalFormatting sqref="I891:L891">
    <cfRule type="cellIs" dxfId="1843" priority="1803" stopIfTrue="1" operator="equal">
      <formula>"Pass"</formula>
    </cfRule>
    <cfRule type="cellIs" dxfId="1842" priority="1804" stopIfTrue="1" operator="equal">
      <formula>"Fail"</formula>
    </cfRule>
  </conditionalFormatting>
  <conditionalFormatting sqref="I891:L891">
    <cfRule type="cellIs" dxfId="1841" priority="1801" stopIfTrue="1" operator="equal">
      <formula>"Pass"</formula>
    </cfRule>
    <cfRule type="cellIs" dxfId="1840" priority="1802" stopIfTrue="1" operator="equal">
      <formula>"Fail"</formula>
    </cfRule>
  </conditionalFormatting>
  <conditionalFormatting sqref="I891:L891">
    <cfRule type="cellIs" dxfId="1839" priority="1799" stopIfTrue="1" operator="equal">
      <formula>"Pass"</formula>
    </cfRule>
    <cfRule type="cellIs" dxfId="1838" priority="1800" stopIfTrue="1" operator="equal">
      <formula>"Fail"</formula>
    </cfRule>
  </conditionalFormatting>
  <conditionalFormatting sqref="I891:L891">
    <cfRule type="cellIs" dxfId="1837" priority="1797" stopIfTrue="1" operator="equal">
      <formula>"Pass"</formula>
    </cfRule>
    <cfRule type="cellIs" dxfId="1836" priority="1798" stopIfTrue="1" operator="equal">
      <formula>"Fail"</formula>
    </cfRule>
  </conditionalFormatting>
  <conditionalFormatting sqref="I891:L891">
    <cfRule type="cellIs" dxfId="1835" priority="1795" stopIfTrue="1" operator="equal">
      <formula>"Pass"</formula>
    </cfRule>
    <cfRule type="cellIs" dxfId="1834" priority="1796" stopIfTrue="1" operator="equal">
      <formula>"Fail"</formula>
    </cfRule>
  </conditionalFormatting>
  <conditionalFormatting sqref="I891:L891">
    <cfRule type="cellIs" dxfId="1833" priority="1793" stopIfTrue="1" operator="equal">
      <formula>"Pass"</formula>
    </cfRule>
    <cfRule type="cellIs" dxfId="1832" priority="1794" stopIfTrue="1" operator="equal">
      <formula>"Fail"</formula>
    </cfRule>
  </conditionalFormatting>
  <conditionalFormatting sqref="I891:L891">
    <cfRule type="cellIs" dxfId="1831" priority="1791" stopIfTrue="1" operator="equal">
      <formula>"Pass"</formula>
    </cfRule>
    <cfRule type="cellIs" dxfId="1830" priority="1792" stopIfTrue="1" operator="equal">
      <formula>"Fail"</formula>
    </cfRule>
  </conditionalFormatting>
  <conditionalFormatting sqref="I891:L891">
    <cfRule type="cellIs" dxfId="1829" priority="1789" stopIfTrue="1" operator="equal">
      <formula>"Pass"</formula>
    </cfRule>
    <cfRule type="cellIs" dxfId="1828" priority="1790" stopIfTrue="1" operator="equal">
      <formula>"Fail"</formula>
    </cfRule>
  </conditionalFormatting>
  <conditionalFormatting sqref="I891:L891">
    <cfRule type="cellIs" dxfId="1827" priority="1787" stopIfTrue="1" operator="equal">
      <formula>"Pass"</formula>
    </cfRule>
    <cfRule type="cellIs" dxfId="1826" priority="1788" stopIfTrue="1" operator="equal">
      <formula>"Fail"</formula>
    </cfRule>
  </conditionalFormatting>
  <conditionalFormatting sqref="I891:L891">
    <cfRule type="cellIs" dxfId="1825" priority="1785" stopIfTrue="1" operator="equal">
      <formula>"Pass"</formula>
    </cfRule>
    <cfRule type="cellIs" dxfId="1824" priority="1786" stopIfTrue="1" operator="equal">
      <formula>"Fail"</formula>
    </cfRule>
  </conditionalFormatting>
  <conditionalFormatting sqref="I891:L891">
    <cfRule type="cellIs" dxfId="1823" priority="1783" stopIfTrue="1" operator="equal">
      <formula>"Pass"</formula>
    </cfRule>
    <cfRule type="cellIs" dxfId="1822" priority="1784" stopIfTrue="1" operator="equal">
      <formula>"Fail"</formula>
    </cfRule>
  </conditionalFormatting>
  <conditionalFormatting sqref="I891:L891">
    <cfRule type="cellIs" dxfId="1821" priority="1781" stopIfTrue="1" operator="equal">
      <formula>"Pass"</formula>
    </cfRule>
    <cfRule type="cellIs" dxfId="1820" priority="1782" stopIfTrue="1" operator="equal">
      <formula>"Fail"</formula>
    </cfRule>
  </conditionalFormatting>
  <conditionalFormatting sqref="I891:L891">
    <cfRule type="cellIs" dxfId="1819" priority="1779" stopIfTrue="1" operator="equal">
      <formula>"Pass"</formula>
    </cfRule>
    <cfRule type="cellIs" dxfId="1818" priority="1780" stopIfTrue="1" operator="equal">
      <formula>"Fail"</formula>
    </cfRule>
  </conditionalFormatting>
  <conditionalFormatting sqref="I891:L891">
    <cfRule type="cellIs" dxfId="1817" priority="1777" stopIfTrue="1" operator="equal">
      <formula>"Pass"</formula>
    </cfRule>
    <cfRule type="cellIs" dxfId="1816" priority="1778" stopIfTrue="1" operator="equal">
      <formula>"Fail"</formula>
    </cfRule>
  </conditionalFormatting>
  <conditionalFormatting sqref="I891:L891">
    <cfRule type="cellIs" dxfId="1815" priority="1775" stopIfTrue="1" operator="equal">
      <formula>"Pass"</formula>
    </cfRule>
    <cfRule type="cellIs" dxfId="1814" priority="1776" stopIfTrue="1" operator="equal">
      <formula>"Fail"</formula>
    </cfRule>
  </conditionalFormatting>
  <conditionalFormatting sqref="I891:L891">
    <cfRule type="cellIs" dxfId="1813" priority="1773" stopIfTrue="1" operator="equal">
      <formula>"Pass"</formula>
    </cfRule>
    <cfRule type="cellIs" dxfId="1812" priority="1774" stopIfTrue="1" operator="equal">
      <formula>"Fail"</formula>
    </cfRule>
  </conditionalFormatting>
  <conditionalFormatting sqref="I891:L891">
    <cfRule type="cellIs" dxfId="1811" priority="1771" stopIfTrue="1" operator="equal">
      <formula>"Pass"</formula>
    </cfRule>
    <cfRule type="cellIs" dxfId="1810" priority="1772" stopIfTrue="1" operator="equal">
      <formula>"Fail"</formula>
    </cfRule>
  </conditionalFormatting>
  <conditionalFormatting sqref="I891:L891">
    <cfRule type="cellIs" dxfId="1809" priority="1769" stopIfTrue="1" operator="equal">
      <formula>"Pass"</formula>
    </cfRule>
    <cfRule type="cellIs" dxfId="1808" priority="1770" stopIfTrue="1" operator="equal">
      <formula>"Fail"</formula>
    </cfRule>
  </conditionalFormatting>
  <conditionalFormatting sqref="I891:L891">
    <cfRule type="cellIs" dxfId="1807" priority="1767" stopIfTrue="1" operator="equal">
      <formula>"Pass"</formula>
    </cfRule>
    <cfRule type="cellIs" dxfId="1806" priority="1768" stopIfTrue="1" operator="equal">
      <formula>"Fail"</formula>
    </cfRule>
  </conditionalFormatting>
  <conditionalFormatting sqref="I891:L891">
    <cfRule type="cellIs" dxfId="1805" priority="1765" stopIfTrue="1" operator="equal">
      <formula>"Pass"</formula>
    </cfRule>
    <cfRule type="cellIs" dxfId="1804" priority="1766" stopIfTrue="1" operator="equal">
      <formula>"Fail"</formula>
    </cfRule>
  </conditionalFormatting>
  <conditionalFormatting sqref="I891:L891">
    <cfRule type="cellIs" dxfId="1803" priority="1763" stopIfTrue="1" operator="equal">
      <formula>"Pass"</formula>
    </cfRule>
    <cfRule type="cellIs" dxfId="1802" priority="1764" stopIfTrue="1" operator="equal">
      <formula>"Fail"</formula>
    </cfRule>
  </conditionalFormatting>
  <conditionalFormatting sqref="I891:L891">
    <cfRule type="cellIs" dxfId="1801" priority="1761" stopIfTrue="1" operator="equal">
      <formula>"Pass"</formula>
    </cfRule>
    <cfRule type="cellIs" dxfId="1800" priority="1762" stopIfTrue="1" operator="equal">
      <formula>"Fail"</formula>
    </cfRule>
  </conditionalFormatting>
  <conditionalFormatting sqref="I891:L891">
    <cfRule type="cellIs" dxfId="1799" priority="1759" stopIfTrue="1" operator="equal">
      <formula>"Pass"</formula>
    </cfRule>
    <cfRule type="cellIs" dxfId="1798" priority="1760" stopIfTrue="1" operator="equal">
      <formula>"Fail"</formula>
    </cfRule>
  </conditionalFormatting>
  <conditionalFormatting sqref="I891:L891">
    <cfRule type="cellIs" dxfId="1797" priority="1757" stopIfTrue="1" operator="equal">
      <formula>"Pass"</formula>
    </cfRule>
    <cfRule type="cellIs" dxfId="1796" priority="1758" stopIfTrue="1" operator="equal">
      <formula>"Fail"</formula>
    </cfRule>
  </conditionalFormatting>
  <conditionalFormatting sqref="I891:L891">
    <cfRule type="cellIs" dxfId="1795" priority="1755" stopIfTrue="1" operator="equal">
      <formula>"Pass"</formula>
    </cfRule>
    <cfRule type="cellIs" dxfId="1794" priority="1756" stopIfTrue="1" operator="equal">
      <formula>"Fail"</formula>
    </cfRule>
  </conditionalFormatting>
  <conditionalFormatting sqref="I891:L891">
    <cfRule type="cellIs" dxfId="1793" priority="1753" stopIfTrue="1" operator="equal">
      <formula>"Pass"</formula>
    </cfRule>
    <cfRule type="cellIs" dxfId="1792" priority="1754" stopIfTrue="1" operator="equal">
      <formula>"Fail"</formula>
    </cfRule>
  </conditionalFormatting>
  <conditionalFormatting sqref="I891:L891">
    <cfRule type="cellIs" dxfId="1791" priority="1751" stopIfTrue="1" operator="equal">
      <formula>"Pass"</formula>
    </cfRule>
    <cfRule type="cellIs" dxfId="1790" priority="1752" stopIfTrue="1" operator="equal">
      <formula>"Fail"</formula>
    </cfRule>
  </conditionalFormatting>
  <conditionalFormatting sqref="I891:L891">
    <cfRule type="cellIs" dxfId="1789" priority="1749" stopIfTrue="1" operator="equal">
      <formula>"Pass"</formula>
    </cfRule>
    <cfRule type="cellIs" dxfId="1788" priority="1750" stopIfTrue="1" operator="equal">
      <formula>"Fail"</formula>
    </cfRule>
  </conditionalFormatting>
  <conditionalFormatting sqref="I891:L891">
    <cfRule type="cellIs" dxfId="1787" priority="1747" stopIfTrue="1" operator="equal">
      <formula>"Pass"</formula>
    </cfRule>
    <cfRule type="cellIs" dxfId="1786" priority="1748" stopIfTrue="1" operator="equal">
      <formula>"Fail"</formula>
    </cfRule>
  </conditionalFormatting>
  <conditionalFormatting sqref="I891:L891">
    <cfRule type="cellIs" dxfId="1785" priority="1745" stopIfTrue="1" operator="equal">
      <formula>"Pass"</formula>
    </cfRule>
    <cfRule type="cellIs" dxfId="1784" priority="1746" stopIfTrue="1" operator="equal">
      <formula>"Fail"</formula>
    </cfRule>
  </conditionalFormatting>
  <conditionalFormatting sqref="I891:L891">
    <cfRule type="cellIs" dxfId="1783" priority="1743" stopIfTrue="1" operator="equal">
      <formula>"Pass"</formula>
    </cfRule>
    <cfRule type="cellIs" dxfId="1782" priority="1744" stopIfTrue="1" operator="equal">
      <formula>"Fail"</formula>
    </cfRule>
  </conditionalFormatting>
  <conditionalFormatting sqref="I891:L891">
    <cfRule type="cellIs" dxfId="1781" priority="1741" stopIfTrue="1" operator="equal">
      <formula>"Pass"</formula>
    </cfRule>
    <cfRule type="cellIs" dxfId="1780" priority="1742" stopIfTrue="1" operator="equal">
      <formula>"Fail"</formula>
    </cfRule>
  </conditionalFormatting>
  <conditionalFormatting sqref="I891:L891">
    <cfRule type="cellIs" dxfId="1779" priority="1739" stopIfTrue="1" operator="equal">
      <formula>"Pass"</formula>
    </cfRule>
    <cfRule type="cellIs" dxfId="1778" priority="1740" stopIfTrue="1" operator="equal">
      <formula>"Fail"</formula>
    </cfRule>
  </conditionalFormatting>
  <conditionalFormatting sqref="I891:L891">
    <cfRule type="cellIs" dxfId="1777" priority="1737" stopIfTrue="1" operator="equal">
      <formula>"Pass"</formula>
    </cfRule>
    <cfRule type="cellIs" dxfId="1776" priority="1738" stopIfTrue="1" operator="equal">
      <formula>"Fail"</formula>
    </cfRule>
  </conditionalFormatting>
  <conditionalFormatting sqref="I891:L891">
    <cfRule type="cellIs" dxfId="1775" priority="1735" stopIfTrue="1" operator="equal">
      <formula>"Pass"</formula>
    </cfRule>
    <cfRule type="cellIs" dxfId="1774" priority="1736" stopIfTrue="1" operator="equal">
      <formula>"Fail"</formula>
    </cfRule>
  </conditionalFormatting>
  <conditionalFormatting sqref="I891:L891">
    <cfRule type="cellIs" dxfId="1773" priority="1733" stopIfTrue="1" operator="equal">
      <formula>"Pass"</formula>
    </cfRule>
    <cfRule type="cellIs" dxfId="1772" priority="1734" stopIfTrue="1" operator="equal">
      <formula>"Fail"</formula>
    </cfRule>
  </conditionalFormatting>
  <conditionalFormatting sqref="I891:L891">
    <cfRule type="cellIs" dxfId="1771" priority="1731" stopIfTrue="1" operator="equal">
      <formula>"Pass"</formula>
    </cfRule>
    <cfRule type="cellIs" dxfId="1770" priority="1732" stopIfTrue="1" operator="equal">
      <formula>"Fail"</formula>
    </cfRule>
  </conditionalFormatting>
  <conditionalFormatting sqref="I891:L891">
    <cfRule type="cellIs" dxfId="1769" priority="1729" stopIfTrue="1" operator="equal">
      <formula>"Pass"</formula>
    </cfRule>
    <cfRule type="cellIs" dxfId="1768" priority="1730" stopIfTrue="1" operator="equal">
      <formula>"Fail"</formula>
    </cfRule>
  </conditionalFormatting>
  <conditionalFormatting sqref="I891:L891">
    <cfRule type="cellIs" dxfId="1767" priority="1727" stopIfTrue="1" operator="equal">
      <formula>"Pass"</formula>
    </cfRule>
    <cfRule type="cellIs" dxfId="1766" priority="1728" stopIfTrue="1" operator="equal">
      <formula>"Fail"</formula>
    </cfRule>
  </conditionalFormatting>
  <conditionalFormatting sqref="I891:L891">
    <cfRule type="cellIs" dxfId="1765" priority="1725" stopIfTrue="1" operator="equal">
      <formula>"Pass"</formula>
    </cfRule>
    <cfRule type="cellIs" dxfId="1764" priority="1726" stopIfTrue="1" operator="equal">
      <formula>"Fail"</formula>
    </cfRule>
  </conditionalFormatting>
  <conditionalFormatting sqref="I891:L891">
    <cfRule type="cellIs" dxfId="1763" priority="1723" stopIfTrue="1" operator="equal">
      <formula>"Pass"</formula>
    </cfRule>
    <cfRule type="cellIs" dxfId="1762" priority="1724" stopIfTrue="1" operator="equal">
      <formula>"Fail"</formula>
    </cfRule>
  </conditionalFormatting>
  <conditionalFormatting sqref="I891:L891">
    <cfRule type="cellIs" dxfId="1761" priority="1721" stopIfTrue="1" operator="equal">
      <formula>"Pass"</formula>
    </cfRule>
    <cfRule type="cellIs" dxfId="1760" priority="1722" stopIfTrue="1" operator="equal">
      <formula>"Fail"</formula>
    </cfRule>
  </conditionalFormatting>
  <conditionalFormatting sqref="I891:L891">
    <cfRule type="cellIs" dxfId="1759" priority="1719" stopIfTrue="1" operator="equal">
      <formula>"Pass"</formula>
    </cfRule>
    <cfRule type="cellIs" dxfId="1758" priority="1720" stopIfTrue="1" operator="equal">
      <formula>"Fail"</formula>
    </cfRule>
  </conditionalFormatting>
  <conditionalFormatting sqref="I891:L891">
    <cfRule type="cellIs" dxfId="1757" priority="1717" stopIfTrue="1" operator="equal">
      <formula>"Pass"</formula>
    </cfRule>
    <cfRule type="cellIs" dxfId="1756" priority="1718" stopIfTrue="1" operator="equal">
      <formula>"Fail"</formula>
    </cfRule>
  </conditionalFormatting>
  <conditionalFormatting sqref="I891:L891">
    <cfRule type="cellIs" dxfId="1755" priority="1715" stopIfTrue="1" operator="equal">
      <formula>"Pass"</formula>
    </cfRule>
    <cfRule type="cellIs" dxfId="1754" priority="1716" stopIfTrue="1" operator="equal">
      <formula>"Fail"</formula>
    </cfRule>
  </conditionalFormatting>
  <conditionalFormatting sqref="I891:L891">
    <cfRule type="cellIs" dxfId="1753" priority="1713" stopIfTrue="1" operator="equal">
      <formula>"Pass"</formula>
    </cfRule>
    <cfRule type="cellIs" dxfId="1752" priority="1714" stopIfTrue="1" operator="equal">
      <formula>"Fail"</formula>
    </cfRule>
  </conditionalFormatting>
  <conditionalFormatting sqref="I891:L891">
    <cfRule type="cellIs" dxfId="1751" priority="1711" stopIfTrue="1" operator="equal">
      <formula>"Pass"</formula>
    </cfRule>
    <cfRule type="cellIs" dxfId="1750" priority="1712" stopIfTrue="1" operator="equal">
      <formula>"Fail"</formula>
    </cfRule>
  </conditionalFormatting>
  <conditionalFormatting sqref="I891:L891">
    <cfRule type="cellIs" dxfId="1749" priority="1709" stopIfTrue="1" operator="equal">
      <formula>"Pass"</formula>
    </cfRule>
    <cfRule type="cellIs" dxfId="1748" priority="1710" stopIfTrue="1" operator="equal">
      <formula>"Fail"</formula>
    </cfRule>
  </conditionalFormatting>
  <conditionalFormatting sqref="I891:L891">
    <cfRule type="cellIs" dxfId="1747" priority="1707" stopIfTrue="1" operator="equal">
      <formula>"Pass"</formula>
    </cfRule>
    <cfRule type="cellIs" dxfId="1746" priority="1708" stopIfTrue="1" operator="equal">
      <formula>"Fail"</formula>
    </cfRule>
  </conditionalFormatting>
  <conditionalFormatting sqref="I891:L891">
    <cfRule type="cellIs" dxfId="1745" priority="1705" stopIfTrue="1" operator="equal">
      <formula>"Pass"</formula>
    </cfRule>
    <cfRule type="cellIs" dxfId="1744" priority="1706" stopIfTrue="1" operator="equal">
      <formula>"Fail"</formula>
    </cfRule>
  </conditionalFormatting>
  <conditionalFormatting sqref="I891:L891">
    <cfRule type="cellIs" dxfId="1743" priority="1703" stopIfTrue="1" operator="equal">
      <formula>"Pass"</formula>
    </cfRule>
    <cfRule type="cellIs" dxfId="1742" priority="1704" stopIfTrue="1" operator="equal">
      <formula>"Fail"</formula>
    </cfRule>
  </conditionalFormatting>
  <conditionalFormatting sqref="I891:L891">
    <cfRule type="cellIs" dxfId="1741" priority="1701" stopIfTrue="1" operator="equal">
      <formula>"Pass"</formula>
    </cfRule>
    <cfRule type="cellIs" dxfId="1740" priority="1702" stopIfTrue="1" operator="equal">
      <formula>"Fail"</formula>
    </cfRule>
  </conditionalFormatting>
  <conditionalFormatting sqref="I891:L891">
    <cfRule type="cellIs" dxfId="1739" priority="1699" stopIfTrue="1" operator="equal">
      <formula>"Pass"</formula>
    </cfRule>
    <cfRule type="cellIs" dxfId="1738" priority="1700" stopIfTrue="1" operator="equal">
      <formula>"Fail"</formula>
    </cfRule>
  </conditionalFormatting>
  <conditionalFormatting sqref="I891:L891">
    <cfRule type="cellIs" dxfId="1737" priority="1697" stopIfTrue="1" operator="equal">
      <formula>"Pass"</formula>
    </cfRule>
    <cfRule type="cellIs" dxfId="1736" priority="1698" stopIfTrue="1" operator="equal">
      <formula>"Fail"</formula>
    </cfRule>
  </conditionalFormatting>
  <conditionalFormatting sqref="I891:L891">
    <cfRule type="cellIs" dxfId="1735" priority="1695" stopIfTrue="1" operator="equal">
      <formula>"Pass"</formula>
    </cfRule>
    <cfRule type="cellIs" dxfId="1734" priority="1696" stopIfTrue="1" operator="equal">
      <formula>"Fail"</formula>
    </cfRule>
  </conditionalFormatting>
  <conditionalFormatting sqref="I891:L891">
    <cfRule type="cellIs" dxfId="1733" priority="1693" stopIfTrue="1" operator="equal">
      <formula>"Pass"</formula>
    </cfRule>
    <cfRule type="cellIs" dxfId="1732" priority="1694" stopIfTrue="1" operator="equal">
      <formula>"Fail"</formula>
    </cfRule>
  </conditionalFormatting>
  <conditionalFormatting sqref="I891:L891">
    <cfRule type="cellIs" dxfId="1731" priority="1691" stopIfTrue="1" operator="equal">
      <formula>"Pass"</formula>
    </cfRule>
    <cfRule type="cellIs" dxfId="1730" priority="1692" stopIfTrue="1" operator="equal">
      <formula>"Fail"</formula>
    </cfRule>
  </conditionalFormatting>
  <conditionalFormatting sqref="I891:L891">
    <cfRule type="cellIs" dxfId="1729" priority="1689" stopIfTrue="1" operator="equal">
      <formula>"Pass"</formula>
    </cfRule>
    <cfRule type="cellIs" dxfId="1728" priority="1690" stopIfTrue="1" operator="equal">
      <formula>"Fail"</formula>
    </cfRule>
  </conditionalFormatting>
  <conditionalFormatting sqref="I891:L891">
    <cfRule type="cellIs" dxfId="1727" priority="1687" stopIfTrue="1" operator="equal">
      <formula>"Pass"</formula>
    </cfRule>
    <cfRule type="cellIs" dxfId="1726" priority="1688" stopIfTrue="1" operator="equal">
      <formula>"Fail"</formula>
    </cfRule>
  </conditionalFormatting>
  <conditionalFormatting sqref="I891:L891">
    <cfRule type="cellIs" dxfId="1725" priority="1685" stopIfTrue="1" operator="equal">
      <formula>"Pass"</formula>
    </cfRule>
    <cfRule type="cellIs" dxfId="1724" priority="1686" stopIfTrue="1" operator="equal">
      <formula>"Fail"</formula>
    </cfRule>
  </conditionalFormatting>
  <conditionalFormatting sqref="I891:L891">
    <cfRule type="cellIs" dxfId="1723" priority="1683" stopIfTrue="1" operator="equal">
      <formula>"Pass"</formula>
    </cfRule>
    <cfRule type="cellIs" dxfId="1722" priority="1684" stopIfTrue="1" operator="equal">
      <formula>"Fail"</formula>
    </cfRule>
  </conditionalFormatting>
  <conditionalFormatting sqref="I891:L891">
    <cfRule type="cellIs" dxfId="1721" priority="1681" stopIfTrue="1" operator="equal">
      <formula>"Pass"</formula>
    </cfRule>
    <cfRule type="cellIs" dxfId="1720" priority="1682" stopIfTrue="1" operator="equal">
      <formula>"Fail"</formula>
    </cfRule>
  </conditionalFormatting>
  <conditionalFormatting sqref="I891:L891">
    <cfRule type="cellIs" dxfId="1719" priority="1679" stopIfTrue="1" operator="equal">
      <formula>"Pass"</formula>
    </cfRule>
    <cfRule type="cellIs" dxfId="1718" priority="1680" stopIfTrue="1" operator="equal">
      <formula>"Fail"</formula>
    </cfRule>
  </conditionalFormatting>
  <conditionalFormatting sqref="I891:L891">
    <cfRule type="cellIs" dxfId="1717" priority="1677" stopIfTrue="1" operator="equal">
      <formula>"Pass"</formula>
    </cfRule>
    <cfRule type="cellIs" dxfId="1716" priority="1678" stopIfTrue="1" operator="equal">
      <formula>"Fail"</formula>
    </cfRule>
  </conditionalFormatting>
  <conditionalFormatting sqref="I891:L891">
    <cfRule type="cellIs" dxfId="1715" priority="1675" stopIfTrue="1" operator="equal">
      <formula>"Pass"</formula>
    </cfRule>
    <cfRule type="cellIs" dxfId="1714" priority="1676" stopIfTrue="1" operator="equal">
      <formula>"Fail"</formula>
    </cfRule>
  </conditionalFormatting>
  <conditionalFormatting sqref="I891:L891">
    <cfRule type="cellIs" dxfId="1713" priority="1673" stopIfTrue="1" operator="equal">
      <formula>"Pass"</formula>
    </cfRule>
    <cfRule type="cellIs" dxfId="1712" priority="1674" stopIfTrue="1" operator="equal">
      <formula>"Fail"</formula>
    </cfRule>
  </conditionalFormatting>
  <conditionalFormatting sqref="I891:L891">
    <cfRule type="cellIs" dxfId="1711" priority="1671" stopIfTrue="1" operator="equal">
      <formula>"Pass"</formula>
    </cfRule>
    <cfRule type="cellIs" dxfId="1710" priority="1672" stopIfTrue="1" operator="equal">
      <formula>"Fail"</formula>
    </cfRule>
  </conditionalFormatting>
  <conditionalFormatting sqref="I891:L891">
    <cfRule type="cellIs" dxfId="1709" priority="1669" stopIfTrue="1" operator="equal">
      <formula>"Pass"</formula>
    </cfRule>
    <cfRule type="cellIs" dxfId="1708" priority="1670" stopIfTrue="1" operator="equal">
      <formula>"Fail"</formula>
    </cfRule>
  </conditionalFormatting>
  <conditionalFormatting sqref="I891:L891">
    <cfRule type="cellIs" dxfId="1707" priority="1667" stopIfTrue="1" operator="equal">
      <formula>"Pass"</formula>
    </cfRule>
    <cfRule type="cellIs" dxfId="1706" priority="1668" stopIfTrue="1" operator="equal">
      <formula>"Fail"</formula>
    </cfRule>
  </conditionalFormatting>
  <conditionalFormatting sqref="I891:L891">
    <cfRule type="cellIs" dxfId="1705" priority="1665" stopIfTrue="1" operator="equal">
      <formula>"Pass"</formula>
    </cfRule>
    <cfRule type="cellIs" dxfId="1704" priority="1666" stopIfTrue="1" operator="equal">
      <formula>"Fail"</formula>
    </cfRule>
  </conditionalFormatting>
  <conditionalFormatting sqref="I891:L891">
    <cfRule type="cellIs" dxfId="1703" priority="1663" stopIfTrue="1" operator="equal">
      <formula>"Pass"</formula>
    </cfRule>
    <cfRule type="cellIs" dxfId="1702" priority="1664" stopIfTrue="1" operator="equal">
      <formula>"Fail"</formula>
    </cfRule>
  </conditionalFormatting>
  <conditionalFormatting sqref="I891:L891">
    <cfRule type="cellIs" dxfId="1701" priority="1661" stopIfTrue="1" operator="equal">
      <formula>"Pass"</formula>
    </cfRule>
    <cfRule type="cellIs" dxfId="1700" priority="1662" stopIfTrue="1" operator="equal">
      <formula>"Fail"</formula>
    </cfRule>
  </conditionalFormatting>
  <conditionalFormatting sqref="I891:L891">
    <cfRule type="cellIs" dxfId="1699" priority="1659" stopIfTrue="1" operator="equal">
      <formula>"Pass"</formula>
    </cfRule>
    <cfRule type="cellIs" dxfId="1698" priority="1660" stopIfTrue="1" operator="equal">
      <formula>"Fail"</formula>
    </cfRule>
  </conditionalFormatting>
  <conditionalFormatting sqref="I891:L891">
    <cfRule type="cellIs" dxfId="1697" priority="1657" stopIfTrue="1" operator="equal">
      <formula>"Pass"</formula>
    </cfRule>
    <cfRule type="cellIs" dxfId="1696" priority="1658" stopIfTrue="1" operator="equal">
      <formula>"Fail"</formula>
    </cfRule>
  </conditionalFormatting>
  <conditionalFormatting sqref="I891:L891">
    <cfRule type="cellIs" dxfId="1695" priority="1655" stopIfTrue="1" operator="equal">
      <formula>"Pass"</formula>
    </cfRule>
    <cfRule type="cellIs" dxfId="1694" priority="1656" stopIfTrue="1" operator="equal">
      <formula>"Fail"</formula>
    </cfRule>
  </conditionalFormatting>
  <conditionalFormatting sqref="I891:L891">
    <cfRule type="cellIs" dxfId="1693" priority="1653" stopIfTrue="1" operator="equal">
      <formula>"Pass"</formula>
    </cfRule>
    <cfRule type="cellIs" dxfId="1692" priority="1654" stopIfTrue="1" operator="equal">
      <formula>"Fail"</formula>
    </cfRule>
  </conditionalFormatting>
  <conditionalFormatting sqref="I891:L891">
    <cfRule type="cellIs" dxfId="1691" priority="1651" stopIfTrue="1" operator="equal">
      <formula>"Pass"</formula>
    </cfRule>
    <cfRule type="cellIs" dxfId="1690" priority="1652" stopIfTrue="1" operator="equal">
      <formula>"Fail"</formula>
    </cfRule>
  </conditionalFormatting>
  <conditionalFormatting sqref="I891:L891">
    <cfRule type="cellIs" dxfId="1689" priority="1649" stopIfTrue="1" operator="equal">
      <formula>"Pass"</formula>
    </cfRule>
    <cfRule type="cellIs" dxfId="1688" priority="1650" stopIfTrue="1" operator="equal">
      <formula>"Fail"</formula>
    </cfRule>
  </conditionalFormatting>
  <conditionalFormatting sqref="I891:L891">
    <cfRule type="cellIs" dxfId="1687" priority="1647" stopIfTrue="1" operator="equal">
      <formula>"Pass"</formula>
    </cfRule>
    <cfRule type="cellIs" dxfId="1686" priority="1648" stopIfTrue="1" operator="equal">
      <formula>"Fail"</formula>
    </cfRule>
  </conditionalFormatting>
  <conditionalFormatting sqref="I891:L891">
    <cfRule type="cellIs" dxfId="1685" priority="1645" stopIfTrue="1" operator="equal">
      <formula>"Pass"</formula>
    </cfRule>
    <cfRule type="cellIs" dxfId="1684" priority="1646" stopIfTrue="1" operator="equal">
      <formula>"Fail"</formula>
    </cfRule>
  </conditionalFormatting>
  <conditionalFormatting sqref="I891:L891">
    <cfRule type="cellIs" dxfId="1683" priority="1643" stopIfTrue="1" operator="equal">
      <formula>"Pass"</formula>
    </cfRule>
    <cfRule type="cellIs" dxfId="1682" priority="1644" stopIfTrue="1" operator="equal">
      <formula>"Fail"</formula>
    </cfRule>
  </conditionalFormatting>
  <conditionalFormatting sqref="I891:L891">
    <cfRule type="cellIs" dxfId="1681" priority="1641" stopIfTrue="1" operator="equal">
      <formula>"Pass"</formula>
    </cfRule>
    <cfRule type="cellIs" dxfId="1680" priority="1642" stopIfTrue="1" operator="equal">
      <formula>"Fail"</formula>
    </cfRule>
  </conditionalFormatting>
  <conditionalFormatting sqref="I891:L891">
    <cfRule type="cellIs" dxfId="1679" priority="1639" stopIfTrue="1" operator="equal">
      <formula>"Pass"</formula>
    </cfRule>
    <cfRule type="cellIs" dxfId="1678" priority="1640" stopIfTrue="1" operator="equal">
      <formula>"Fail"</formula>
    </cfRule>
  </conditionalFormatting>
  <conditionalFormatting sqref="I891:L891">
    <cfRule type="cellIs" dxfId="1677" priority="1637" stopIfTrue="1" operator="equal">
      <formula>"Pass"</formula>
    </cfRule>
    <cfRule type="cellIs" dxfId="1676" priority="1638" stopIfTrue="1" operator="equal">
      <formula>"Fail"</formula>
    </cfRule>
  </conditionalFormatting>
  <conditionalFormatting sqref="I891:L891">
    <cfRule type="cellIs" dxfId="1675" priority="1635" stopIfTrue="1" operator="equal">
      <formula>"Pass"</formula>
    </cfRule>
    <cfRule type="cellIs" dxfId="1674" priority="1636" stopIfTrue="1" operator="equal">
      <formula>"Fail"</formula>
    </cfRule>
  </conditionalFormatting>
  <conditionalFormatting sqref="I891:L891">
    <cfRule type="cellIs" dxfId="1673" priority="1633" stopIfTrue="1" operator="equal">
      <formula>"Pass"</formula>
    </cfRule>
    <cfRule type="cellIs" dxfId="1672" priority="1634" stopIfTrue="1" operator="equal">
      <formula>"Fail"</formula>
    </cfRule>
  </conditionalFormatting>
  <conditionalFormatting sqref="I891:L891">
    <cfRule type="cellIs" dxfId="1671" priority="1631" stopIfTrue="1" operator="equal">
      <formula>"Pass"</formula>
    </cfRule>
    <cfRule type="cellIs" dxfId="1670" priority="1632" stopIfTrue="1" operator="equal">
      <formula>"Fail"</formula>
    </cfRule>
  </conditionalFormatting>
  <conditionalFormatting sqref="I891:L891">
    <cfRule type="cellIs" dxfId="1669" priority="1629" stopIfTrue="1" operator="equal">
      <formula>"Pass"</formula>
    </cfRule>
    <cfRule type="cellIs" dxfId="1668" priority="1630" stopIfTrue="1" operator="equal">
      <formula>"Fail"</formula>
    </cfRule>
  </conditionalFormatting>
  <conditionalFormatting sqref="I891:L891">
    <cfRule type="cellIs" dxfId="1667" priority="1627" stopIfTrue="1" operator="equal">
      <formula>"Pass"</formula>
    </cfRule>
    <cfRule type="cellIs" dxfId="1666" priority="1628" stopIfTrue="1" operator="equal">
      <formula>"Fail"</formula>
    </cfRule>
  </conditionalFormatting>
  <conditionalFormatting sqref="I891:L891">
    <cfRule type="cellIs" dxfId="1665" priority="1625" stopIfTrue="1" operator="equal">
      <formula>"Pass"</formula>
    </cfRule>
    <cfRule type="cellIs" dxfId="1664" priority="1626" stopIfTrue="1" operator="equal">
      <formula>"Fail"</formula>
    </cfRule>
  </conditionalFormatting>
  <conditionalFormatting sqref="I891:L891">
    <cfRule type="cellIs" dxfId="1663" priority="1623" stopIfTrue="1" operator="equal">
      <formula>"Pass"</formula>
    </cfRule>
    <cfRule type="cellIs" dxfId="1662" priority="1624" stopIfTrue="1" operator="equal">
      <formula>"Fail"</formula>
    </cfRule>
  </conditionalFormatting>
  <conditionalFormatting sqref="I891:L891">
    <cfRule type="cellIs" dxfId="1661" priority="1621" stopIfTrue="1" operator="equal">
      <formula>"Pass"</formula>
    </cfRule>
    <cfRule type="cellIs" dxfId="1660" priority="1622" stopIfTrue="1" operator="equal">
      <formula>"Fail"</formula>
    </cfRule>
  </conditionalFormatting>
  <conditionalFormatting sqref="I891:L891">
    <cfRule type="cellIs" dxfId="1659" priority="1619" stopIfTrue="1" operator="equal">
      <formula>"Pass"</formula>
    </cfRule>
    <cfRule type="cellIs" dxfId="1658" priority="1620" stopIfTrue="1" operator="equal">
      <formula>"Fail"</formula>
    </cfRule>
  </conditionalFormatting>
  <conditionalFormatting sqref="I891:L891">
    <cfRule type="cellIs" dxfId="1657" priority="1617" stopIfTrue="1" operator="equal">
      <formula>"Pass"</formula>
    </cfRule>
    <cfRule type="cellIs" dxfId="1656" priority="1618" stopIfTrue="1" operator="equal">
      <formula>"Fail"</formula>
    </cfRule>
  </conditionalFormatting>
  <conditionalFormatting sqref="I891:L891">
    <cfRule type="cellIs" dxfId="1655" priority="1615" stopIfTrue="1" operator="equal">
      <formula>"Pass"</formula>
    </cfRule>
    <cfRule type="cellIs" dxfId="1654" priority="1616" stopIfTrue="1" operator="equal">
      <formula>"Fail"</formula>
    </cfRule>
  </conditionalFormatting>
  <conditionalFormatting sqref="I891:L891">
    <cfRule type="cellIs" dxfId="1653" priority="1613" stopIfTrue="1" operator="equal">
      <formula>"Pass"</formula>
    </cfRule>
    <cfRule type="cellIs" dxfId="1652" priority="1614" stopIfTrue="1" operator="equal">
      <formula>"Fail"</formula>
    </cfRule>
  </conditionalFormatting>
  <conditionalFormatting sqref="I891:L891">
    <cfRule type="cellIs" dxfId="1651" priority="1611" stopIfTrue="1" operator="equal">
      <formula>"Pass"</formula>
    </cfRule>
    <cfRule type="cellIs" dxfId="1650" priority="1612" stopIfTrue="1" operator="equal">
      <formula>"Fail"</formula>
    </cfRule>
  </conditionalFormatting>
  <conditionalFormatting sqref="I891:L891">
    <cfRule type="cellIs" dxfId="1649" priority="1609" stopIfTrue="1" operator="equal">
      <formula>"Pass"</formula>
    </cfRule>
    <cfRule type="cellIs" dxfId="1648" priority="1610" stopIfTrue="1" operator="equal">
      <formula>"Fail"</formula>
    </cfRule>
  </conditionalFormatting>
  <conditionalFormatting sqref="I891:L891">
    <cfRule type="cellIs" dxfId="1647" priority="1607" stopIfTrue="1" operator="equal">
      <formula>"Pass"</formula>
    </cfRule>
    <cfRule type="cellIs" dxfId="1646" priority="1608" stopIfTrue="1" operator="equal">
      <formula>"Fail"</formula>
    </cfRule>
  </conditionalFormatting>
  <conditionalFormatting sqref="I891:L891">
    <cfRule type="cellIs" dxfId="1645" priority="1605" stopIfTrue="1" operator="equal">
      <formula>"Pass"</formula>
    </cfRule>
    <cfRule type="cellIs" dxfId="1644" priority="1606" stopIfTrue="1" operator="equal">
      <formula>"Fail"</formula>
    </cfRule>
  </conditionalFormatting>
  <conditionalFormatting sqref="I891:L891">
    <cfRule type="cellIs" dxfId="1643" priority="1603" stopIfTrue="1" operator="equal">
      <formula>"Pass"</formula>
    </cfRule>
    <cfRule type="cellIs" dxfId="1642" priority="1604" stopIfTrue="1" operator="equal">
      <formula>"Fail"</formula>
    </cfRule>
  </conditionalFormatting>
  <conditionalFormatting sqref="I891:L891">
    <cfRule type="cellIs" dxfId="1641" priority="1601" stopIfTrue="1" operator="equal">
      <formula>"Pass"</formula>
    </cfRule>
    <cfRule type="cellIs" dxfId="1640" priority="1602" stopIfTrue="1" operator="equal">
      <formula>"Fail"</formula>
    </cfRule>
  </conditionalFormatting>
  <conditionalFormatting sqref="I891:L891">
    <cfRule type="cellIs" dxfId="1639" priority="1599" stopIfTrue="1" operator="equal">
      <formula>"Pass"</formula>
    </cfRule>
    <cfRule type="cellIs" dxfId="1638" priority="1600" stopIfTrue="1" operator="equal">
      <formula>"Fail"</formula>
    </cfRule>
  </conditionalFormatting>
  <conditionalFormatting sqref="I891:L891">
    <cfRule type="cellIs" dxfId="1637" priority="1597" stopIfTrue="1" operator="equal">
      <formula>"Pass"</formula>
    </cfRule>
    <cfRule type="cellIs" dxfId="1636" priority="1598" stopIfTrue="1" operator="equal">
      <formula>"Fail"</formula>
    </cfRule>
  </conditionalFormatting>
  <conditionalFormatting sqref="I891:L891">
    <cfRule type="cellIs" dxfId="1635" priority="1595" stopIfTrue="1" operator="equal">
      <formula>"Pass"</formula>
    </cfRule>
    <cfRule type="cellIs" dxfId="1634" priority="1596" stopIfTrue="1" operator="equal">
      <formula>"Fail"</formula>
    </cfRule>
  </conditionalFormatting>
  <conditionalFormatting sqref="I891:L891">
    <cfRule type="cellIs" dxfId="1633" priority="1593" stopIfTrue="1" operator="equal">
      <formula>"Pass"</formula>
    </cfRule>
    <cfRule type="cellIs" dxfId="1632" priority="1594" stopIfTrue="1" operator="equal">
      <formula>"Fail"</formula>
    </cfRule>
  </conditionalFormatting>
  <conditionalFormatting sqref="I891:L891">
    <cfRule type="cellIs" dxfId="1631" priority="1591" stopIfTrue="1" operator="equal">
      <formula>"Pass"</formula>
    </cfRule>
    <cfRule type="cellIs" dxfId="1630" priority="1592" stopIfTrue="1" operator="equal">
      <formula>"Fail"</formula>
    </cfRule>
  </conditionalFormatting>
  <conditionalFormatting sqref="I891:L891">
    <cfRule type="cellIs" dxfId="1629" priority="1589" stopIfTrue="1" operator="equal">
      <formula>"Pass"</formula>
    </cfRule>
    <cfRule type="cellIs" dxfId="1628" priority="1590" stopIfTrue="1" operator="equal">
      <formula>"Fail"</formula>
    </cfRule>
  </conditionalFormatting>
  <conditionalFormatting sqref="I891:L891">
    <cfRule type="cellIs" dxfId="1627" priority="1587" stopIfTrue="1" operator="equal">
      <formula>"Pass"</formula>
    </cfRule>
    <cfRule type="cellIs" dxfId="1626" priority="1588" stopIfTrue="1" operator="equal">
      <formula>"Fail"</formula>
    </cfRule>
  </conditionalFormatting>
  <conditionalFormatting sqref="I891:L891">
    <cfRule type="cellIs" dxfId="1625" priority="1585" stopIfTrue="1" operator="equal">
      <formula>"Pass"</formula>
    </cfRule>
    <cfRule type="cellIs" dxfId="1624" priority="1586" stopIfTrue="1" operator="equal">
      <formula>"Fail"</formula>
    </cfRule>
  </conditionalFormatting>
  <conditionalFormatting sqref="I891:L891">
    <cfRule type="cellIs" dxfId="1623" priority="1583" stopIfTrue="1" operator="equal">
      <formula>"Pass"</formula>
    </cfRule>
    <cfRule type="cellIs" dxfId="1622" priority="1584" stopIfTrue="1" operator="equal">
      <formula>"Fail"</formula>
    </cfRule>
  </conditionalFormatting>
  <conditionalFormatting sqref="I891:L891">
    <cfRule type="cellIs" dxfId="1621" priority="1581" stopIfTrue="1" operator="equal">
      <formula>"Pass"</formula>
    </cfRule>
    <cfRule type="cellIs" dxfId="1620" priority="1582" stopIfTrue="1" operator="equal">
      <formula>"Fail"</formula>
    </cfRule>
  </conditionalFormatting>
  <conditionalFormatting sqref="I891:L891">
    <cfRule type="cellIs" dxfId="1619" priority="1579" stopIfTrue="1" operator="equal">
      <formula>"Pass"</formula>
    </cfRule>
    <cfRule type="cellIs" dxfId="1618" priority="1580" stopIfTrue="1" operator="equal">
      <formula>"Fail"</formula>
    </cfRule>
  </conditionalFormatting>
  <conditionalFormatting sqref="I891:L891">
    <cfRule type="cellIs" dxfId="1617" priority="1577" stopIfTrue="1" operator="equal">
      <formula>"Pass"</formula>
    </cfRule>
    <cfRule type="cellIs" dxfId="1616" priority="1578" stopIfTrue="1" operator="equal">
      <formula>"Fail"</formula>
    </cfRule>
  </conditionalFormatting>
  <conditionalFormatting sqref="I891:L891">
    <cfRule type="cellIs" dxfId="1615" priority="1575" stopIfTrue="1" operator="equal">
      <formula>"Pass"</formula>
    </cfRule>
    <cfRule type="cellIs" dxfId="1614" priority="1576" stopIfTrue="1" operator="equal">
      <formula>"Fail"</formula>
    </cfRule>
  </conditionalFormatting>
  <conditionalFormatting sqref="I891:L891">
    <cfRule type="cellIs" dxfId="1613" priority="1573" stopIfTrue="1" operator="equal">
      <formula>"Pass"</formula>
    </cfRule>
    <cfRule type="cellIs" dxfId="1612" priority="1574" stopIfTrue="1" operator="equal">
      <formula>"Fail"</formula>
    </cfRule>
  </conditionalFormatting>
  <conditionalFormatting sqref="I891:L891">
    <cfRule type="cellIs" dxfId="1611" priority="1571" stopIfTrue="1" operator="equal">
      <formula>"Pass"</formula>
    </cfRule>
    <cfRule type="cellIs" dxfId="1610" priority="1572" stopIfTrue="1" operator="equal">
      <formula>"Fail"</formula>
    </cfRule>
  </conditionalFormatting>
  <conditionalFormatting sqref="I891:L891">
    <cfRule type="cellIs" dxfId="1609" priority="1569" stopIfTrue="1" operator="equal">
      <formula>"Pass"</formula>
    </cfRule>
    <cfRule type="cellIs" dxfId="1608" priority="1570" stopIfTrue="1" operator="equal">
      <formula>"Fail"</formula>
    </cfRule>
  </conditionalFormatting>
  <conditionalFormatting sqref="I891:L891">
    <cfRule type="cellIs" dxfId="1607" priority="1567" stopIfTrue="1" operator="equal">
      <formula>"Pass"</formula>
    </cfRule>
    <cfRule type="cellIs" dxfId="1606" priority="1568" stopIfTrue="1" operator="equal">
      <formula>"Fail"</formula>
    </cfRule>
  </conditionalFormatting>
  <conditionalFormatting sqref="I891:L891">
    <cfRule type="cellIs" dxfId="1605" priority="1565" stopIfTrue="1" operator="equal">
      <formula>"Pass"</formula>
    </cfRule>
    <cfRule type="cellIs" dxfId="1604" priority="1566" stopIfTrue="1" operator="equal">
      <formula>"Fail"</formula>
    </cfRule>
  </conditionalFormatting>
  <conditionalFormatting sqref="I891:L891">
    <cfRule type="cellIs" dxfId="1603" priority="1563" stopIfTrue="1" operator="equal">
      <formula>"Pass"</formula>
    </cfRule>
    <cfRule type="cellIs" dxfId="1602" priority="1564" stopIfTrue="1" operator="equal">
      <formula>"Fail"</formula>
    </cfRule>
  </conditionalFormatting>
  <conditionalFormatting sqref="I891:L891">
    <cfRule type="cellIs" dxfId="1601" priority="1561" stopIfTrue="1" operator="equal">
      <formula>"Pass"</formula>
    </cfRule>
    <cfRule type="cellIs" dxfId="1600" priority="1562" stopIfTrue="1" operator="equal">
      <formula>"Fail"</formula>
    </cfRule>
  </conditionalFormatting>
  <conditionalFormatting sqref="I891:L891">
    <cfRule type="cellIs" dxfId="1599" priority="1559" stopIfTrue="1" operator="equal">
      <formula>"Pass"</formula>
    </cfRule>
    <cfRule type="cellIs" dxfId="1598" priority="1560" stopIfTrue="1" operator="equal">
      <formula>"Fail"</formula>
    </cfRule>
  </conditionalFormatting>
  <conditionalFormatting sqref="I891:L891">
    <cfRule type="cellIs" dxfId="1597" priority="1557" stopIfTrue="1" operator="equal">
      <formula>"Pass"</formula>
    </cfRule>
    <cfRule type="cellIs" dxfId="1596" priority="1558" stopIfTrue="1" operator="equal">
      <formula>"Fail"</formula>
    </cfRule>
  </conditionalFormatting>
  <conditionalFormatting sqref="I891:L891">
    <cfRule type="cellIs" dxfId="1595" priority="1555" stopIfTrue="1" operator="equal">
      <formula>"Pass"</formula>
    </cfRule>
    <cfRule type="cellIs" dxfId="1594" priority="1556" stopIfTrue="1" operator="equal">
      <formula>"Fail"</formula>
    </cfRule>
  </conditionalFormatting>
  <conditionalFormatting sqref="I891:L891">
    <cfRule type="cellIs" dxfId="1593" priority="1553" stopIfTrue="1" operator="equal">
      <formula>"Pass"</formula>
    </cfRule>
    <cfRule type="cellIs" dxfId="1592" priority="1554" stopIfTrue="1" operator="equal">
      <formula>"Fail"</formula>
    </cfRule>
  </conditionalFormatting>
  <conditionalFormatting sqref="I891:L891">
    <cfRule type="cellIs" dxfId="1591" priority="1551" stopIfTrue="1" operator="equal">
      <formula>"Pass"</formula>
    </cfRule>
    <cfRule type="cellIs" dxfId="1590" priority="1552" stopIfTrue="1" operator="equal">
      <formula>"Fail"</formula>
    </cfRule>
  </conditionalFormatting>
  <conditionalFormatting sqref="I891:L891">
    <cfRule type="cellIs" dxfId="1589" priority="1549" stopIfTrue="1" operator="equal">
      <formula>"Pass"</formula>
    </cfRule>
    <cfRule type="cellIs" dxfId="1588" priority="1550" stopIfTrue="1" operator="equal">
      <formula>"Fail"</formula>
    </cfRule>
  </conditionalFormatting>
  <conditionalFormatting sqref="I891:L891">
    <cfRule type="cellIs" dxfId="1587" priority="1547" stopIfTrue="1" operator="equal">
      <formula>"Pass"</formula>
    </cfRule>
    <cfRule type="cellIs" dxfId="1586" priority="1548" stopIfTrue="1" operator="equal">
      <formula>"Fail"</formula>
    </cfRule>
  </conditionalFormatting>
  <conditionalFormatting sqref="I891:L891">
    <cfRule type="cellIs" dxfId="1585" priority="1545" stopIfTrue="1" operator="equal">
      <formula>"Pass"</formula>
    </cfRule>
    <cfRule type="cellIs" dxfId="1584" priority="1546" stopIfTrue="1" operator="equal">
      <formula>"Fail"</formula>
    </cfRule>
  </conditionalFormatting>
  <conditionalFormatting sqref="I891:L891">
    <cfRule type="cellIs" dxfId="1583" priority="1543" stopIfTrue="1" operator="equal">
      <formula>"Pass"</formula>
    </cfRule>
    <cfRule type="cellIs" dxfId="1582" priority="1544" stopIfTrue="1" operator="equal">
      <formula>"Fail"</formula>
    </cfRule>
  </conditionalFormatting>
  <conditionalFormatting sqref="I891:L891">
    <cfRule type="cellIs" dxfId="1581" priority="1541" stopIfTrue="1" operator="equal">
      <formula>"Pass"</formula>
    </cfRule>
    <cfRule type="cellIs" dxfId="1580" priority="1542" stopIfTrue="1" operator="equal">
      <formula>"Fail"</formula>
    </cfRule>
  </conditionalFormatting>
  <conditionalFormatting sqref="I891:L891">
    <cfRule type="cellIs" dxfId="1579" priority="1539" stopIfTrue="1" operator="equal">
      <formula>"Pass"</formula>
    </cfRule>
    <cfRule type="cellIs" dxfId="1578" priority="1540" stopIfTrue="1" operator="equal">
      <formula>"Fail"</formula>
    </cfRule>
  </conditionalFormatting>
  <conditionalFormatting sqref="I891:L891">
    <cfRule type="cellIs" dxfId="1577" priority="1537" stopIfTrue="1" operator="equal">
      <formula>"Pass"</formula>
    </cfRule>
    <cfRule type="cellIs" dxfId="1576" priority="1538" stopIfTrue="1" operator="equal">
      <formula>"Fail"</formula>
    </cfRule>
  </conditionalFormatting>
  <conditionalFormatting sqref="I891:L891">
    <cfRule type="cellIs" dxfId="1575" priority="1535" stopIfTrue="1" operator="equal">
      <formula>"Pass"</formula>
    </cfRule>
    <cfRule type="cellIs" dxfId="1574" priority="1536" stopIfTrue="1" operator="equal">
      <formula>"Fail"</formula>
    </cfRule>
  </conditionalFormatting>
  <conditionalFormatting sqref="I891:L891">
    <cfRule type="cellIs" dxfId="1573" priority="1533" stopIfTrue="1" operator="equal">
      <formula>"Pass"</formula>
    </cfRule>
    <cfRule type="cellIs" dxfId="1572" priority="1534" stopIfTrue="1" operator="equal">
      <formula>"Fail"</formula>
    </cfRule>
  </conditionalFormatting>
  <conditionalFormatting sqref="I891:L891">
    <cfRule type="cellIs" dxfId="1571" priority="1531" stopIfTrue="1" operator="equal">
      <formula>"Pass"</formula>
    </cfRule>
    <cfRule type="cellIs" dxfId="1570" priority="1532" stopIfTrue="1" operator="equal">
      <formula>"Fail"</formula>
    </cfRule>
  </conditionalFormatting>
  <conditionalFormatting sqref="I891:L891">
    <cfRule type="cellIs" dxfId="1569" priority="1529" stopIfTrue="1" operator="equal">
      <formula>"Pass"</formula>
    </cfRule>
    <cfRule type="cellIs" dxfId="1568" priority="1530" stopIfTrue="1" operator="equal">
      <formula>"Fail"</formula>
    </cfRule>
  </conditionalFormatting>
  <conditionalFormatting sqref="I891:L891">
    <cfRule type="cellIs" dxfId="1567" priority="1527" stopIfTrue="1" operator="equal">
      <formula>"Pass"</formula>
    </cfRule>
    <cfRule type="cellIs" dxfId="1566" priority="1528" stopIfTrue="1" operator="equal">
      <formula>"Fail"</formula>
    </cfRule>
  </conditionalFormatting>
  <conditionalFormatting sqref="I891:L891">
    <cfRule type="cellIs" dxfId="1565" priority="1525" stopIfTrue="1" operator="equal">
      <formula>"Pass"</formula>
    </cfRule>
    <cfRule type="cellIs" dxfId="1564" priority="1526" stopIfTrue="1" operator="equal">
      <formula>"Fail"</formula>
    </cfRule>
  </conditionalFormatting>
  <conditionalFormatting sqref="I891:L891">
    <cfRule type="cellIs" dxfId="1563" priority="1523" stopIfTrue="1" operator="equal">
      <formula>"Pass"</formula>
    </cfRule>
    <cfRule type="cellIs" dxfId="1562" priority="1524" stopIfTrue="1" operator="equal">
      <formula>"Fail"</formula>
    </cfRule>
  </conditionalFormatting>
  <conditionalFormatting sqref="I891:L891">
    <cfRule type="cellIs" dxfId="1561" priority="1521" stopIfTrue="1" operator="equal">
      <formula>"Pass"</formula>
    </cfRule>
    <cfRule type="cellIs" dxfId="1560" priority="1522" stopIfTrue="1" operator="equal">
      <formula>"Fail"</formula>
    </cfRule>
  </conditionalFormatting>
  <conditionalFormatting sqref="I891:L891">
    <cfRule type="cellIs" dxfId="1559" priority="1519" stopIfTrue="1" operator="equal">
      <formula>"Pass"</formula>
    </cfRule>
    <cfRule type="cellIs" dxfId="1558" priority="1520" stopIfTrue="1" operator="equal">
      <formula>"Fail"</formula>
    </cfRule>
  </conditionalFormatting>
  <conditionalFormatting sqref="I891:L891">
    <cfRule type="cellIs" dxfId="1557" priority="1517" stopIfTrue="1" operator="equal">
      <formula>"Pass"</formula>
    </cfRule>
    <cfRule type="cellIs" dxfId="1556" priority="1518" stopIfTrue="1" operator="equal">
      <formula>"Fail"</formula>
    </cfRule>
  </conditionalFormatting>
  <conditionalFormatting sqref="I891:L891">
    <cfRule type="cellIs" dxfId="1555" priority="1515" stopIfTrue="1" operator="equal">
      <formula>"Pass"</formula>
    </cfRule>
    <cfRule type="cellIs" dxfId="1554" priority="1516" stopIfTrue="1" operator="equal">
      <formula>"Fail"</formula>
    </cfRule>
  </conditionalFormatting>
  <conditionalFormatting sqref="I891:L891">
    <cfRule type="cellIs" dxfId="1553" priority="1513" stopIfTrue="1" operator="equal">
      <formula>"Pass"</formula>
    </cfRule>
    <cfRule type="cellIs" dxfId="1552" priority="1514" stopIfTrue="1" operator="equal">
      <formula>"Fail"</formula>
    </cfRule>
  </conditionalFormatting>
  <conditionalFormatting sqref="I891:L891">
    <cfRule type="cellIs" dxfId="1551" priority="1511" stopIfTrue="1" operator="equal">
      <formula>"Pass"</formula>
    </cfRule>
    <cfRule type="cellIs" dxfId="1550" priority="1512" stopIfTrue="1" operator="equal">
      <formula>"Fail"</formula>
    </cfRule>
  </conditionalFormatting>
  <conditionalFormatting sqref="I891:L891">
    <cfRule type="cellIs" dxfId="1549" priority="1509" stopIfTrue="1" operator="equal">
      <formula>"Pass"</formula>
    </cfRule>
    <cfRule type="cellIs" dxfId="1548" priority="1510" stopIfTrue="1" operator="equal">
      <formula>"Fail"</formula>
    </cfRule>
  </conditionalFormatting>
  <conditionalFormatting sqref="I891:L891">
    <cfRule type="cellIs" dxfId="1547" priority="1507" stopIfTrue="1" operator="equal">
      <formula>"Pass"</formula>
    </cfRule>
    <cfRule type="cellIs" dxfId="1546" priority="1508" stopIfTrue="1" operator="equal">
      <formula>"Fail"</formula>
    </cfRule>
  </conditionalFormatting>
  <conditionalFormatting sqref="I891:L891">
    <cfRule type="cellIs" dxfId="1545" priority="1505" stopIfTrue="1" operator="equal">
      <formula>"Pass"</formula>
    </cfRule>
    <cfRule type="cellIs" dxfId="1544" priority="1506" stopIfTrue="1" operator="equal">
      <formula>"Fail"</formula>
    </cfRule>
  </conditionalFormatting>
  <conditionalFormatting sqref="I891:L891">
    <cfRule type="cellIs" dxfId="1543" priority="1503" stopIfTrue="1" operator="equal">
      <formula>"Pass"</formula>
    </cfRule>
    <cfRule type="cellIs" dxfId="1542" priority="1504" stopIfTrue="1" operator="equal">
      <formula>"Fail"</formula>
    </cfRule>
  </conditionalFormatting>
  <conditionalFormatting sqref="I891:L891">
    <cfRule type="cellIs" dxfId="1541" priority="1501" stopIfTrue="1" operator="equal">
      <formula>"Pass"</formula>
    </cfRule>
    <cfRule type="cellIs" dxfId="1540" priority="1502" stopIfTrue="1" operator="equal">
      <formula>"Fail"</formula>
    </cfRule>
  </conditionalFormatting>
  <conditionalFormatting sqref="I891:L891">
    <cfRule type="cellIs" dxfId="1539" priority="1499" stopIfTrue="1" operator="equal">
      <formula>"Pass"</formula>
    </cfRule>
    <cfRule type="cellIs" dxfId="1538" priority="1500" stopIfTrue="1" operator="equal">
      <formula>"Fail"</formula>
    </cfRule>
  </conditionalFormatting>
  <conditionalFormatting sqref="I891:L891">
    <cfRule type="cellIs" dxfId="1537" priority="1497" stopIfTrue="1" operator="equal">
      <formula>"Pass"</formula>
    </cfRule>
    <cfRule type="cellIs" dxfId="1536" priority="1498" stopIfTrue="1" operator="equal">
      <formula>"Fail"</formula>
    </cfRule>
  </conditionalFormatting>
  <conditionalFormatting sqref="I891:L891">
    <cfRule type="cellIs" dxfId="1535" priority="1495" stopIfTrue="1" operator="equal">
      <formula>"Pass"</formula>
    </cfRule>
    <cfRule type="cellIs" dxfId="1534" priority="1496" stopIfTrue="1" operator="equal">
      <formula>"Fail"</formula>
    </cfRule>
  </conditionalFormatting>
  <conditionalFormatting sqref="I891:L891">
    <cfRule type="cellIs" dxfId="1533" priority="1493" stopIfTrue="1" operator="equal">
      <formula>"Pass"</formula>
    </cfRule>
    <cfRule type="cellIs" dxfId="1532" priority="1494" stopIfTrue="1" operator="equal">
      <formula>"Fail"</formula>
    </cfRule>
  </conditionalFormatting>
  <conditionalFormatting sqref="I891:L891">
    <cfRule type="cellIs" dxfId="1531" priority="1491" stopIfTrue="1" operator="equal">
      <formula>"Pass"</formula>
    </cfRule>
    <cfRule type="cellIs" dxfId="1530" priority="1492" stopIfTrue="1" operator="equal">
      <formula>"Fail"</formula>
    </cfRule>
  </conditionalFormatting>
  <conditionalFormatting sqref="I891:L891">
    <cfRule type="cellIs" dxfId="1529" priority="1489" stopIfTrue="1" operator="equal">
      <formula>"Pass"</formula>
    </cfRule>
    <cfRule type="cellIs" dxfId="1528" priority="1490" stopIfTrue="1" operator="equal">
      <formula>"Fail"</formula>
    </cfRule>
  </conditionalFormatting>
  <conditionalFormatting sqref="I891:L891">
    <cfRule type="cellIs" dxfId="1527" priority="1487" stopIfTrue="1" operator="equal">
      <formula>"Pass"</formula>
    </cfRule>
    <cfRule type="cellIs" dxfId="1526" priority="1488" stopIfTrue="1" operator="equal">
      <formula>"Fail"</formula>
    </cfRule>
  </conditionalFormatting>
  <conditionalFormatting sqref="I891:L891">
    <cfRule type="cellIs" dxfId="1525" priority="1485" stopIfTrue="1" operator="equal">
      <formula>"Pass"</formula>
    </cfRule>
    <cfRule type="cellIs" dxfId="1524" priority="1486" stopIfTrue="1" operator="equal">
      <formula>"Fail"</formula>
    </cfRule>
  </conditionalFormatting>
  <conditionalFormatting sqref="I891:L891">
    <cfRule type="cellIs" dxfId="1523" priority="1483" stopIfTrue="1" operator="equal">
      <formula>"Pass"</formula>
    </cfRule>
    <cfRule type="cellIs" dxfId="1522" priority="1484" stopIfTrue="1" operator="equal">
      <formula>"Fail"</formula>
    </cfRule>
  </conditionalFormatting>
  <conditionalFormatting sqref="I891:L891">
    <cfRule type="cellIs" dxfId="1521" priority="1481" stopIfTrue="1" operator="equal">
      <formula>"Pass"</formula>
    </cfRule>
    <cfRule type="cellIs" dxfId="1520" priority="1482" stopIfTrue="1" operator="equal">
      <formula>"Fail"</formula>
    </cfRule>
  </conditionalFormatting>
  <conditionalFormatting sqref="I891:L891">
    <cfRule type="cellIs" dxfId="1519" priority="1479" stopIfTrue="1" operator="equal">
      <formula>"Pass"</formula>
    </cfRule>
    <cfRule type="cellIs" dxfId="1518" priority="1480" stopIfTrue="1" operator="equal">
      <formula>"Fail"</formula>
    </cfRule>
  </conditionalFormatting>
  <conditionalFormatting sqref="I891:L891">
    <cfRule type="cellIs" dxfId="1517" priority="1477" stopIfTrue="1" operator="equal">
      <formula>"Pass"</formula>
    </cfRule>
    <cfRule type="cellIs" dxfId="1516" priority="1478" stopIfTrue="1" operator="equal">
      <formula>"Fail"</formula>
    </cfRule>
  </conditionalFormatting>
  <conditionalFormatting sqref="I891:L891">
    <cfRule type="cellIs" dxfId="1515" priority="1475" stopIfTrue="1" operator="equal">
      <formula>"Pass"</formula>
    </cfRule>
    <cfRule type="cellIs" dxfId="1514" priority="1476" stopIfTrue="1" operator="equal">
      <formula>"Fail"</formula>
    </cfRule>
  </conditionalFormatting>
  <conditionalFormatting sqref="I891:L891">
    <cfRule type="cellIs" dxfId="1513" priority="1473" stopIfTrue="1" operator="equal">
      <formula>"Pass"</formula>
    </cfRule>
    <cfRule type="cellIs" dxfId="1512" priority="1474" stopIfTrue="1" operator="equal">
      <formula>"Fail"</formula>
    </cfRule>
  </conditionalFormatting>
  <conditionalFormatting sqref="I891:L891">
    <cfRule type="cellIs" dxfId="1511" priority="1471" stopIfTrue="1" operator="equal">
      <formula>"Pass"</formula>
    </cfRule>
    <cfRule type="cellIs" dxfId="1510" priority="1472" stopIfTrue="1" operator="equal">
      <formula>"Fail"</formula>
    </cfRule>
  </conditionalFormatting>
  <conditionalFormatting sqref="I891:L891">
    <cfRule type="cellIs" dxfId="1509" priority="1469" stopIfTrue="1" operator="equal">
      <formula>"Pass"</formula>
    </cfRule>
    <cfRule type="cellIs" dxfId="1508" priority="1470" stopIfTrue="1" operator="equal">
      <formula>"Fail"</formula>
    </cfRule>
  </conditionalFormatting>
  <conditionalFormatting sqref="I891:L891">
    <cfRule type="cellIs" dxfId="1507" priority="1467" stopIfTrue="1" operator="equal">
      <formula>"Pass"</formula>
    </cfRule>
    <cfRule type="cellIs" dxfId="1506" priority="1468" stopIfTrue="1" operator="equal">
      <formula>"Fail"</formula>
    </cfRule>
  </conditionalFormatting>
  <conditionalFormatting sqref="I891:L891">
    <cfRule type="cellIs" dxfId="1505" priority="1465" stopIfTrue="1" operator="equal">
      <formula>"Pass"</formula>
    </cfRule>
    <cfRule type="cellIs" dxfId="1504" priority="1466" stopIfTrue="1" operator="equal">
      <formula>"Fail"</formula>
    </cfRule>
  </conditionalFormatting>
  <conditionalFormatting sqref="I891:L891">
    <cfRule type="cellIs" dxfId="1503" priority="1463" stopIfTrue="1" operator="equal">
      <formula>"Pass"</formula>
    </cfRule>
    <cfRule type="cellIs" dxfId="1502" priority="1464" stopIfTrue="1" operator="equal">
      <formula>"Fail"</formula>
    </cfRule>
  </conditionalFormatting>
  <conditionalFormatting sqref="I891:L891">
    <cfRule type="cellIs" dxfId="1501" priority="1461" stopIfTrue="1" operator="equal">
      <formula>"Pass"</formula>
    </cfRule>
    <cfRule type="cellIs" dxfId="1500" priority="1462" stopIfTrue="1" operator="equal">
      <formula>"Fail"</formula>
    </cfRule>
  </conditionalFormatting>
  <conditionalFormatting sqref="I891:L891">
    <cfRule type="cellIs" dxfId="1499" priority="1459" stopIfTrue="1" operator="equal">
      <formula>"Pass"</formula>
    </cfRule>
    <cfRule type="cellIs" dxfId="1498" priority="1460" stopIfTrue="1" operator="equal">
      <formula>"Fail"</formula>
    </cfRule>
  </conditionalFormatting>
  <conditionalFormatting sqref="I891:L891">
    <cfRule type="cellIs" dxfId="1497" priority="1457" stopIfTrue="1" operator="equal">
      <formula>"Pass"</formula>
    </cfRule>
    <cfRule type="cellIs" dxfId="1496" priority="1458" stopIfTrue="1" operator="equal">
      <formula>"Fail"</formula>
    </cfRule>
  </conditionalFormatting>
  <conditionalFormatting sqref="I891:L891">
    <cfRule type="cellIs" dxfId="1495" priority="1455" stopIfTrue="1" operator="equal">
      <formula>"Pass"</formula>
    </cfRule>
    <cfRule type="cellIs" dxfId="1494" priority="1456" stopIfTrue="1" operator="equal">
      <formula>"Fail"</formula>
    </cfRule>
  </conditionalFormatting>
  <conditionalFormatting sqref="I891:L891">
    <cfRule type="cellIs" dxfId="1493" priority="1453" stopIfTrue="1" operator="equal">
      <formula>"Pass"</formula>
    </cfRule>
    <cfRule type="cellIs" dxfId="1492" priority="1454" stopIfTrue="1" operator="equal">
      <formula>"Fail"</formula>
    </cfRule>
  </conditionalFormatting>
  <conditionalFormatting sqref="I891:L891">
    <cfRule type="cellIs" dxfId="1491" priority="1451" stopIfTrue="1" operator="equal">
      <formula>"Pass"</formula>
    </cfRule>
    <cfRule type="cellIs" dxfId="1490" priority="1452" stopIfTrue="1" operator="equal">
      <formula>"Fail"</formula>
    </cfRule>
  </conditionalFormatting>
  <conditionalFormatting sqref="I891:L891">
    <cfRule type="cellIs" dxfId="1489" priority="1449" stopIfTrue="1" operator="equal">
      <formula>"Pass"</formula>
    </cfRule>
    <cfRule type="cellIs" dxfId="1488" priority="1450" stopIfTrue="1" operator="equal">
      <formula>"Fail"</formula>
    </cfRule>
  </conditionalFormatting>
  <conditionalFormatting sqref="I891:L891">
    <cfRule type="cellIs" dxfId="1487" priority="1447" stopIfTrue="1" operator="equal">
      <formula>"Pass"</formula>
    </cfRule>
    <cfRule type="cellIs" dxfId="1486" priority="1448" stopIfTrue="1" operator="equal">
      <formula>"Fail"</formula>
    </cfRule>
  </conditionalFormatting>
  <conditionalFormatting sqref="I891:L891">
    <cfRule type="cellIs" dxfId="1485" priority="1445" stopIfTrue="1" operator="equal">
      <formula>"Pass"</formula>
    </cfRule>
    <cfRule type="cellIs" dxfId="1484" priority="1446" stopIfTrue="1" operator="equal">
      <formula>"Fail"</formula>
    </cfRule>
  </conditionalFormatting>
  <conditionalFormatting sqref="I891:L891">
    <cfRule type="cellIs" dxfId="1483" priority="1443" stopIfTrue="1" operator="equal">
      <formula>"Pass"</formula>
    </cfRule>
    <cfRule type="cellIs" dxfId="1482" priority="1444" stopIfTrue="1" operator="equal">
      <formula>"Fail"</formula>
    </cfRule>
  </conditionalFormatting>
  <conditionalFormatting sqref="I891:L891">
    <cfRule type="cellIs" dxfId="1481" priority="1441" stopIfTrue="1" operator="equal">
      <formula>"Pass"</formula>
    </cfRule>
    <cfRule type="cellIs" dxfId="1480" priority="1442" stopIfTrue="1" operator="equal">
      <formula>"Fail"</formula>
    </cfRule>
  </conditionalFormatting>
  <conditionalFormatting sqref="I891:L891">
    <cfRule type="cellIs" dxfId="1479" priority="1439" stopIfTrue="1" operator="equal">
      <formula>"Pass"</formula>
    </cfRule>
    <cfRule type="cellIs" dxfId="1478" priority="1440" stopIfTrue="1" operator="equal">
      <formula>"Fail"</formula>
    </cfRule>
  </conditionalFormatting>
  <conditionalFormatting sqref="I891:L891">
    <cfRule type="cellIs" dxfId="1477" priority="1437" stopIfTrue="1" operator="equal">
      <formula>"Pass"</formula>
    </cfRule>
    <cfRule type="cellIs" dxfId="1476" priority="1438" stopIfTrue="1" operator="equal">
      <formula>"Fail"</formula>
    </cfRule>
  </conditionalFormatting>
  <conditionalFormatting sqref="I891:L891">
    <cfRule type="cellIs" dxfId="1475" priority="1435" stopIfTrue="1" operator="equal">
      <formula>"Pass"</formula>
    </cfRule>
    <cfRule type="cellIs" dxfId="1474" priority="1436" stopIfTrue="1" operator="equal">
      <formula>"Fail"</formula>
    </cfRule>
  </conditionalFormatting>
  <conditionalFormatting sqref="I891:L891">
    <cfRule type="cellIs" dxfId="1473" priority="1433" stopIfTrue="1" operator="equal">
      <formula>"Pass"</formula>
    </cfRule>
    <cfRule type="cellIs" dxfId="1472" priority="1434" stopIfTrue="1" operator="equal">
      <formula>"Fail"</formula>
    </cfRule>
  </conditionalFormatting>
  <conditionalFormatting sqref="I891:L891">
    <cfRule type="cellIs" dxfId="1471" priority="1431" stopIfTrue="1" operator="equal">
      <formula>"Pass"</formula>
    </cfRule>
    <cfRule type="cellIs" dxfId="1470" priority="1432" stopIfTrue="1" operator="equal">
      <formula>"Fail"</formula>
    </cfRule>
  </conditionalFormatting>
  <conditionalFormatting sqref="I891:L891">
    <cfRule type="cellIs" dxfId="1469" priority="1429" stopIfTrue="1" operator="equal">
      <formula>"Pass"</formula>
    </cfRule>
    <cfRule type="cellIs" dxfId="1468" priority="1430" stopIfTrue="1" operator="equal">
      <formula>"Fail"</formula>
    </cfRule>
  </conditionalFormatting>
  <conditionalFormatting sqref="I891:L891">
    <cfRule type="cellIs" dxfId="1467" priority="1427" stopIfTrue="1" operator="equal">
      <formula>"Pass"</formula>
    </cfRule>
    <cfRule type="cellIs" dxfId="1466" priority="1428" stopIfTrue="1" operator="equal">
      <formula>"Fail"</formula>
    </cfRule>
  </conditionalFormatting>
  <conditionalFormatting sqref="I891:L891">
    <cfRule type="cellIs" dxfId="1465" priority="1425" stopIfTrue="1" operator="equal">
      <formula>"Pass"</formula>
    </cfRule>
    <cfRule type="cellIs" dxfId="1464" priority="1426" stopIfTrue="1" operator="equal">
      <formula>"Fail"</formula>
    </cfRule>
  </conditionalFormatting>
  <conditionalFormatting sqref="I891:L891">
    <cfRule type="cellIs" dxfId="1463" priority="1423" stopIfTrue="1" operator="equal">
      <formula>"Pass"</formula>
    </cfRule>
    <cfRule type="cellIs" dxfId="1462" priority="1424" stopIfTrue="1" operator="equal">
      <formula>"Fail"</formula>
    </cfRule>
  </conditionalFormatting>
  <conditionalFormatting sqref="I891:L891">
    <cfRule type="cellIs" dxfId="1461" priority="1421" stopIfTrue="1" operator="equal">
      <formula>"Pass"</formula>
    </cfRule>
    <cfRule type="cellIs" dxfId="1460" priority="1422" stopIfTrue="1" operator="equal">
      <formula>"Fail"</formula>
    </cfRule>
  </conditionalFormatting>
  <conditionalFormatting sqref="I891:L891">
    <cfRule type="cellIs" dxfId="1459" priority="1419" stopIfTrue="1" operator="equal">
      <formula>"Pass"</formula>
    </cfRule>
    <cfRule type="cellIs" dxfId="1458" priority="1420" stopIfTrue="1" operator="equal">
      <formula>"Fail"</formula>
    </cfRule>
  </conditionalFormatting>
  <conditionalFormatting sqref="I891:L891">
    <cfRule type="cellIs" dxfId="1457" priority="1417" stopIfTrue="1" operator="equal">
      <formula>"Pass"</formula>
    </cfRule>
    <cfRule type="cellIs" dxfId="1456" priority="1418" stopIfTrue="1" operator="equal">
      <formula>"Fail"</formula>
    </cfRule>
  </conditionalFormatting>
  <conditionalFormatting sqref="I891:L891">
    <cfRule type="cellIs" dxfId="1455" priority="1415" stopIfTrue="1" operator="equal">
      <formula>"Pass"</formula>
    </cfRule>
    <cfRule type="cellIs" dxfId="1454" priority="1416" stopIfTrue="1" operator="equal">
      <formula>"Fail"</formula>
    </cfRule>
  </conditionalFormatting>
  <conditionalFormatting sqref="I891:L891">
    <cfRule type="cellIs" dxfId="1453" priority="1413" stopIfTrue="1" operator="equal">
      <formula>"Pass"</formula>
    </cfRule>
    <cfRule type="cellIs" dxfId="1452" priority="1414" stopIfTrue="1" operator="equal">
      <formula>"Fail"</formula>
    </cfRule>
  </conditionalFormatting>
  <conditionalFormatting sqref="I891:L891">
    <cfRule type="cellIs" dxfId="1451" priority="1411" stopIfTrue="1" operator="equal">
      <formula>"Pass"</formula>
    </cfRule>
    <cfRule type="cellIs" dxfId="1450" priority="1412" stopIfTrue="1" operator="equal">
      <formula>"Fail"</formula>
    </cfRule>
  </conditionalFormatting>
  <conditionalFormatting sqref="I891:L891">
    <cfRule type="cellIs" dxfId="1449" priority="1409" stopIfTrue="1" operator="equal">
      <formula>"Pass"</formula>
    </cfRule>
    <cfRule type="cellIs" dxfId="1448" priority="1410" stopIfTrue="1" operator="equal">
      <formula>"Fail"</formula>
    </cfRule>
  </conditionalFormatting>
  <conditionalFormatting sqref="I891:L891">
    <cfRule type="cellIs" dxfId="1447" priority="1407" stopIfTrue="1" operator="equal">
      <formula>"Pass"</formula>
    </cfRule>
    <cfRule type="cellIs" dxfId="1446" priority="1408" stopIfTrue="1" operator="equal">
      <formula>"Fail"</formula>
    </cfRule>
  </conditionalFormatting>
  <conditionalFormatting sqref="I891:L891">
    <cfRule type="cellIs" dxfId="1445" priority="1405" stopIfTrue="1" operator="equal">
      <formula>"Pass"</formula>
    </cfRule>
    <cfRule type="cellIs" dxfId="1444" priority="1406" stopIfTrue="1" operator="equal">
      <formula>"Fail"</formula>
    </cfRule>
  </conditionalFormatting>
  <conditionalFormatting sqref="I891:L891">
    <cfRule type="cellIs" dxfId="1443" priority="1403" stopIfTrue="1" operator="equal">
      <formula>"Pass"</formula>
    </cfRule>
    <cfRule type="cellIs" dxfId="1442" priority="1404" stopIfTrue="1" operator="equal">
      <formula>"Fail"</formula>
    </cfRule>
  </conditionalFormatting>
  <conditionalFormatting sqref="I891:L891">
    <cfRule type="cellIs" dxfId="1441" priority="1401" stopIfTrue="1" operator="equal">
      <formula>"Pass"</formula>
    </cfRule>
    <cfRule type="cellIs" dxfId="1440" priority="1402" stopIfTrue="1" operator="equal">
      <formula>"Fail"</formula>
    </cfRule>
  </conditionalFormatting>
  <conditionalFormatting sqref="I891:L891">
    <cfRule type="cellIs" dxfId="1439" priority="1399" stopIfTrue="1" operator="equal">
      <formula>"Pass"</formula>
    </cfRule>
    <cfRule type="cellIs" dxfId="1438" priority="1400" stopIfTrue="1" operator="equal">
      <formula>"Fail"</formula>
    </cfRule>
  </conditionalFormatting>
  <conditionalFormatting sqref="I891:L891">
    <cfRule type="cellIs" dxfId="1437" priority="1397" stopIfTrue="1" operator="equal">
      <formula>"Pass"</formula>
    </cfRule>
    <cfRule type="cellIs" dxfId="1436" priority="1398" stopIfTrue="1" operator="equal">
      <formula>"Fail"</formula>
    </cfRule>
  </conditionalFormatting>
  <conditionalFormatting sqref="I891:L891">
    <cfRule type="cellIs" dxfId="1435" priority="1395" stopIfTrue="1" operator="equal">
      <formula>"Pass"</formula>
    </cfRule>
    <cfRule type="cellIs" dxfId="1434" priority="1396" stopIfTrue="1" operator="equal">
      <formula>"Fail"</formula>
    </cfRule>
  </conditionalFormatting>
  <conditionalFormatting sqref="I891:L891">
    <cfRule type="cellIs" dxfId="1433" priority="1393" stopIfTrue="1" operator="equal">
      <formula>"Pass"</formula>
    </cfRule>
    <cfRule type="cellIs" dxfId="1432" priority="1394" stopIfTrue="1" operator="equal">
      <formula>"Fail"</formula>
    </cfRule>
  </conditionalFormatting>
  <conditionalFormatting sqref="I891:L891">
    <cfRule type="cellIs" dxfId="1431" priority="1391" stopIfTrue="1" operator="equal">
      <formula>"Pass"</formula>
    </cfRule>
    <cfRule type="cellIs" dxfId="1430" priority="1392" stopIfTrue="1" operator="equal">
      <formula>"Fail"</formula>
    </cfRule>
  </conditionalFormatting>
  <conditionalFormatting sqref="I891:L891">
    <cfRule type="cellIs" dxfId="1429" priority="1389" stopIfTrue="1" operator="equal">
      <formula>"Pass"</formula>
    </cfRule>
    <cfRule type="cellIs" dxfId="1428" priority="1390" stopIfTrue="1" operator="equal">
      <formula>"Fail"</formula>
    </cfRule>
  </conditionalFormatting>
  <conditionalFormatting sqref="I891:L891">
    <cfRule type="cellIs" dxfId="1427" priority="1387" stopIfTrue="1" operator="equal">
      <formula>"Pass"</formula>
    </cfRule>
    <cfRule type="cellIs" dxfId="1426" priority="1388" stopIfTrue="1" operator="equal">
      <formula>"Fail"</formula>
    </cfRule>
  </conditionalFormatting>
  <conditionalFormatting sqref="I891:L891">
    <cfRule type="cellIs" dxfId="1425" priority="1385" stopIfTrue="1" operator="equal">
      <formula>"Pass"</formula>
    </cfRule>
    <cfRule type="cellIs" dxfId="1424" priority="1386" stopIfTrue="1" operator="equal">
      <formula>"Fail"</formula>
    </cfRule>
  </conditionalFormatting>
  <conditionalFormatting sqref="I891:L891">
    <cfRule type="cellIs" dxfId="1423" priority="1383" stopIfTrue="1" operator="equal">
      <formula>"Pass"</formula>
    </cfRule>
    <cfRule type="cellIs" dxfId="1422" priority="1384" stopIfTrue="1" operator="equal">
      <formula>"Fail"</formula>
    </cfRule>
  </conditionalFormatting>
  <conditionalFormatting sqref="I891:L891">
    <cfRule type="cellIs" dxfId="1421" priority="1381" stopIfTrue="1" operator="equal">
      <formula>"Pass"</formula>
    </cfRule>
    <cfRule type="cellIs" dxfId="1420" priority="1382" stopIfTrue="1" operator="equal">
      <formula>"Fail"</formula>
    </cfRule>
  </conditionalFormatting>
  <conditionalFormatting sqref="I891:L891">
    <cfRule type="cellIs" dxfId="1419" priority="1379" stopIfTrue="1" operator="equal">
      <formula>"Pass"</formula>
    </cfRule>
    <cfRule type="cellIs" dxfId="1418" priority="1380" stopIfTrue="1" operator="equal">
      <formula>"Fail"</formula>
    </cfRule>
  </conditionalFormatting>
  <conditionalFormatting sqref="I891:L891">
    <cfRule type="cellIs" dxfId="1417" priority="1377" stopIfTrue="1" operator="equal">
      <formula>"Pass"</formula>
    </cfRule>
    <cfRule type="cellIs" dxfId="1416" priority="1378" stopIfTrue="1" operator="equal">
      <formula>"Fail"</formula>
    </cfRule>
  </conditionalFormatting>
  <conditionalFormatting sqref="I891:L891">
    <cfRule type="cellIs" dxfId="1415" priority="1375" stopIfTrue="1" operator="equal">
      <formula>"Pass"</formula>
    </cfRule>
    <cfRule type="cellIs" dxfId="1414" priority="1376" stopIfTrue="1" operator="equal">
      <formula>"Fail"</formula>
    </cfRule>
  </conditionalFormatting>
  <conditionalFormatting sqref="I891:L891">
    <cfRule type="cellIs" dxfId="1413" priority="1373" stopIfTrue="1" operator="equal">
      <formula>"Pass"</formula>
    </cfRule>
    <cfRule type="cellIs" dxfId="1412" priority="1374" stopIfTrue="1" operator="equal">
      <formula>"Fail"</formula>
    </cfRule>
  </conditionalFormatting>
  <conditionalFormatting sqref="I891:L891">
    <cfRule type="cellIs" dxfId="1411" priority="1371" stopIfTrue="1" operator="equal">
      <formula>"Pass"</formula>
    </cfRule>
    <cfRule type="cellIs" dxfId="1410" priority="1372" stopIfTrue="1" operator="equal">
      <formula>"Fail"</formula>
    </cfRule>
  </conditionalFormatting>
  <conditionalFormatting sqref="I891:L891">
    <cfRule type="cellIs" dxfId="1409" priority="1369" stopIfTrue="1" operator="equal">
      <formula>"Pass"</formula>
    </cfRule>
    <cfRule type="cellIs" dxfId="1408" priority="1370" stopIfTrue="1" operator="equal">
      <formula>"Fail"</formula>
    </cfRule>
  </conditionalFormatting>
  <conditionalFormatting sqref="I891:L891">
    <cfRule type="cellIs" dxfId="1407" priority="1367" stopIfTrue="1" operator="equal">
      <formula>"Pass"</formula>
    </cfRule>
    <cfRule type="cellIs" dxfId="1406" priority="1368" stopIfTrue="1" operator="equal">
      <formula>"Fail"</formula>
    </cfRule>
  </conditionalFormatting>
  <conditionalFormatting sqref="I891:L891">
    <cfRule type="cellIs" dxfId="1405" priority="1365" stopIfTrue="1" operator="equal">
      <formula>"Pass"</formula>
    </cfRule>
    <cfRule type="cellIs" dxfId="1404" priority="1366" stopIfTrue="1" operator="equal">
      <formula>"Fail"</formula>
    </cfRule>
  </conditionalFormatting>
  <conditionalFormatting sqref="I891:L891">
    <cfRule type="cellIs" dxfId="1403" priority="1363" stopIfTrue="1" operator="equal">
      <formula>"Pass"</formula>
    </cfRule>
    <cfRule type="cellIs" dxfId="1402" priority="1364" stopIfTrue="1" operator="equal">
      <formula>"Fail"</formula>
    </cfRule>
  </conditionalFormatting>
  <conditionalFormatting sqref="I891:L891">
    <cfRule type="cellIs" dxfId="1401" priority="1361" stopIfTrue="1" operator="equal">
      <formula>"Pass"</formula>
    </cfRule>
    <cfRule type="cellIs" dxfId="1400" priority="1362" stopIfTrue="1" operator="equal">
      <formula>"Fail"</formula>
    </cfRule>
  </conditionalFormatting>
  <conditionalFormatting sqref="I891:L891">
    <cfRule type="cellIs" dxfId="1399" priority="1359" stopIfTrue="1" operator="equal">
      <formula>"Pass"</formula>
    </cfRule>
    <cfRule type="cellIs" dxfId="1398" priority="1360" stopIfTrue="1" operator="equal">
      <formula>"Fail"</formula>
    </cfRule>
  </conditionalFormatting>
  <conditionalFormatting sqref="I891:L891">
    <cfRule type="cellIs" dxfId="1397" priority="1357" stopIfTrue="1" operator="equal">
      <formula>"Pass"</formula>
    </cfRule>
    <cfRule type="cellIs" dxfId="1396" priority="1358" stopIfTrue="1" operator="equal">
      <formula>"Fail"</formula>
    </cfRule>
  </conditionalFormatting>
  <conditionalFormatting sqref="I891:L891">
    <cfRule type="cellIs" dxfId="1395" priority="1355" stopIfTrue="1" operator="equal">
      <formula>"Pass"</formula>
    </cfRule>
    <cfRule type="cellIs" dxfId="1394" priority="1356" stopIfTrue="1" operator="equal">
      <formula>"Fail"</formula>
    </cfRule>
  </conditionalFormatting>
  <conditionalFormatting sqref="I891:L891">
    <cfRule type="cellIs" dxfId="1393" priority="1353" stopIfTrue="1" operator="equal">
      <formula>"Pass"</formula>
    </cfRule>
    <cfRule type="cellIs" dxfId="1392" priority="1354" stopIfTrue="1" operator="equal">
      <formula>"Fail"</formula>
    </cfRule>
  </conditionalFormatting>
  <conditionalFormatting sqref="I891:L891">
    <cfRule type="cellIs" dxfId="1391" priority="1351" stopIfTrue="1" operator="equal">
      <formula>"Pass"</formula>
    </cfRule>
    <cfRule type="cellIs" dxfId="1390" priority="1352" stopIfTrue="1" operator="equal">
      <formula>"Fail"</formula>
    </cfRule>
  </conditionalFormatting>
  <conditionalFormatting sqref="I891:L891">
    <cfRule type="cellIs" dxfId="1389" priority="1349" stopIfTrue="1" operator="equal">
      <formula>"Pass"</formula>
    </cfRule>
    <cfRule type="cellIs" dxfId="1388" priority="1350" stopIfTrue="1" operator="equal">
      <formula>"Fail"</formula>
    </cfRule>
  </conditionalFormatting>
  <conditionalFormatting sqref="I891:L891">
    <cfRule type="cellIs" dxfId="1387" priority="1347" stopIfTrue="1" operator="equal">
      <formula>"Pass"</formula>
    </cfRule>
    <cfRule type="cellIs" dxfId="1386" priority="1348" stopIfTrue="1" operator="equal">
      <formula>"Fail"</formula>
    </cfRule>
  </conditionalFormatting>
  <conditionalFormatting sqref="I891:L891">
    <cfRule type="cellIs" dxfId="1385" priority="1345" stopIfTrue="1" operator="equal">
      <formula>"Pass"</formula>
    </cfRule>
    <cfRule type="cellIs" dxfId="1384" priority="1346" stopIfTrue="1" operator="equal">
      <formula>"Fail"</formula>
    </cfRule>
  </conditionalFormatting>
  <conditionalFormatting sqref="I891:L891">
    <cfRule type="cellIs" dxfId="1383" priority="1343" stopIfTrue="1" operator="equal">
      <formula>"Pass"</formula>
    </cfRule>
    <cfRule type="cellIs" dxfId="1382" priority="1344" stopIfTrue="1" operator="equal">
      <formula>"Fail"</formula>
    </cfRule>
  </conditionalFormatting>
  <conditionalFormatting sqref="I891:L891">
    <cfRule type="cellIs" dxfId="1381" priority="1341" stopIfTrue="1" operator="equal">
      <formula>"Pass"</formula>
    </cfRule>
    <cfRule type="cellIs" dxfId="1380" priority="1342" stopIfTrue="1" operator="equal">
      <formula>"Fail"</formula>
    </cfRule>
  </conditionalFormatting>
  <conditionalFormatting sqref="I891:L891">
    <cfRule type="cellIs" dxfId="1379" priority="1339" stopIfTrue="1" operator="equal">
      <formula>"Pass"</formula>
    </cfRule>
    <cfRule type="cellIs" dxfId="1378" priority="1340" stopIfTrue="1" operator="equal">
      <formula>"Fail"</formula>
    </cfRule>
  </conditionalFormatting>
  <conditionalFormatting sqref="I891:L891">
    <cfRule type="cellIs" dxfId="1377" priority="1337" stopIfTrue="1" operator="equal">
      <formula>"Pass"</formula>
    </cfRule>
    <cfRule type="cellIs" dxfId="1376" priority="1338" stopIfTrue="1" operator="equal">
      <formula>"Fail"</formula>
    </cfRule>
  </conditionalFormatting>
  <conditionalFormatting sqref="I891:L891">
    <cfRule type="cellIs" dxfId="1375" priority="1335" stopIfTrue="1" operator="equal">
      <formula>"Pass"</formula>
    </cfRule>
    <cfRule type="cellIs" dxfId="1374" priority="1336" stopIfTrue="1" operator="equal">
      <formula>"Fail"</formula>
    </cfRule>
  </conditionalFormatting>
  <conditionalFormatting sqref="I891:L891">
    <cfRule type="cellIs" dxfId="1373" priority="1333" stopIfTrue="1" operator="equal">
      <formula>"Pass"</formula>
    </cfRule>
    <cfRule type="cellIs" dxfId="1372" priority="1334" stopIfTrue="1" operator="equal">
      <formula>"Fail"</formula>
    </cfRule>
  </conditionalFormatting>
  <conditionalFormatting sqref="I891:L891">
    <cfRule type="cellIs" dxfId="1371" priority="1331" stopIfTrue="1" operator="equal">
      <formula>"Pass"</formula>
    </cfRule>
    <cfRule type="cellIs" dxfId="1370" priority="1332" stopIfTrue="1" operator="equal">
      <formula>"Fail"</formula>
    </cfRule>
  </conditionalFormatting>
  <conditionalFormatting sqref="I891:L891">
    <cfRule type="cellIs" dxfId="1369" priority="1329" stopIfTrue="1" operator="equal">
      <formula>"Pass"</formula>
    </cfRule>
    <cfRule type="cellIs" dxfId="1368" priority="1330" stopIfTrue="1" operator="equal">
      <formula>"Fail"</formula>
    </cfRule>
  </conditionalFormatting>
  <conditionalFormatting sqref="I891:L891">
    <cfRule type="cellIs" dxfId="1367" priority="1327" stopIfTrue="1" operator="equal">
      <formula>"Pass"</formula>
    </cfRule>
    <cfRule type="cellIs" dxfId="1366" priority="1328" stopIfTrue="1" operator="equal">
      <formula>"Fail"</formula>
    </cfRule>
  </conditionalFormatting>
  <conditionalFormatting sqref="I891:L891">
    <cfRule type="cellIs" dxfId="1365" priority="1325" stopIfTrue="1" operator="equal">
      <formula>"Pass"</formula>
    </cfRule>
    <cfRule type="cellIs" dxfId="1364" priority="1326" stopIfTrue="1" operator="equal">
      <formula>"Fail"</formula>
    </cfRule>
  </conditionalFormatting>
  <conditionalFormatting sqref="I891:L891">
    <cfRule type="cellIs" dxfId="1363" priority="1323" stopIfTrue="1" operator="equal">
      <formula>"Pass"</formula>
    </cfRule>
    <cfRule type="cellIs" dxfId="1362" priority="1324" stopIfTrue="1" operator="equal">
      <formula>"Fail"</formula>
    </cfRule>
  </conditionalFormatting>
  <conditionalFormatting sqref="I891:L891">
    <cfRule type="cellIs" dxfId="1361" priority="1321" stopIfTrue="1" operator="equal">
      <formula>"Pass"</formula>
    </cfRule>
    <cfRule type="cellIs" dxfId="1360" priority="1322" stopIfTrue="1" operator="equal">
      <formula>"Fail"</formula>
    </cfRule>
  </conditionalFormatting>
  <conditionalFormatting sqref="I891:L891">
    <cfRule type="cellIs" dxfId="1359" priority="1319" stopIfTrue="1" operator="equal">
      <formula>"Pass"</formula>
    </cfRule>
    <cfRule type="cellIs" dxfId="1358" priority="1320" stopIfTrue="1" operator="equal">
      <formula>"Fail"</formula>
    </cfRule>
  </conditionalFormatting>
  <conditionalFormatting sqref="I891:L891">
    <cfRule type="cellIs" dxfId="1357" priority="1317" stopIfTrue="1" operator="equal">
      <formula>"Pass"</formula>
    </cfRule>
    <cfRule type="cellIs" dxfId="1356" priority="1318" stopIfTrue="1" operator="equal">
      <formula>"Fail"</formula>
    </cfRule>
  </conditionalFormatting>
  <conditionalFormatting sqref="I891:L891">
    <cfRule type="cellIs" dxfId="1355" priority="1315" stopIfTrue="1" operator="equal">
      <formula>"Pass"</formula>
    </cfRule>
    <cfRule type="cellIs" dxfId="1354" priority="1316" stopIfTrue="1" operator="equal">
      <formula>"Fail"</formula>
    </cfRule>
  </conditionalFormatting>
  <conditionalFormatting sqref="I891:L891">
    <cfRule type="cellIs" dxfId="1353" priority="1313" stopIfTrue="1" operator="equal">
      <formula>"Pass"</formula>
    </cfRule>
    <cfRule type="cellIs" dxfId="1352" priority="1314" stopIfTrue="1" operator="equal">
      <formula>"Fail"</formula>
    </cfRule>
  </conditionalFormatting>
  <conditionalFormatting sqref="I891:L891">
    <cfRule type="cellIs" dxfId="1351" priority="1311" stopIfTrue="1" operator="equal">
      <formula>"Pass"</formula>
    </cfRule>
    <cfRule type="cellIs" dxfId="1350" priority="1312" stopIfTrue="1" operator="equal">
      <formula>"Fail"</formula>
    </cfRule>
  </conditionalFormatting>
  <conditionalFormatting sqref="I891:L891">
    <cfRule type="cellIs" dxfId="1349" priority="1309" stopIfTrue="1" operator="equal">
      <formula>"Pass"</formula>
    </cfRule>
    <cfRule type="cellIs" dxfId="1348" priority="1310" stopIfTrue="1" operator="equal">
      <formula>"Fail"</formula>
    </cfRule>
  </conditionalFormatting>
  <conditionalFormatting sqref="I891:L891">
    <cfRule type="cellIs" dxfId="1347" priority="1307" stopIfTrue="1" operator="equal">
      <formula>"Pass"</formula>
    </cfRule>
    <cfRule type="cellIs" dxfId="1346" priority="1308" stopIfTrue="1" operator="equal">
      <formula>"Fail"</formula>
    </cfRule>
  </conditionalFormatting>
  <conditionalFormatting sqref="I891:L891">
    <cfRule type="cellIs" dxfId="1345" priority="1305" stopIfTrue="1" operator="equal">
      <formula>"Pass"</formula>
    </cfRule>
    <cfRule type="cellIs" dxfId="1344" priority="1306" stopIfTrue="1" operator="equal">
      <formula>"Fail"</formula>
    </cfRule>
  </conditionalFormatting>
  <conditionalFormatting sqref="I891:L891">
    <cfRule type="cellIs" dxfId="1343" priority="1303" stopIfTrue="1" operator="equal">
      <formula>"Pass"</formula>
    </cfRule>
    <cfRule type="cellIs" dxfId="1342" priority="1304" stopIfTrue="1" operator="equal">
      <formula>"Fail"</formula>
    </cfRule>
  </conditionalFormatting>
  <conditionalFormatting sqref="I891:L891">
    <cfRule type="cellIs" dxfId="1341" priority="1301" stopIfTrue="1" operator="equal">
      <formula>"Pass"</formula>
    </cfRule>
    <cfRule type="cellIs" dxfId="1340" priority="1302" stopIfTrue="1" operator="equal">
      <formula>"Fail"</formula>
    </cfRule>
  </conditionalFormatting>
  <conditionalFormatting sqref="I891:L891">
    <cfRule type="cellIs" dxfId="1339" priority="1299" stopIfTrue="1" operator="equal">
      <formula>"Pass"</formula>
    </cfRule>
    <cfRule type="cellIs" dxfId="1338" priority="1300" stopIfTrue="1" operator="equal">
      <formula>"Fail"</formula>
    </cfRule>
  </conditionalFormatting>
  <conditionalFormatting sqref="I891:L891">
    <cfRule type="cellIs" dxfId="1337" priority="1297" stopIfTrue="1" operator="equal">
      <formula>"Pass"</formula>
    </cfRule>
    <cfRule type="cellIs" dxfId="1336" priority="1298" stopIfTrue="1" operator="equal">
      <formula>"Fail"</formula>
    </cfRule>
  </conditionalFormatting>
  <conditionalFormatting sqref="I891:L891">
    <cfRule type="cellIs" dxfId="1335" priority="1295" stopIfTrue="1" operator="equal">
      <formula>"Pass"</formula>
    </cfRule>
    <cfRule type="cellIs" dxfId="1334" priority="1296" stopIfTrue="1" operator="equal">
      <formula>"Fail"</formula>
    </cfRule>
  </conditionalFormatting>
  <conditionalFormatting sqref="I891:L891">
    <cfRule type="cellIs" dxfId="1333" priority="1293" stopIfTrue="1" operator="equal">
      <formula>"Pass"</formula>
    </cfRule>
    <cfRule type="cellIs" dxfId="1332" priority="1294" stopIfTrue="1" operator="equal">
      <formula>"Fail"</formula>
    </cfRule>
  </conditionalFormatting>
  <conditionalFormatting sqref="I891:L891">
    <cfRule type="cellIs" dxfId="1331" priority="1291" stopIfTrue="1" operator="equal">
      <formula>"Pass"</formula>
    </cfRule>
    <cfRule type="cellIs" dxfId="1330" priority="1292" stopIfTrue="1" operator="equal">
      <formula>"Fail"</formula>
    </cfRule>
  </conditionalFormatting>
  <conditionalFormatting sqref="I891:L891">
    <cfRule type="cellIs" dxfId="1329" priority="1289" stopIfTrue="1" operator="equal">
      <formula>"Pass"</formula>
    </cfRule>
    <cfRule type="cellIs" dxfId="1328" priority="1290" stopIfTrue="1" operator="equal">
      <formula>"Fail"</formula>
    </cfRule>
  </conditionalFormatting>
  <conditionalFormatting sqref="I891:L891">
    <cfRule type="cellIs" dxfId="1327" priority="1287" stopIfTrue="1" operator="equal">
      <formula>"Pass"</formula>
    </cfRule>
    <cfRule type="cellIs" dxfId="1326" priority="1288" stopIfTrue="1" operator="equal">
      <formula>"Fail"</formula>
    </cfRule>
  </conditionalFormatting>
  <conditionalFormatting sqref="I891:L891">
    <cfRule type="cellIs" dxfId="1325" priority="1285" stopIfTrue="1" operator="equal">
      <formula>"Pass"</formula>
    </cfRule>
    <cfRule type="cellIs" dxfId="1324" priority="1286" stopIfTrue="1" operator="equal">
      <formula>"Fail"</formula>
    </cfRule>
  </conditionalFormatting>
  <conditionalFormatting sqref="I891:L891">
    <cfRule type="cellIs" dxfId="1323" priority="1283" stopIfTrue="1" operator="equal">
      <formula>"Pass"</formula>
    </cfRule>
    <cfRule type="cellIs" dxfId="1322" priority="1284" stopIfTrue="1" operator="equal">
      <formula>"Fail"</formula>
    </cfRule>
  </conditionalFormatting>
  <conditionalFormatting sqref="I891:L891">
    <cfRule type="cellIs" dxfId="1321" priority="1281" stopIfTrue="1" operator="equal">
      <formula>"Pass"</formula>
    </cfRule>
    <cfRule type="cellIs" dxfId="1320" priority="1282" stopIfTrue="1" operator="equal">
      <formula>"Fail"</formula>
    </cfRule>
  </conditionalFormatting>
  <conditionalFormatting sqref="I891:L891">
    <cfRule type="cellIs" dxfId="1319" priority="1279" stopIfTrue="1" operator="equal">
      <formula>"Pass"</formula>
    </cfRule>
    <cfRule type="cellIs" dxfId="1318" priority="1280" stopIfTrue="1" operator="equal">
      <formula>"Fail"</formula>
    </cfRule>
  </conditionalFormatting>
  <conditionalFormatting sqref="I891:L891">
    <cfRule type="cellIs" dxfId="1317" priority="1277" stopIfTrue="1" operator="equal">
      <formula>"Pass"</formula>
    </cfRule>
    <cfRule type="cellIs" dxfId="1316" priority="1278" stopIfTrue="1" operator="equal">
      <formula>"Fail"</formula>
    </cfRule>
  </conditionalFormatting>
  <conditionalFormatting sqref="I891:L891">
    <cfRule type="cellIs" dxfId="1315" priority="1275" stopIfTrue="1" operator="equal">
      <formula>"Pass"</formula>
    </cfRule>
    <cfRule type="cellIs" dxfId="1314" priority="1276" stopIfTrue="1" operator="equal">
      <formula>"Fail"</formula>
    </cfRule>
  </conditionalFormatting>
  <conditionalFormatting sqref="I891:L891">
    <cfRule type="cellIs" dxfId="1313" priority="1273" stopIfTrue="1" operator="equal">
      <formula>"Pass"</formula>
    </cfRule>
    <cfRule type="cellIs" dxfId="1312" priority="1274" stopIfTrue="1" operator="equal">
      <formula>"Fail"</formula>
    </cfRule>
  </conditionalFormatting>
  <conditionalFormatting sqref="I891:L891">
    <cfRule type="cellIs" dxfId="1311" priority="1271" stopIfTrue="1" operator="equal">
      <formula>"Pass"</formula>
    </cfRule>
    <cfRule type="cellIs" dxfId="1310" priority="1272" stopIfTrue="1" operator="equal">
      <formula>"Fail"</formula>
    </cfRule>
  </conditionalFormatting>
  <conditionalFormatting sqref="I891:L891">
    <cfRule type="cellIs" dxfId="1309" priority="1269" stopIfTrue="1" operator="equal">
      <formula>"Pass"</formula>
    </cfRule>
    <cfRule type="cellIs" dxfId="1308" priority="1270" stopIfTrue="1" operator="equal">
      <formula>"Fail"</formula>
    </cfRule>
  </conditionalFormatting>
  <conditionalFormatting sqref="I891:L891">
    <cfRule type="cellIs" dxfId="1307" priority="1267" stopIfTrue="1" operator="equal">
      <formula>"Pass"</formula>
    </cfRule>
    <cfRule type="cellIs" dxfId="1306" priority="1268" stopIfTrue="1" operator="equal">
      <formula>"Fail"</formula>
    </cfRule>
  </conditionalFormatting>
  <conditionalFormatting sqref="I891:L891">
    <cfRule type="cellIs" dxfId="1305" priority="1265" stopIfTrue="1" operator="equal">
      <formula>"Pass"</formula>
    </cfRule>
    <cfRule type="cellIs" dxfId="1304" priority="1266" stopIfTrue="1" operator="equal">
      <formula>"Fail"</formula>
    </cfRule>
  </conditionalFormatting>
  <conditionalFormatting sqref="I891:L891">
    <cfRule type="cellIs" dxfId="1303" priority="1263" stopIfTrue="1" operator="equal">
      <formula>"Pass"</formula>
    </cfRule>
    <cfRule type="cellIs" dxfId="1302" priority="1264" stopIfTrue="1" operator="equal">
      <formula>"Fail"</formula>
    </cfRule>
  </conditionalFormatting>
  <conditionalFormatting sqref="I891:L891">
    <cfRule type="cellIs" dxfId="1301" priority="1261" stopIfTrue="1" operator="equal">
      <formula>"Pass"</formula>
    </cfRule>
    <cfRule type="cellIs" dxfId="1300" priority="1262" stopIfTrue="1" operator="equal">
      <formula>"Fail"</formula>
    </cfRule>
  </conditionalFormatting>
  <conditionalFormatting sqref="I891:L891">
    <cfRule type="cellIs" dxfId="1299" priority="1259" stopIfTrue="1" operator="equal">
      <formula>"Pass"</formula>
    </cfRule>
    <cfRule type="cellIs" dxfId="1298" priority="1260" stopIfTrue="1" operator="equal">
      <formula>"Fail"</formula>
    </cfRule>
  </conditionalFormatting>
  <conditionalFormatting sqref="I891:L891">
    <cfRule type="cellIs" dxfId="1297" priority="1257" stopIfTrue="1" operator="equal">
      <formula>"Pass"</formula>
    </cfRule>
    <cfRule type="cellIs" dxfId="1296" priority="1258" stopIfTrue="1" operator="equal">
      <formula>"Fail"</formula>
    </cfRule>
  </conditionalFormatting>
  <conditionalFormatting sqref="I891:L891">
    <cfRule type="cellIs" dxfId="1295" priority="1255" stopIfTrue="1" operator="equal">
      <formula>"Pass"</formula>
    </cfRule>
    <cfRule type="cellIs" dxfId="1294" priority="1256" stopIfTrue="1" operator="equal">
      <formula>"Fail"</formula>
    </cfRule>
  </conditionalFormatting>
  <conditionalFormatting sqref="I891:L891">
    <cfRule type="cellIs" dxfId="1293" priority="1253" stopIfTrue="1" operator="equal">
      <formula>"Pass"</formula>
    </cfRule>
    <cfRule type="cellIs" dxfId="1292" priority="1254" stopIfTrue="1" operator="equal">
      <formula>"Fail"</formula>
    </cfRule>
  </conditionalFormatting>
  <conditionalFormatting sqref="I891:L891">
    <cfRule type="cellIs" dxfId="1291" priority="1251" stopIfTrue="1" operator="equal">
      <formula>"Pass"</formula>
    </cfRule>
    <cfRule type="cellIs" dxfId="1290" priority="1252" stopIfTrue="1" operator="equal">
      <formula>"Fail"</formula>
    </cfRule>
  </conditionalFormatting>
  <conditionalFormatting sqref="I891:L891">
    <cfRule type="cellIs" dxfId="1289" priority="1249" stopIfTrue="1" operator="equal">
      <formula>"Pass"</formula>
    </cfRule>
    <cfRule type="cellIs" dxfId="1288" priority="1250" stopIfTrue="1" operator="equal">
      <formula>"Fail"</formula>
    </cfRule>
  </conditionalFormatting>
  <conditionalFormatting sqref="I891:L891">
    <cfRule type="cellIs" dxfId="1287" priority="1247" stopIfTrue="1" operator="equal">
      <formula>"Pass"</formula>
    </cfRule>
    <cfRule type="cellIs" dxfId="1286" priority="1248" stopIfTrue="1" operator="equal">
      <formula>"Fail"</formula>
    </cfRule>
  </conditionalFormatting>
  <conditionalFormatting sqref="I891:L891">
    <cfRule type="cellIs" dxfId="1285" priority="1245" stopIfTrue="1" operator="equal">
      <formula>"Pass"</formula>
    </cfRule>
    <cfRule type="cellIs" dxfId="1284" priority="1246" stopIfTrue="1" operator="equal">
      <formula>"Fail"</formula>
    </cfRule>
  </conditionalFormatting>
  <conditionalFormatting sqref="I891:L891">
    <cfRule type="cellIs" dxfId="1283" priority="1243" stopIfTrue="1" operator="equal">
      <formula>"Pass"</formula>
    </cfRule>
    <cfRule type="cellIs" dxfId="1282" priority="1244" stopIfTrue="1" operator="equal">
      <formula>"Fail"</formula>
    </cfRule>
  </conditionalFormatting>
  <conditionalFormatting sqref="I891:L891">
    <cfRule type="cellIs" dxfId="1281" priority="1241" stopIfTrue="1" operator="equal">
      <formula>"Pass"</formula>
    </cfRule>
    <cfRule type="cellIs" dxfId="1280" priority="1242" stopIfTrue="1" operator="equal">
      <formula>"Fail"</formula>
    </cfRule>
  </conditionalFormatting>
  <conditionalFormatting sqref="I891:L891">
    <cfRule type="cellIs" dxfId="1279" priority="1239" stopIfTrue="1" operator="equal">
      <formula>"Pass"</formula>
    </cfRule>
    <cfRule type="cellIs" dxfId="1278" priority="1240" stopIfTrue="1" operator="equal">
      <formula>"Fail"</formula>
    </cfRule>
  </conditionalFormatting>
  <conditionalFormatting sqref="I891:L891">
    <cfRule type="cellIs" dxfId="1277" priority="1237" stopIfTrue="1" operator="equal">
      <formula>"Pass"</formula>
    </cfRule>
    <cfRule type="cellIs" dxfId="1276" priority="1238" stopIfTrue="1" operator="equal">
      <formula>"Fail"</formula>
    </cfRule>
  </conditionalFormatting>
  <conditionalFormatting sqref="I891:L891">
    <cfRule type="cellIs" dxfId="1275" priority="1235" stopIfTrue="1" operator="equal">
      <formula>"Pass"</formula>
    </cfRule>
    <cfRule type="cellIs" dxfId="1274" priority="1236" stopIfTrue="1" operator="equal">
      <formula>"Fail"</formula>
    </cfRule>
  </conditionalFormatting>
  <conditionalFormatting sqref="I891:L891">
    <cfRule type="cellIs" dxfId="1273" priority="1233" stopIfTrue="1" operator="equal">
      <formula>"Pass"</formula>
    </cfRule>
    <cfRule type="cellIs" dxfId="1272" priority="1234" stopIfTrue="1" operator="equal">
      <formula>"Fail"</formula>
    </cfRule>
  </conditionalFormatting>
  <conditionalFormatting sqref="I891:L891">
    <cfRule type="cellIs" dxfId="1271" priority="1231" stopIfTrue="1" operator="equal">
      <formula>"Pass"</formula>
    </cfRule>
    <cfRule type="cellIs" dxfId="1270" priority="1232" stopIfTrue="1" operator="equal">
      <formula>"Fail"</formula>
    </cfRule>
  </conditionalFormatting>
  <conditionalFormatting sqref="I891:L891">
    <cfRule type="cellIs" dxfId="1269" priority="1229" stopIfTrue="1" operator="equal">
      <formula>"Pass"</formula>
    </cfRule>
    <cfRule type="cellIs" dxfId="1268" priority="1230" stopIfTrue="1" operator="equal">
      <formula>"Fail"</formula>
    </cfRule>
  </conditionalFormatting>
  <conditionalFormatting sqref="I891:L891">
    <cfRule type="cellIs" dxfId="1267" priority="1227" stopIfTrue="1" operator="equal">
      <formula>"Pass"</formula>
    </cfRule>
    <cfRule type="cellIs" dxfId="1266" priority="1228" stopIfTrue="1" operator="equal">
      <formula>"Fail"</formula>
    </cfRule>
  </conditionalFormatting>
  <conditionalFormatting sqref="I891:L891">
    <cfRule type="cellIs" dxfId="1265" priority="1225" stopIfTrue="1" operator="equal">
      <formula>"Pass"</formula>
    </cfRule>
    <cfRule type="cellIs" dxfId="1264" priority="1226" stopIfTrue="1" operator="equal">
      <formula>"Fail"</formula>
    </cfRule>
  </conditionalFormatting>
  <conditionalFormatting sqref="I891:L891">
    <cfRule type="cellIs" dxfId="1263" priority="1223" stopIfTrue="1" operator="equal">
      <formula>"Pass"</formula>
    </cfRule>
    <cfRule type="cellIs" dxfId="1262" priority="1224" stopIfTrue="1" operator="equal">
      <formula>"Fail"</formula>
    </cfRule>
  </conditionalFormatting>
  <conditionalFormatting sqref="I891:L891">
    <cfRule type="cellIs" dxfId="1261" priority="1221" stopIfTrue="1" operator="equal">
      <formula>"Pass"</formula>
    </cfRule>
    <cfRule type="cellIs" dxfId="1260" priority="1222" stopIfTrue="1" operator="equal">
      <formula>"Fail"</formula>
    </cfRule>
  </conditionalFormatting>
  <conditionalFormatting sqref="I891:L891">
    <cfRule type="cellIs" dxfId="1259" priority="1219" stopIfTrue="1" operator="equal">
      <formula>"Pass"</formula>
    </cfRule>
    <cfRule type="cellIs" dxfId="1258" priority="1220" stopIfTrue="1" operator="equal">
      <formula>"Fail"</formula>
    </cfRule>
  </conditionalFormatting>
  <conditionalFormatting sqref="I891:L891">
    <cfRule type="cellIs" dxfId="1257" priority="1217" stopIfTrue="1" operator="equal">
      <formula>"Pass"</formula>
    </cfRule>
    <cfRule type="cellIs" dxfId="1256" priority="1218" stopIfTrue="1" operator="equal">
      <formula>"Fail"</formula>
    </cfRule>
  </conditionalFormatting>
  <conditionalFormatting sqref="I891:L891">
    <cfRule type="cellIs" dxfId="1255" priority="1215" stopIfTrue="1" operator="equal">
      <formula>"Pass"</formula>
    </cfRule>
    <cfRule type="cellIs" dxfId="1254" priority="1216" stopIfTrue="1" operator="equal">
      <formula>"Fail"</formula>
    </cfRule>
  </conditionalFormatting>
  <conditionalFormatting sqref="I891:L891">
    <cfRule type="cellIs" dxfId="1253" priority="1213" stopIfTrue="1" operator="equal">
      <formula>"Pass"</formula>
    </cfRule>
    <cfRule type="cellIs" dxfId="1252" priority="1214" stopIfTrue="1" operator="equal">
      <formula>"Fail"</formula>
    </cfRule>
  </conditionalFormatting>
  <conditionalFormatting sqref="I891:L891">
    <cfRule type="cellIs" dxfId="1251" priority="1211" stopIfTrue="1" operator="equal">
      <formula>"Pass"</formula>
    </cfRule>
    <cfRule type="cellIs" dxfId="1250" priority="1212" stopIfTrue="1" operator="equal">
      <formula>"Fail"</formula>
    </cfRule>
  </conditionalFormatting>
  <conditionalFormatting sqref="I891:L891">
    <cfRule type="cellIs" dxfId="1249" priority="1209" stopIfTrue="1" operator="equal">
      <formula>"Pass"</formula>
    </cfRule>
    <cfRule type="cellIs" dxfId="1248" priority="1210" stopIfTrue="1" operator="equal">
      <formula>"Fail"</formula>
    </cfRule>
  </conditionalFormatting>
  <conditionalFormatting sqref="I891:L891">
    <cfRule type="cellIs" dxfId="1247" priority="1207" stopIfTrue="1" operator="equal">
      <formula>"Pass"</formula>
    </cfRule>
    <cfRule type="cellIs" dxfId="1246" priority="1208" stopIfTrue="1" operator="equal">
      <formula>"Fail"</formula>
    </cfRule>
  </conditionalFormatting>
  <conditionalFormatting sqref="I891:L891">
    <cfRule type="cellIs" dxfId="1245" priority="1205" stopIfTrue="1" operator="equal">
      <formula>"Pass"</formula>
    </cfRule>
    <cfRule type="cellIs" dxfId="1244" priority="1206" stopIfTrue="1" operator="equal">
      <formula>"Fail"</formula>
    </cfRule>
  </conditionalFormatting>
  <conditionalFormatting sqref="I891:L891">
    <cfRule type="cellIs" dxfId="1243" priority="1203" stopIfTrue="1" operator="equal">
      <formula>"Pass"</formula>
    </cfRule>
    <cfRule type="cellIs" dxfId="1242" priority="1204" stopIfTrue="1" operator="equal">
      <formula>"Fail"</formula>
    </cfRule>
  </conditionalFormatting>
  <conditionalFormatting sqref="I891:L891">
    <cfRule type="cellIs" dxfId="1241" priority="1201" stopIfTrue="1" operator="equal">
      <formula>"Pass"</formula>
    </cfRule>
    <cfRule type="cellIs" dxfId="1240" priority="1202" stopIfTrue="1" operator="equal">
      <formula>"Fail"</formula>
    </cfRule>
  </conditionalFormatting>
  <conditionalFormatting sqref="I891:L891">
    <cfRule type="cellIs" dxfId="1239" priority="1199" stopIfTrue="1" operator="equal">
      <formula>"Pass"</formula>
    </cfRule>
    <cfRule type="cellIs" dxfId="1238" priority="1200" stopIfTrue="1" operator="equal">
      <formula>"Fail"</formula>
    </cfRule>
  </conditionalFormatting>
  <conditionalFormatting sqref="I891:L891">
    <cfRule type="cellIs" dxfId="1237" priority="1197" stopIfTrue="1" operator="equal">
      <formula>"Pass"</formula>
    </cfRule>
    <cfRule type="cellIs" dxfId="1236" priority="1198" stopIfTrue="1" operator="equal">
      <formula>"Fail"</formula>
    </cfRule>
  </conditionalFormatting>
  <conditionalFormatting sqref="I891:L891">
    <cfRule type="cellIs" dxfId="1235" priority="1195" stopIfTrue="1" operator="equal">
      <formula>"Pass"</formula>
    </cfRule>
    <cfRule type="cellIs" dxfId="1234" priority="1196" stopIfTrue="1" operator="equal">
      <formula>"Fail"</formula>
    </cfRule>
  </conditionalFormatting>
  <conditionalFormatting sqref="I891:L891">
    <cfRule type="cellIs" dxfId="1233" priority="1193" stopIfTrue="1" operator="equal">
      <formula>"Pass"</formula>
    </cfRule>
    <cfRule type="cellIs" dxfId="1232" priority="1194" stopIfTrue="1" operator="equal">
      <formula>"Fail"</formula>
    </cfRule>
  </conditionalFormatting>
  <conditionalFormatting sqref="I891:L891">
    <cfRule type="cellIs" dxfId="1231" priority="1191" stopIfTrue="1" operator="equal">
      <formula>"Pass"</formula>
    </cfRule>
    <cfRule type="cellIs" dxfId="1230" priority="1192" stopIfTrue="1" operator="equal">
      <formula>"Fail"</formula>
    </cfRule>
  </conditionalFormatting>
  <conditionalFormatting sqref="I891:L891">
    <cfRule type="cellIs" dxfId="1229" priority="1189" stopIfTrue="1" operator="equal">
      <formula>"Pass"</formula>
    </cfRule>
    <cfRule type="cellIs" dxfId="1228" priority="1190" stopIfTrue="1" operator="equal">
      <formula>"Fail"</formula>
    </cfRule>
  </conditionalFormatting>
  <conditionalFormatting sqref="I891:L891">
    <cfRule type="cellIs" dxfId="1227" priority="1187" stopIfTrue="1" operator="equal">
      <formula>"Pass"</formula>
    </cfRule>
    <cfRule type="cellIs" dxfId="1226" priority="1188" stopIfTrue="1" operator="equal">
      <formula>"Fail"</formula>
    </cfRule>
  </conditionalFormatting>
  <conditionalFormatting sqref="I891:L891">
    <cfRule type="cellIs" dxfId="1225" priority="1185" stopIfTrue="1" operator="equal">
      <formula>"Pass"</formula>
    </cfRule>
    <cfRule type="cellIs" dxfId="1224" priority="1186" stopIfTrue="1" operator="equal">
      <formula>"Fail"</formula>
    </cfRule>
  </conditionalFormatting>
  <conditionalFormatting sqref="I891:L891">
    <cfRule type="cellIs" dxfId="1223" priority="1183" stopIfTrue="1" operator="equal">
      <formula>"Pass"</formula>
    </cfRule>
    <cfRule type="cellIs" dxfId="1222" priority="1184" stopIfTrue="1" operator="equal">
      <formula>"Fail"</formula>
    </cfRule>
  </conditionalFormatting>
  <conditionalFormatting sqref="I891:L891">
    <cfRule type="cellIs" dxfId="1221" priority="1181" stopIfTrue="1" operator="equal">
      <formula>"Pass"</formula>
    </cfRule>
    <cfRule type="cellIs" dxfId="1220" priority="1182" stopIfTrue="1" operator="equal">
      <formula>"Fail"</formula>
    </cfRule>
  </conditionalFormatting>
  <conditionalFormatting sqref="I891:L891">
    <cfRule type="cellIs" dxfId="1219" priority="1179" stopIfTrue="1" operator="equal">
      <formula>"Pass"</formula>
    </cfRule>
    <cfRule type="cellIs" dxfId="1218" priority="1180" stopIfTrue="1" operator="equal">
      <formula>"Fail"</formula>
    </cfRule>
  </conditionalFormatting>
  <conditionalFormatting sqref="I891:L891">
    <cfRule type="cellIs" dxfId="1217" priority="1177" stopIfTrue="1" operator="equal">
      <formula>"Pass"</formula>
    </cfRule>
    <cfRule type="cellIs" dxfId="1216" priority="1178" stopIfTrue="1" operator="equal">
      <formula>"Fail"</formula>
    </cfRule>
  </conditionalFormatting>
  <conditionalFormatting sqref="I891:L891">
    <cfRule type="cellIs" dxfId="1215" priority="1175" stopIfTrue="1" operator="equal">
      <formula>"Pass"</formula>
    </cfRule>
    <cfRule type="cellIs" dxfId="1214" priority="1176" stopIfTrue="1" operator="equal">
      <formula>"Fail"</formula>
    </cfRule>
  </conditionalFormatting>
  <conditionalFormatting sqref="I891:L891">
    <cfRule type="cellIs" dxfId="1213" priority="1173" stopIfTrue="1" operator="equal">
      <formula>"Pass"</formula>
    </cfRule>
    <cfRule type="cellIs" dxfId="1212" priority="1174" stopIfTrue="1" operator="equal">
      <formula>"Fail"</formula>
    </cfRule>
  </conditionalFormatting>
  <conditionalFormatting sqref="I891:L891">
    <cfRule type="cellIs" dxfId="1211" priority="1171" stopIfTrue="1" operator="equal">
      <formula>"Pass"</formula>
    </cfRule>
    <cfRule type="cellIs" dxfId="1210" priority="1172" stopIfTrue="1" operator="equal">
      <formula>"Fail"</formula>
    </cfRule>
  </conditionalFormatting>
  <conditionalFormatting sqref="I891:L891">
    <cfRule type="cellIs" dxfId="1209" priority="1169" stopIfTrue="1" operator="equal">
      <formula>"Pass"</formula>
    </cfRule>
    <cfRule type="cellIs" dxfId="1208" priority="1170" stopIfTrue="1" operator="equal">
      <formula>"Fail"</formula>
    </cfRule>
  </conditionalFormatting>
  <conditionalFormatting sqref="I891:L891">
    <cfRule type="cellIs" dxfId="1207" priority="1167" stopIfTrue="1" operator="equal">
      <formula>"Pass"</formula>
    </cfRule>
    <cfRule type="cellIs" dxfId="1206" priority="1168" stopIfTrue="1" operator="equal">
      <formula>"Fail"</formula>
    </cfRule>
  </conditionalFormatting>
  <conditionalFormatting sqref="I891:L891">
    <cfRule type="cellIs" dxfId="1205" priority="1165" stopIfTrue="1" operator="equal">
      <formula>"Pass"</formula>
    </cfRule>
    <cfRule type="cellIs" dxfId="1204" priority="1166" stopIfTrue="1" operator="equal">
      <formula>"Fail"</formula>
    </cfRule>
  </conditionalFormatting>
  <conditionalFormatting sqref="I891:L891">
    <cfRule type="cellIs" dxfId="1203" priority="1163" stopIfTrue="1" operator="equal">
      <formula>"Pass"</formula>
    </cfRule>
    <cfRule type="cellIs" dxfId="1202" priority="1164" stopIfTrue="1" operator="equal">
      <formula>"Fail"</formula>
    </cfRule>
  </conditionalFormatting>
  <conditionalFormatting sqref="I891:L891">
    <cfRule type="cellIs" dxfId="1201" priority="1161" stopIfTrue="1" operator="equal">
      <formula>"Pass"</formula>
    </cfRule>
    <cfRule type="cellIs" dxfId="1200" priority="1162" stopIfTrue="1" operator="equal">
      <formula>"Fail"</formula>
    </cfRule>
  </conditionalFormatting>
  <conditionalFormatting sqref="I891:L891">
    <cfRule type="cellIs" dxfId="1199" priority="1159" stopIfTrue="1" operator="equal">
      <formula>"Pass"</formula>
    </cfRule>
    <cfRule type="cellIs" dxfId="1198" priority="1160" stopIfTrue="1" operator="equal">
      <formula>"Fail"</formula>
    </cfRule>
  </conditionalFormatting>
  <conditionalFormatting sqref="I891:L891">
    <cfRule type="cellIs" dxfId="1197" priority="1157" stopIfTrue="1" operator="equal">
      <formula>"Pass"</formula>
    </cfRule>
    <cfRule type="cellIs" dxfId="1196" priority="1158" stopIfTrue="1" operator="equal">
      <formula>"Fail"</formula>
    </cfRule>
  </conditionalFormatting>
  <conditionalFormatting sqref="I891:L891">
    <cfRule type="cellIs" dxfId="1195" priority="1155" stopIfTrue="1" operator="equal">
      <formula>"Pass"</formula>
    </cfRule>
    <cfRule type="cellIs" dxfId="1194" priority="1156" stopIfTrue="1" operator="equal">
      <formula>"Fail"</formula>
    </cfRule>
  </conditionalFormatting>
  <conditionalFormatting sqref="I891:L891">
    <cfRule type="cellIs" dxfId="1193" priority="1153" stopIfTrue="1" operator="equal">
      <formula>"Pass"</formula>
    </cfRule>
    <cfRule type="cellIs" dxfId="1192" priority="1154" stopIfTrue="1" operator="equal">
      <formula>"Fail"</formula>
    </cfRule>
  </conditionalFormatting>
  <conditionalFormatting sqref="I891:L891">
    <cfRule type="cellIs" dxfId="1191" priority="1151" stopIfTrue="1" operator="equal">
      <formula>"Pass"</formula>
    </cfRule>
    <cfRule type="cellIs" dxfId="1190" priority="1152" stopIfTrue="1" operator="equal">
      <formula>"Fail"</formula>
    </cfRule>
  </conditionalFormatting>
  <conditionalFormatting sqref="I891:L891">
    <cfRule type="cellIs" dxfId="1189" priority="1149" stopIfTrue="1" operator="equal">
      <formula>"Pass"</formula>
    </cfRule>
    <cfRule type="cellIs" dxfId="1188" priority="1150" stopIfTrue="1" operator="equal">
      <formula>"Fail"</formula>
    </cfRule>
  </conditionalFormatting>
  <conditionalFormatting sqref="I891:L891">
    <cfRule type="cellIs" dxfId="1187" priority="1147" stopIfTrue="1" operator="equal">
      <formula>"Pass"</formula>
    </cfRule>
    <cfRule type="cellIs" dxfId="1186" priority="1148" stopIfTrue="1" operator="equal">
      <formula>"Fail"</formula>
    </cfRule>
  </conditionalFormatting>
  <conditionalFormatting sqref="I891:L891">
    <cfRule type="cellIs" dxfId="1185" priority="1145" stopIfTrue="1" operator="equal">
      <formula>"Pass"</formula>
    </cfRule>
    <cfRule type="cellIs" dxfId="1184" priority="1146" stopIfTrue="1" operator="equal">
      <formula>"Fail"</formula>
    </cfRule>
  </conditionalFormatting>
  <conditionalFormatting sqref="I891:L891">
    <cfRule type="cellIs" dxfId="1183" priority="1143" stopIfTrue="1" operator="equal">
      <formula>"Pass"</formula>
    </cfRule>
    <cfRule type="cellIs" dxfId="1182" priority="1144" stopIfTrue="1" operator="equal">
      <formula>"Fail"</formula>
    </cfRule>
  </conditionalFormatting>
  <conditionalFormatting sqref="I891:L891">
    <cfRule type="cellIs" dxfId="1181" priority="1141" stopIfTrue="1" operator="equal">
      <formula>"Pass"</formula>
    </cfRule>
    <cfRule type="cellIs" dxfId="1180" priority="1142" stopIfTrue="1" operator="equal">
      <formula>"Fail"</formula>
    </cfRule>
  </conditionalFormatting>
  <conditionalFormatting sqref="I891:L891">
    <cfRule type="cellIs" dxfId="1179" priority="1139" stopIfTrue="1" operator="equal">
      <formula>"Pass"</formula>
    </cfRule>
    <cfRule type="cellIs" dxfId="1178" priority="1140" stopIfTrue="1" operator="equal">
      <formula>"Fail"</formula>
    </cfRule>
  </conditionalFormatting>
  <conditionalFormatting sqref="I891:L891">
    <cfRule type="cellIs" dxfId="1177" priority="1137" stopIfTrue="1" operator="equal">
      <formula>"Pass"</formula>
    </cfRule>
    <cfRule type="cellIs" dxfId="1176" priority="1138" stopIfTrue="1" operator="equal">
      <formula>"Fail"</formula>
    </cfRule>
  </conditionalFormatting>
  <conditionalFormatting sqref="I891:L891">
    <cfRule type="cellIs" dxfId="1175" priority="1135" stopIfTrue="1" operator="equal">
      <formula>"Pass"</formula>
    </cfRule>
    <cfRule type="cellIs" dxfId="1174" priority="1136" stopIfTrue="1" operator="equal">
      <formula>"Fail"</formula>
    </cfRule>
  </conditionalFormatting>
  <conditionalFormatting sqref="I891:L891">
    <cfRule type="cellIs" dxfId="1173" priority="1133" stopIfTrue="1" operator="equal">
      <formula>"Pass"</formula>
    </cfRule>
    <cfRule type="cellIs" dxfId="1172" priority="1134" stopIfTrue="1" operator="equal">
      <formula>"Fail"</formula>
    </cfRule>
  </conditionalFormatting>
  <conditionalFormatting sqref="I891:L891">
    <cfRule type="cellIs" dxfId="1171" priority="1131" stopIfTrue="1" operator="equal">
      <formula>"Pass"</formula>
    </cfRule>
    <cfRule type="cellIs" dxfId="1170" priority="1132" stopIfTrue="1" operator="equal">
      <formula>"Fail"</formula>
    </cfRule>
  </conditionalFormatting>
  <conditionalFormatting sqref="I891:L891">
    <cfRule type="cellIs" dxfId="1169" priority="1129" stopIfTrue="1" operator="equal">
      <formula>"Pass"</formula>
    </cfRule>
    <cfRule type="cellIs" dxfId="1168" priority="1130" stopIfTrue="1" operator="equal">
      <formula>"Fail"</formula>
    </cfRule>
  </conditionalFormatting>
  <conditionalFormatting sqref="I891:L891">
    <cfRule type="cellIs" dxfId="1167" priority="1127" stopIfTrue="1" operator="equal">
      <formula>"Pass"</formula>
    </cfRule>
    <cfRule type="cellIs" dxfId="1166" priority="1128" stopIfTrue="1" operator="equal">
      <formula>"Fail"</formula>
    </cfRule>
  </conditionalFormatting>
  <conditionalFormatting sqref="I891:L891">
    <cfRule type="cellIs" dxfId="1165" priority="1125" stopIfTrue="1" operator="equal">
      <formula>"Pass"</formula>
    </cfRule>
    <cfRule type="cellIs" dxfId="1164" priority="1126" stopIfTrue="1" operator="equal">
      <formula>"Fail"</formula>
    </cfRule>
  </conditionalFormatting>
  <conditionalFormatting sqref="I891:L891">
    <cfRule type="cellIs" dxfId="1163" priority="1123" stopIfTrue="1" operator="equal">
      <formula>"Pass"</formula>
    </cfRule>
    <cfRule type="cellIs" dxfId="1162" priority="1124" stopIfTrue="1" operator="equal">
      <formula>"Fail"</formula>
    </cfRule>
  </conditionalFormatting>
  <conditionalFormatting sqref="I891:L891">
    <cfRule type="cellIs" dxfId="1161" priority="1121" stopIfTrue="1" operator="equal">
      <formula>"Pass"</formula>
    </cfRule>
    <cfRule type="cellIs" dxfId="1160" priority="1122" stopIfTrue="1" operator="equal">
      <formula>"Fail"</formula>
    </cfRule>
  </conditionalFormatting>
  <conditionalFormatting sqref="I891:L891">
    <cfRule type="cellIs" dxfId="1159" priority="1119" stopIfTrue="1" operator="equal">
      <formula>"Pass"</formula>
    </cfRule>
    <cfRule type="cellIs" dxfId="1158" priority="1120" stopIfTrue="1" operator="equal">
      <formula>"Fail"</formula>
    </cfRule>
  </conditionalFormatting>
  <conditionalFormatting sqref="I891:L891">
    <cfRule type="cellIs" dxfId="1157" priority="1117" stopIfTrue="1" operator="equal">
      <formula>"Pass"</formula>
    </cfRule>
    <cfRule type="cellIs" dxfId="1156" priority="1118" stopIfTrue="1" operator="equal">
      <formula>"Fail"</formula>
    </cfRule>
  </conditionalFormatting>
  <conditionalFormatting sqref="I891:L891">
    <cfRule type="cellIs" dxfId="1155" priority="1115" stopIfTrue="1" operator="equal">
      <formula>"Pass"</formula>
    </cfRule>
    <cfRule type="cellIs" dxfId="1154" priority="1116" stopIfTrue="1" operator="equal">
      <formula>"Fail"</formula>
    </cfRule>
  </conditionalFormatting>
  <conditionalFormatting sqref="I891:L891">
    <cfRule type="cellIs" dxfId="1153" priority="1113" stopIfTrue="1" operator="equal">
      <formula>"Pass"</formula>
    </cfRule>
    <cfRule type="cellIs" dxfId="1152" priority="1114" stopIfTrue="1" operator="equal">
      <formula>"Fail"</formula>
    </cfRule>
  </conditionalFormatting>
  <conditionalFormatting sqref="I891:L891">
    <cfRule type="cellIs" dxfId="1151" priority="1111" stopIfTrue="1" operator="equal">
      <formula>"Pass"</formula>
    </cfRule>
    <cfRule type="cellIs" dxfId="1150" priority="1112" stopIfTrue="1" operator="equal">
      <formula>"Fail"</formula>
    </cfRule>
  </conditionalFormatting>
  <conditionalFormatting sqref="I891:L891">
    <cfRule type="cellIs" dxfId="1149" priority="1109" stopIfTrue="1" operator="equal">
      <formula>"Pass"</formula>
    </cfRule>
    <cfRule type="cellIs" dxfId="1148" priority="1110" stopIfTrue="1" operator="equal">
      <formula>"Fail"</formula>
    </cfRule>
  </conditionalFormatting>
  <conditionalFormatting sqref="I891:L891">
    <cfRule type="cellIs" dxfId="1147" priority="1107" stopIfTrue="1" operator="equal">
      <formula>"Pass"</formula>
    </cfRule>
    <cfRule type="cellIs" dxfId="1146" priority="1108" stopIfTrue="1" operator="equal">
      <formula>"Fail"</formula>
    </cfRule>
  </conditionalFormatting>
  <conditionalFormatting sqref="I891:L891">
    <cfRule type="cellIs" dxfId="1145" priority="1105" stopIfTrue="1" operator="equal">
      <formula>"Pass"</formula>
    </cfRule>
    <cfRule type="cellIs" dxfId="1144" priority="1106" stopIfTrue="1" operator="equal">
      <formula>"Fail"</formula>
    </cfRule>
  </conditionalFormatting>
  <conditionalFormatting sqref="I891:L891">
    <cfRule type="cellIs" dxfId="1143" priority="1103" stopIfTrue="1" operator="equal">
      <formula>"Pass"</formula>
    </cfRule>
    <cfRule type="cellIs" dxfId="1142" priority="1104" stopIfTrue="1" operator="equal">
      <formula>"Fail"</formula>
    </cfRule>
  </conditionalFormatting>
  <conditionalFormatting sqref="I891:L891">
    <cfRule type="cellIs" dxfId="1141" priority="1101" stopIfTrue="1" operator="equal">
      <formula>"Pass"</formula>
    </cfRule>
    <cfRule type="cellIs" dxfId="1140" priority="1102" stopIfTrue="1" operator="equal">
      <formula>"Fail"</formula>
    </cfRule>
  </conditionalFormatting>
  <conditionalFormatting sqref="I891:L891">
    <cfRule type="cellIs" dxfId="1139" priority="1099" stopIfTrue="1" operator="equal">
      <formula>"Pass"</formula>
    </cfRule>
    <cfRule type="cellIs" dxfId="1138" priority="1100" stopIfTrue="1" operator="equal">
      <formula>"Fail"</formula>
    </cfRule>
  </conditionalFormatting>
  <conditionalFormatting sqref="I891:L891">
    <cfRule type="cellIs" dxfId="1137" priority="1097" stopIfTrue="1" operator="equal">
      <formula>"Pass"</formula>
    </cfRule>
    <cfRule type="cellIs" dxfId="1136" priority="1098" stopIfTrue="1" operator="equal">
      <formula>"Fail"</formula>
    </cfRule>
  </conditionalFormatting>
  <conditionalFormatting sqref="I891:L891">
    <cfRule type="cellIs" dxfId="1135" priority="1095" stopIfTrue="1" operator="equal">
      <formula>"Pass"</formula>
    </cfRule>
    <cfRule type="cellIs" dxfId="1134" priority="1096" stopIfTrue="1" operator="equal">
      <formula>"Fail"</formula>
    </cfRule>
  </conditionalFormatting>
  <conditionalFormatting sqref="I891:L891">
    <cfRule type="cellIs" dxfId="1133" priority="1093" stopIfTrue="1" operator="equal">
      <formula>"Pass"</formula>
    </cfRule>
    <cfRule type="cellIs" dxfId="1132" priority="1094" stopIfTrue="1" operator="equal">
      <formula>"Fail"</formula>
    </cfRule>
  </conditionalFormatting>
  <conditionalFormatting sqref="I891:L891">
    <cfRule type="cellIs" dxfId="1131" priority="1091" stopIfTrue="1" operator="equal">
      <formula>"Pass"</formula>
    </cfRule>
    <cfRule type="cellIs" dxfId="1130" priority="1092" stopIfTrue="1" operator="equal">
      <formula>"Fail"</formula>
    </cfRule>
  </conditionalFormatting>
  <conditionalFormatting sqref="I891:L891">
    <cfRule type="cellIs" dxfId="1129" priority="1089" stopIfTrue="1" operator="equal">
      <formula>"Pass"</formula>
    </cfRule>
    <cfRule type="cellIs" dxfId="1128" priority="1090" stopIfTrue="1" operator="equal">
      <formula>"Fail"</formula>
    </cfRule>
  </conditionalFormatting>
  <conditionalFormatting sqref="I891:L891">
    <cfRule type="cellIs" dxfId="1127" priority="1087" stopIfTrue="1" operator="equal">
      <formula>"Pass"</formula>
    </cfRule>
    <cfRule type="cellIs" dxfId="1126" priority="1088" stopIfTrue="1" operator="equal">
      <formula>"Fail"</formula>
    </cfRule>
  </conditionalFormatting>
  <conditionalFormatting sqref="I891:L891">
    <cfRule type="cellIs" dxfId="1125" priority="1085" stopIfTrue="1" operator="equal">
      <formula>"Pass"</formula>
    </cfRule>
    <cfRule type="cellIs" dxfId="1124" priority="1086" stopIfTrue="1" operator="equal">
      <formula>"Fail"</formula>
    </cfRule>
  </conditionalFormatting>
  <conditionalFormatting sqref="I891:L891">
    <cfRule type="cellIs" dxfId="1123" priority="1083" stopIfTrue="1" operator="equal">
      <formula>"Pass"</formula>
    </cfRule>
    <cfRule type="cellIs" dxfId="1122" priority="1084" stopIfTrue="1" operator="equal">
      <formula>"Fail"</formula>
    </cfRule>
  </conditionalFormatting>
  <conditionalFormatting sqref="I891:L891">
    <cfRule type="cellIs" dxfId="1121" priority="1081" stopIfTrue="1" operator="equal">
      <formula>"Pass"</formula>
    </cfRule>
    <cfRule type="cellIs" dxfId="1120" priority="1082" stopIfTrue="1" operator="equal">
      <formula>"Fail"</formula>
    </cfRule>
  </conditionalFormatting>
  <conditionalFormatting sqref="I891:L891">
    <cfRule type="cellIs" dxfId="1119" priority="1079" stopIfTrue="1" operator="equal">
      <formula>"Pass"</formula>
    </cfRule>
    <cfRule type="cellIs" dxfId="1118" priority="1080" stopIfTrue="1" operator="equal">
      <formula>"Fail"</formula>
    </cfRule>
  </conditionalFormatting>
  <conditionalFormatting sqref="I891:L891">
    <cfRule type="cellIs" dxfId="1117" priority="1077" stopIfTrue="1" operator="equal">
      <formula>"Pass"</formula>
    </cfRule>
    <cfRule type="cellIs" dxfId="1116" priority="1078" stopIfTrue="1" operator="equal">
      <formula>"Fail"</formula>
    </cfRule>
  </conditionalFormatting>
  <conditionalFormatting sqref="I891:L891">
    <cfRule type="cellIs" dxfId="1115" priority="1075" stopIfTrue="1" operator="equal">
      <formula>"Pass"</formula>
    </cfRule>
    <cfRule type="cellIs" dxfId="1114" priority="1076" stopIfTrue="1" operator="equal">
      <formula>"Fail"</formula>
    </cfRule>
  </conditionalFormatting>
  <conditionalFormatting sqref="I891:L891">
    <cfRule type="cellIs" dxfId="1113" priority="1073" stopIfTrue="1" operator="equal">
      <formula>"Pass"</formula>
    </cfRule>
    <cfRule type="cellIs" dxfId="1112" priority="1074" stopIfTrue="1" operator="equal">
      <formula>"Fail"</formula>
    </cfRule>
  </conditionalFormatting>
  <conditionalFormatting sqref="I891:L891">
    <cfRule type="cellIs" dxfId="1111" priority="1071" stopIfTrue="1" operator="equal">
      <formula>"Pass"</formula>
    </cfRule>
    <cfRule type="cellIs" dxfId="1110" priority="1072" stopIfTrue="1" operator="equal">
      <formula>"Fail"</formula>
    </cfRule>
  </conditionalFormatting>
  <conditionalFormatting sqref="I891:L891">
    <cfRule type="cellIs" dxfId="1109" priority="1069" stopIfTrue="1" operator="equal">
      <formula>"Pass"</formula>
    </cfRule>
    <cfRule type="cellIs" dxfId="1108" priority="1070" stopIfTrue="1" operator="equal">
      <formula>"Fail"</formula>
    </cfRule>
  </conditionalFormatting>
  <conditionalFormatting sqref="I891:L891">
    <cfRule type="cellIs" dxfId="1107" priority="1067" stopIfTrue="1" operator="equal">
      <formula>"Pass"</formula>
    </cfRule>
    <cfRule type="cellIs" dxfId="1106" priority="1068" stopIfTrue="1" operator="equal">
      <formula>"Fail"</formula>
    </cfRule>
  </conditionalFormatting>
  <conditionalFormatting sqref="I891:L891">
    <cfRule type="cellIs" dxfId="1105" priority="1065" stopIfTrue="1" operator="equal">
      <formula>"Pass"</formula>
    </cfRule>
    <cfRule type="cellIs" dxfId="1104" priority="1066" stopIfTrue="1" operator="equal">
      <formula>"Fail"</formula>
    </cfRule>
  </conditionalFormatting>
  <conditionalFormatting sqref="I891:L891">
    <cfRule type="cellIs" dxfId="1103" priority="1063" stopIfTrue="1" operator="equal">
      <formula>"Pass"</formula>
    </cfRule>
    <cfRule type="cellIs" dxfId="1102" priority="1064" stopIfTrue="1" operator="equal">
      <formula>"Fail"</formula>
    </cfRule>
  </conditionalFormatting>
  <conditionalFormatting sqref="I891:L891">
    <cfRule type="cellIs" dxfId="1101" priority="1061" stopIfTrue="1" operator="equal">
      <formula>"Pass"</formula>
    </cfRule>
    <cfRule type="cellIs" dxfId="1100" priority="1062" stopIfTrue="1" operator="equal">
      <formula>"Fail"</formula>
    </cfRule>
  </conditionalFormatting>
  <conditionalFormatting sqref="I891:L891">
    <cfRule type="cellIs" dxfId="1099" priority="1059" stopIfTrue="1" operator="equal">
      <formula>"Pass"</formula>
    </cfRule>
    <cfRule type="cellIs" dxfId="1098" priority="1060" stopIfTrue="1" operator="equal">
      <formula>"Fail"</formula>
    </cfRule>
  </conditionalFormatting>
  <conditionalFormatting sqref="I891:L891">
    <cfRule type="cellIs" dxfId="1097" priority="1057" stopIfTrue="1" operator="equal">
      <formula>"Pass"</formula>
    </cfRule>
    <cfRule type="cellIs" dxfId="1096" priority="1058" stopIfTrue="1" operator="equal">
      <formula>"Fail"</formula>
    </cfRule>
  </conditionalFormatting>
  <conditionalFormatting sqref="I891:L891">
    <cfRule type="cellIs" dxfId="1095" priority="1055" stopIfTrue="1" operator="equal">
      <formula>"Pass"</formula>
    </cfRule>
    <cfRule type="cellIs" dxfId="1094" priority="1056" stopIfTrue="1" operator="equal">
      <formula>"Fail"</formula>
    </cfRule>
  </conditionalFormatting>
  <conditionalFormatting sqref="I891:L891">
    <cfRule type="cellIs" dxfId="1093" priority="1053" stopIfTrue="1" operator="equal">
      <formula>"Pass"</formula>
    </cfRule>
    <cfRule type="cellIs" dxfId="1092" priority="1054" stopIfTrue="1" operator="equal">
      <formula>"Fail"</formula>
    </cfRule>
  </conditionalFormatting>
  <conditionalFormatting sqref="I891:L891">
    <cfRule type="cellIs" dxfId="1091" priority="1051" stopIfTrue="1" operator="equal">
      <formula>"Pass"</formula>
    </cfRule>
    <cfRule type="cellIs" dxfId="1090" priority="1052" stopIfTrue="1" operator="equal">
      <formula>"Fail"</formula>
    </cfRule>
  </conditionalFormatting>
  <conditionalFormatting sqref="I891:L891">
    <cfRule type="cellIs" dxfId="1089" priority="1049" stopIfTrue="1" operator="equal">
      <formula>"Pass"</formula>
    </cfRule>
    <cfRule type="cellIs" dxfId="1088" priority="1050" stopIfTrue="1" operator="equal">
      <formula>"Fail"</formula>
    </cfRule>
  </conditionalFormatting>
  <conditionalFormatting sqref="I891:L891">
    <cfRule type="cellIs" dxfId="1087" priority="1047" stopIfTrue="1" operator="equal">
      <formula>"Pass"</formula>
    </cfRule>
    <cfRule type="cellIs" dxfId="1086" priority="1048" stopIfTrue="1" operator="equal">
      <formula>"Fail"</formula>
    </cfRule>
  </conditionalFormatting>
  <conditionalFormatting sqref="I891:L891">
    <cfRule type="cellIs" dxfId="1085" priority="1045" stopIfTrue="1" operator="equal">
      <formula>"Pass"</formula>
    </cfRule>
    <cfRule type="cellIs" dxfId="1084" priority="1046" stopIfTrue="1" operator="equal">
      <formula>"Fail"</formula>
    </cfRule>
  </conditionalFormatting>
  <conditionalFormatting sqref="I891:L891">
    <cfRule type="cellIs" dxfId="1083" priority="1043" stopIfTrue="1" operator="equal">
      <formula>"Pass"</formula>
    </cfRule>
    <cfRule type="cellIs" dxfId="1082" priority="1044" stopIfTrue="1" operator="equal">
      <formula>"Fail"</formula>
    </cfRule>
  </conditionalFormatting>
  <conditionalFormatting sqref="I891:L891">
    <cfRule type="cellIs" dxfId="1081" priority="1041" stopIfTrue="1" operator="equal">
      <formula>"Pass"</formula>
    </cfRule>
    <cfRule type="cellIs" dxfId="1080" priority="1042" stopIfTrue="1" operator="equal">
      <formula>"Fail"</formula>
    </cfRule>
  </conditionalFormatting>
  <conditionalFormatting sqref="I891:L891">
    <cfRule type="cellIs" dxfId="1079" priority="1039" stopIfTrue="1" operator="equal">
      <formula>"Pass"</formula>
    </cfRule>
    <cfRule type="cellIs" dxfId="1078" priority="1040" stopIfTrue="1" operator="equal">
      <formula>"Fail"</formula>
    </cfRule>
  </conditionalFormatting>
  <conditionalFormatting sqref="I891:L891">
    <cfRule type="cellIs" dxfId="1077" priority="1037" stopIfTrue="1" operator="equal">
      <formula>"Pass"</formula>
    </cfRule>
    <cfRule type="cellIs" dxfId="1076" priority="1038" stopIfTrue="1" operator="equal">
      <formula>"Fail"</formula>
    </cfRule>
  </conditionalFormatting>
  <conditionalFormatting sqref="I891:L891">
    <cfRule type="cellIs" dxfId="1075" priority="1035" stopIfTrue="1" operator="equal">
      <formula>"Pass"</formula>
    </cfRule>
    <cfRule type="cellIs" dxfId="1074" priority="1036" stopIfTrue="1" operator="equal">
      <formula>"Fail"</formula>
    </cfRule>
  </conditionalFormatting>
  <conditionalFormatting sqref="I891:L891">
    <cfRule type="cellIs" dxfId="1073" priority="1033" stopIfTrue="1" operator="equal">
      <formula>"Pass"</formula>
    </cfRule>
    <cfRule type="cellIs" dxfId="1072" priority="1034" stopIfTrue="1" operator="equal">
      <formula>"Fail"</formula>
    </cfRule>
  </conditionalFormatting>
  <conditionalFormatting sqref="I891:L891">
    <cfRule type="cellIs" dxfId="1071" priority="1031" stopIfTrue="1" operator="equal">
      <formula>"Pass"</formula>
    </cfRule>
    <cfRule type="cellIs" dxfId="1070" priority="1032" stopIfTrue="1" operator="equal">
      <formula>"Fail"</formula>
    </cfRule>
  </conditionalFormatting>
  <conditionalFormatting sqref="I891:L891">
    <cfRule type="cellIs" dxfId="1069" priority="1029" stopIfTrue="1" operator="equal">
      <formula>"Pass"</formula>
    </cfRule>
    <cfRule type="cellIs" dxfId="1068" priority="1030" stopIfTrue="1" operator="equal">
      <formula>"Fail"</formula>
    </cfRule>
  </conditionalFormatting>
  <conditionalFormatting sqref="I891:L891">
    <cfRule type="cellIs" dxfId="1067" priority="1027" stopIfTrue="1" operator="equal">
      <formula>"Pass"</formula>
    </cfRule>
    <cfRule type="cellIs" dxfId="1066" priority="1028" stopIfTrue="1" operator="equal">
      <formula>"Fail"</formula>
    </cfRule>
  </conditionalFormatting>
  <conditionalFormatting sqref="I891:L891">
    <cfRule type="cellIs" dxfId="1065" priority="1025" stopIfTrue="1" operator="equal">
      <formula>"Pass"</formula>
    </cfRule>
    <cfRule type="cellIs" dxfId="1064" priority="1026" stopIfTrue="1" operator="equal">
      <formula>"Fail"</formula>
    </cfRule>
  </conditionalFormatting>
  <conditionalFormatting sqref="I891:L891">
    <cfRule type="cellIs" dxfId="1063" priority="1023" stopIfTrue="1" operator="equal">
      <formula>"Pass"</formula>
    </cfRule>
    <cfRule type="cellIs" dxfId="1062" priority="1024" stopIfTrue="1" operator="equal">
      <formula>"Fail"</formula>
    </cfRule>
  </conditionalFormatting>
  <conditionalFormatting sqref="I891:L891">
    <cfRule type="cellIs" dxfId="1061" priority="1021" stopIfTrue="1" operator="equal">
      <formula>"Pass"</formula>
    </cfRule>
    <cfRule type="cellIs" dxfId="1060" priority="1022" stopIfTrue="1" operator="equal">
      <formula>"Fail"</formula>
    </cfRule>
  </conditionalFormatting>
  <conditionalFormatting sqref="I891:L891">
    <cfRule type="cellIs" dxfId="1059" priority="1019" stopIfTrue="1" operator="equal">
      <formula>"Pass"</formula>
    </cfRule>
    <cfRule type="cellIs" dxfId="1058" priority="1020" stopIfTrue="1" operator="equal">
      <formula>"Fail"</formula>
    </cfRule>
  </conditionalFormatting>
  <conditionalFormatting sqref="I891:L891">
    <cfRule type="cellIs" dxfId="1057" priority="1017" stopIfTrue="1" operator="equal">
      <formula>"Pass"</formula>
    </cfRule>
    <cfRule type="cellIs" dxfId="1056" priority="1018" stopIfTrue="1" operator="equal">
      <formula>"Fail"</formula>
    </cfRule>
  </conditionalFormatting>
  <conditionalFormatting sqref="I891:L891">
    <cfRule type="cellIs" dxfId="1055" priority="1015" stopIfTrue="1" operator="equal">
      <formula>"Pass"</formula>
    </cfRule>
    <cfRule type="cellIs" dxfId="1054" priority="1016" stopIfTrue="1" operator="equal">
      <formula>"Fail"</formula>
    </cfRule>
  </conditionalFormatting>
  <conditionalFormatting sqref="I891:L891">
    <cfRule type="cellIs" dxfId="1053" priority="1013" stopIfTrue="1" operator="equal">
      <formula>"Pass"</formula>
    </cfRule>
    <cfRule type="cellIs" dxfId="1052" priority="1014" stopIfTrue="1" operator="equal">
      <formula>"Fail"</formula>
    </cfRule>
  </conditionalFormatting>
  <conditionalFormatting sqref="I891:L891">
    <cfRule type="cellIs" dxfId="1051" priority="1011" stopIfTrue="1" operator="equal">
      <formula>"Pass"</formula>
    </cfRule>
    <cfRule type="cellIs" dxfId="1050" priority="1012" stopIfTrue="1" operator="equal">
      <formula>"Fail"</formula>
    </cfRule>
  </conditionalFormatting>
  <conditionalFormatting sqref="I891:L891">
    <cfRule type="cellIs" dxfId="1049" priority="1009" stopIfTrue="1" operator="equal">
      <formula>"Pass"</formula>
    </cfRule>
    <cfRule type="cellIs" dxfId="1048" priority="1010" stopIfTrue="1" operator="equal">
      <formula>"Fail"</formula>
    </cfRule>
  </conditionalFormatting>
  <conditionalFormatting sqref="I891:L891">
    <cfRule type="cellIs" dxfId="1047" priority="1007" stopIfTrue="1" operator="equal">
      <formula>"Pass"</formula>
    </cfRule>
    <cfRule type="cellIs" dxfId="1046" priority="1008" stopIfTrue="1" operator="equal">
      <formula>"Fail"</formula>
    </cfRule>
  </conditionalFormatting>
  <conditionalFormatting sqref="I891:L891">
    <cfRule type="cellIs" dxfId="1045" priority="1005" stopIfTrue="1" operator="equal">
      <formula>"Pass"</formula>
    </cfRule>
    <cfRule type="cellIs" dxfId="1044" priority="1006" stopIfTrue="1" operator="equal">
      <formula>"Fail"</formula>
    </cfRule>
  </conditionalFormatting>
  <conditionalFormatting sqref="I891:L891">
    <cfRule type="cellIs" dxfId="1043" priority="1003" stopIfTrue="1" operator="equal">
      <formula>"Pass"</formula>
    </cfRule>
    <cfRule type="cellIs" dxfId="1042" priority="1004" stopIfTrue="1" operator="equal">
      <formula>"Fail"</formula>
    </cfRule>
  </conditionalFormatting>
  <conditionalFormatting sqref="I891:L891">
    <cfRule type="cellIs" dxfId="1041" priority="1001" stopIfTrue="1" operator="equal">
      <formula>"Pass"</formula>
    </cfRule>
    <cfRule type="cellIs" dxfId="1040" priority="1002" stopIfTrue="1" operator="equal">
      <formula>"Fail"</formula>
    </cfRule>
  </conditionalFormatting>
  <conditionalFormatting sqref="I891:L891">
    <cfRule type="cellIs" dxfId="1039" priority="999" stopIfTrue="1" operator="equal">
      <formula>"Pass"</formula>
    </cfRule>
    <cfRule type="cellIs" dxfId="1038" priority="1000" stopIfTrue="1" operator="equal">
      <formula>"Fail"</formula>
    </cfRule>
  </conditionalFormatting>
  <conditionalFormatting sqref="I891:L891">
    <cfRule type="cellIs" dxfId="1037" priority="997" stopIfTrue="1" operator="equal">
      <formula>"Pass"</formula>
    </cfRule>
    <cfRule type="cellIs" dxfId="1036" priority="998" stopIfTrue="1" operator="equal">
      <formula>"Fail"</formula>
    </cfRule>
  </conditionalFormatting>
  <conditionalFormatting sqref="I891:L891">
    <cfRule type="cellIs" dxfId="1035" priority="995" stopIfTrue="1" operator="equal">
      <formula>"Pass"</formula>
    </cfRule>
    <cfRule type="cellIs" dxfId="1034" priority="996" stopIfTrue="1" operator="equal">
      <formula>"Fail"</formula>
    </cfRule>
  </conditionalFormatting>
  <conditionalFormatting sqref="I891:L891">
    <cfRule type="cellIs" dxfId="1033" priority="993" stopIfTrue="1" operator="equal">
      <formula>"Pass"</formula>
    </cfRule>
    <cfRule type="cellIs" dxfId="1032" priority="994" stopIfTrue="1" operator="equal">
      <formula>"Fail"</formula>
    </cfRule>
  </conditionalFormatting>
  <conditionalFormatting sqref="I891:L891">
    <cfRule type="cellIs" dxfId="1031" priority="991" stopIfTrue="1" operator="equal">
      <formula>"Pass"</formula>
    </cfRule>
    <cfRule type="cellIs" dxfId="1030" priority="992" stopIfTrue="1" operator="equal">
      <formula>"Fail"</formula>
    </cfRule>
  </conditionalFormatting>
  <conditionalFormatting sqref="I891:L891">
    <cfRule type="cellIs" dxfId="1029" priority="989" stopIfTrue="1" operator="equal">
      <formula>"Pass"</formula>
    </cfRule>
    <cfRule type="cellIs" dxfId="1028" priority="990" stopIfTrue="1" operator="equal">
      <formula>"Fail"</formula>
    </cfRule>
  </conditionalFormatting>
  <conditionalFormatting sqref="I891:L891">
    <cfRule type="cellIs" dxfId="1027" priority="987" stopIfTrue="1" operator="equal">
      <formula>"Pass"</formula>
    </cfRule>
    <cfRule type="cellIs" dxfId="1026" priority="988" stopIfTrue="1" operator="equal">
      <formula>"Fail"</formula>
    </cfRule>
  </conditionalFormatting>
  <conditionalFormatting sqref="I891:L891">
    <cfRule type="cellIs" dxfId="1025" priority="985" stopIfTrue="1" operator="equal">
      <formula>"Pass"</formula>
    </cfRule>
    <cfRule type="cellIs" dxfId="1024" priority="986" stopIfTrue="1" operator="equal">
      <formula>"Fail"</formula>
    </cfRule>
  </conditionalFormatting>
  <conditionalFormatting sqref="I891:L891">
    <cfRule type="cellIs" dxfId="1023" priority="983" stopIfTrue="1" operator="equal">
      <formula>"Pass"</formula>
    </cfRule>
    <cfRule type="cellIs" dxfId="1022" priority="984" stopIfTrue="1" operator="equal">
      <formula>"Fail"</formula>
    </cfRule>
  </conditionalFormatting>
  <conditionalFormatting sqref="I891:L891">
    <cfRule type="cellIs" dxfId="1021" priority="981" stopIfTrue="1" operator="equal">
      <formula>"Pass"</formula>
    </cfRule>
    <cfRule type="cellIs" dxfId="1020" priority="982" stopIfTrue="1" operator="equal">
      <formula>"Fail"</formula>
    </cfRule>
  </conditionalFormatting>
  <conditionalFormatting sqref="I891:L891">
    <cfRule type="cellIs" dxfId="1019" priority="979" stopIfTrue="1" operator="equal">
      <formula>"Pass"</formula>
    </cfRule>
    <cfRule type="cellIs" dxfId="1018" priority="980" stopIfTrue="1" operator="equal">
      <formula>"Fail"</formula>
    </cfRule>
  </conditionalFormatting>
  <conditionalFormatting sqref="I891:L891">
    <cfRule type="cellIs" dxfId="1017" priority="977" stopIfTrue="1" operator="equal">
      <formula>"Pass"</formula>
    </cfRule>
    <cfRule type="cellIs" dxfId="1016" priority="978" stopIfTrue="1" operator="equal">
      <formula>"Fail"</formula>
    </cfRule>
  </conditionalFormatting>
  <conditionalFormatting sqref="I891:L891">
    <cfRule type="cellIs" dxfId="1015" priority="975" stopIfTrue="1" operator="equal">
      <formula>"Pass"</formula>
    </cfRule>
    <cfRule type="cellIs" dxfId="1014" priority="976" stopIfTrue="1" operator="equal">
      <formula>"Fail"</formula>
    </cfRule>
  </conditionalFormatting>
  <conditionalFormatting sqref="I891:L891">
    <cfRule type="cellIs" dxfId="1013" priority="973" stopIfTrue="1" operator="equal">
      <formula>"Pass"</formula>
    </cfRule>
    <cfRule type="cellIs" dxfId="1012" priority="974" stopIfTrue="1" operator="equal">
      <formula>"Fail"</formula>
    </cfRule>
  </conditionalFormatting>
  <conditionalFormatting sqref="I891:L891">
    <cfRule type="cellIs" dxfId="1011" priority="971" stopIfTrue="1" operator="equal">
      <formula>"Pass"</formula>
    </cfRule>
    <cfRule type="cellIs" dxfId="1010" priority="972" stopIfTrue="1" operator="equal">
      <formula>"Fail"</formula>
    </cfRule>
  </conditionalFormatting>
  <conditionalFormatting sqref="I891:L891">
    <cfRule type="cellIs" dxfId="1009" priority="969" stopIfTrue="1" operator="equal">
      <formula>"Pass"</formula>
    </cfRule>
    <cfRule type="cellIs" dxfId="1008" priority="970" stopIfTrue="1" operator="equal">
      <formula>"Fail"</formula>
    </cfRule>
  </conditionalFormatting>
  <conditionalFormatting sqref="I891:L891">
    <cfRule type="cellIs" dxfId="1007" priority="967" stopIfTrue="1" operator="equal">
      <formula>"Pass"</formula>
    </cfRule>
    <cfRule type="cellIs" dxfId="1006" priority="968" stopIfTrue="1" operator="equal">
      <formula>"Fail"</formula>
    </cfRule>
  </conditionalFormatting>
  <conditionalFormatting sqref="I891:L891">
    <cfRule type="cellIs" dxfId="1005" priority="965" stopIfTrue="1" operator="equal">
      <formula>"Pass"</formula>
    </cfRule>
    <cfRule type="cellIs" dxfId="1004" priority="966" stopIfTrue="1" operator="equal">
      <formula>"Fail"</formula>
    </cfRule>
  </conditionalFormatting>
  <conditionalFormatting sqref="I891:L891">
    <cfRule type="cellIs" dxfId="1003" priority="963" stopIfTrue="1" operator="equal">
      <formula>"Pass"</formula>
    </cfRule>
    <cfRule type="cellIs" dxfId="1002" priority="964" stopIfTrue="1" operator="equal">
      <formula>"Fail"</formula>
    </cfRule>
  </conditionalFormatting>
  <conditionalFormatting sqref="I891:L891">
    <cfRule type="cellIs" dxfId="1001" priority="961" stopIfTrue="1" operator="equal">
      <formula>"Pass"</formula>
    </cfRule>
    <cfRule type="cellIs" dxfId="1000" priority="962" stopIfTrue="1" operator="equal">
      <formula>"Fail"</formula>
    </cfRule>
  </conditionalFormatting>
  <conditionalFormatting sqref="I891:L891">
    <cfRule type="cellIs" dxfId="999" priority="959" stopIfTrue="1" operator="equal">
      <formula>"Pass"</formula>
    </cfRule>
    <cfRule type="cellIs" dxfId="998" priority="960" stopIfTrue="1" operator="equal">
      <formula>"Fail"</formula>
    </cfRule>
  </conditionalFormatting>
  <conditionalFormatting sqref="I891:L891">
    <cfRule type="cellIs" dxfId="997" priority="957" stopIfTrue="1" operator="equal">
      <formula>"Pass"</formula>
    </cfRule>
    <cfRule type="cellIs" dxfId="996" priority="958" stopIfTrue="1" operator="equal">
      <formula>"Fail"</formula>
    </cfRule>
  </conditionalFormatting>
  <conditionalFormatting sqref="I891:L891">
    <cfRule type="cellIs" dxfId="995" priority="955" stopIfTrue="1" operator="equal">
      <formula>"Pass"</formula>
    </cfRule>
    <cfRule type="cellIs" dxfId="994" priority="956" stopIfTrue="1" operator="equal">
      <formula>"Fail"</formula>
    </cfRule>
  </conditionalFormatting>
  <conditionalFormatting sqref="I891:L891">
    <cfRule type="cellIs" dxfId="993" priority="953" stopIfTrue="1" operator="equal">
      <formula>"Pass"</formula>
    </cfRule>
    <cfRule type="cellIs" dxfId="992" priority="954" stopIfTrue="1" operator="equal">
      <formula>"Fail"</formula>
    </cfRule>
  </conditionalFormatting>
  <conditionalFormatting sqref="I891:L891">
    <cfRule type="cellIs" dxfId="991" priority="951" stopIfTrue="1" operator="equal">
      <formula>"Pass"</formula>
    </cfRule>
    <cfRule type="cellIs" dxfId="990" priority="952" stopIfTrue="1" operator="equal">
      <formula>"Fail"</formula>
    </cfRule>
  </conditionalFormatting>
  <conditionalFormatting sqref="I891:L891">
    <cfRule type="cellIs" dxfId="989" priority="949" stopIfTrue="1" operator="equal">
      <formula>"Pass"</formula>
    </cfRule>
    <cfRule type="cellIs" dxfId="988" priority="950" stopIfTrue="1" operator="equal">
      <formula>"Fail"</formula>
    </cfRule>
  </conditionalFormatting>
  <conditionalFormatting sqref="I891:L891">
    <cfRule type="cellIs" dxfId="987" priority="947" stopIfTrue="1" operator="equal">
      <formula>"Pass"</formula>
    </cfRule>
    <cfRule type="cellIs" dxfId="986" priority="948" stopIfTrue="1" operator="equal">
      <formula>"Fail"</formula>
    </cfRule>
  </conditionalFormatting>
  <conditionalFormatting sqref="I891:L891">
    <cfRule type="cellIs" dxfId="985" priority="945" stopIfTrue="1" operator="equal">
      <formula>"Pass"</formula>
    </cfRule>
    <cfRule type="cellIs" dxfId="984" priority="946" stopIfTrue="1" operator="equal">
      <formula>"Fail"</formula>
    </cfRule>
  </conditionalFormatting>
  <conditionalFormatting sqref="I891:L891">
    <cfRule type="cellIs" dxfId="983" priority="943" stopIfTrue="1" operator="equal">
      <formula>"Pass"</formula>
    </cfRule>
    <cfRule type="cellIs" dxfId="982" priority="944" stopIfTrue="1" operator="equal">
      <formula>"Fail"</formula>
    </cfRule>
  </conditionalFormatting>
  <conditionalFormatting sqref="I891:L891">
    <cfRule type="cellIs" dxfId="981" priority="941" stopIfTrue="1" operator="equal">
      <formula>"Pass"</formula>
    </cfRule>
    <cfRule type="cellIs" dxfId="980" priority="942" stopIfTrue="1" operator="equal">
      <formula>"Fail"</formula>
    </cfRule>
  </conditionalFormatting>
  <conditionalFormatting sqref="I891:L891">
    <cfRule type="cellIs" dxfId="979" priority="939" stopIfTrue="1" operator="equal">
      <formula>"Pass"</formula>
    </cfRule>
    <cfRule type="cellIs" dxfId="978" priority="940" stopIfTrue="1" operator="equal">
      <formula>"Fail"</formula>
    </cfRule>
  </conditionalFormatting>
  <conditionalFormatting sqref="I891:L891">
    <cfRule type="cellIs" dxfId="977" priority="937" stopIfTrue="1" operator="equal">
      <formula>"Pass"</formula>
    </cfRule>
    <cfRule type="cellIs" dxfId="976" priority="938" stopIfTrue="1" operator="equal">
      <formula>"Fail"</formula>
    </cfRule>
  </conditionalFormatting>
  <conditionalFormatting sqref="I891:L891">
    <cfRule type="cellIs" dxfId="975" priority="935" stopIfTrue="1" operator="equal">
      <formula>"Pass"</formula>
    </cfRule>
    <cfRule type="cellIs" dxfId="974" priority="936" stopIfTrue="1" operator="equal">
      <formula>"Fail"</formula>
    </cfRule>
  </conditionalFormatting>
  <conditionalFormatting sqref="I891:L891">
    <cfRule type="cellIs" dxfId="973" priority="933" stopIfTrue="1" operator="equal">
      <formula>"Pass"</formula>
    </cfRule>
    <cfRule type="cellIs" dxfId="972" priority="934" stopIfTrue="1" operator="equal">
      <formula>"Fail"</formula>
    </cfRule>
  </conditionalFormatting>
  <conditionalFormatting sqref="I891:L891">
    <cfRule type="cellIs" dxfId="971" priority="931" stopIfTrue="1" operator="equal">
      <formula>"Pass"</formula>
    </cfRule>
    <cfRule type="cellIs" dxfId="970" priority="932" stopIfTrue="1" operator="equal">
      <formula>"Fail"</formula>
    </cfRule>
  </conditionalFormatting>
  <conditionalFormatting sqref="I891:L891">
    <cfRule type="cellIs" dxfId="969" priority="929" stopIfTrue="1" operator="equal">
      <formula>"Pass"</formula>
    </cfRule>
    <cfRule type="cellIs" dxfId="968" priority="930" stopIfTrue="1" operator="equal">
      <formula>"Fail"</formula>
    </cfRule>
  </conditionalFormatting>
  <conditionalFormatting sqref="I891:L891">
    <cfRule type="cellIs" dxfId="967" priority="927" stopIfTrue="1" operator="equal">
      <formula>"Pass"</formula>
    </cfRule>
    <cfRule type="cellIs" dxfId="966" priority="928" stopIfTrue="1" operator="equal">
      <formula>"Fail"</formula>
    </cfRule>
  </conditionalFormatting>
  <conditionalFormatting sqref="I891:L891">
    <cfRule type="cellIs" dxfId="965" priority="925" stopIfTrue="1" operator="equal">
      <formula>"Pass"</formula>
    </cfRule>
    <cfRule type="cellIs" dxfId="964" priority="926" stopIfTrue="1" operator="equal">
      <formula>"Fail"</formula>
    </cfRule>
  </conditionalFormatting>
  <conditionalFormatting sqref="I891:L891">
    <cfRule type="cellIs" dxfId="963" priority="923" stopIfTrue="1" operator="equal">
      <formula>"Pass"</formula>
    </cfRule>
    <cfRule type="cellIs" dxfId="962" priority="924" stopIfTrue="1" operator="equal">
      <formula>"Fail"</formula>
    </cfRule>
  </conditionalFormatting>
  <conditionalFormatting sqref="I891:L891">
    <cfRule type="cellIs" dxfId="961" priority="921" stopIfTrue="1" operator="equal">
      <formula>"Pass"</formula>
    </cfRule>
    <cfRule type="cellIs" dxfId="960" priority="922" stopIfTrue="1" operator="equal">
      <formula>"Fail"</formula>
    </cfRule>
  </conditionalFormatting>
  <conditionalFormatting sqref="I891:L891">
    <cfRule type="cellIs" dxfId="959" priority="919" stopIfTrue="1" operator="equal">
      <formula>"Pass"</formula>
    </cfRule>
    <cfRule type="cellIs" dxfId="958" priority="920" stopIfTrue="1" operator="equal">
      <formula>"Fail"</formula>
    </cfRule>
  </conditionalFormatting>
  <conditionalFormatting sqref="I891:L891">
    <cfRule type="cellIs" dxfId="957" priority="917" stopIfTrue="1" operator="equal">
      <formula>"Pass"</formula>
    </cfRule>
    <cfRule type="cellIs" dxfId="956" priority="918" stopIfTrue="1" operator="equal">
      <formula>"Fail"</formula>
    </cfRule>
  </conditionalFormatting>
  <conditionalFormatting sqref="I891:L891">
    <cfRule type="cellIs" dxfId="955" priority="915" stopIfTrue="1" operator="equal">
      <formula>"Pass"</formula>
    </cfRule>
    <cfRule type="cellIs" dxfId="954" priority="916" stopIfTrue="1" operator="equal">
      <formula>"Fail"</formula>
    </cfRule>
  </conditionalFormatting>
  <conditionalFormatting sqref="I891:L891">
    <cfRule type="cellIs" dxfId="953" priority="913" stopIfTrue="1" operator="equal">
      <formula>"Pass"</formula>
    </cfRule>
    <cfRule type="cellIs" dxfId="952" priority="914" stopIfTrue="1" operator="equal">
      <formula>"Fail"</formula>
    </cfRule>
  </conditionalFormatting>
  <conditionalFormatting sqref="I891:L891">
    <cfRule type="cellIs" dxfId="951" priority="911" stopIfTrue="1" operator="equal">
      <formula>"Pass"</formula>
    </cfRule>
    <cfRule type="cellIs" dxfId="950" priority="912" stopIfTrue="1" operator="equal">
      <formula>"Fail"</formula>
    </cfRule>
  </conditionalFormatting>
  <conditionalFormatting sqref="I891:L891">
    <cfRule type="cellIs" dxfId="949" priority="909" stopIfTrue="1" operator="equal">
      <formula>"Pass"</formula>
    </cfRule>
    <cfRule type="cellIs" dxfId="948" priority="910" stopIfTrue="1" operator="equal">
      <formula>"Fail"</formula>
    </cfRule>
  </conditionalFormatting>
  <conditionalFormatting sqref="I891:L891">
    <cfRule type="cellIs" dxfId="947" priority="907" stopIfTrue="1" operator="equal">
      <formula>"Pass"</formula>
    </cfRule>
    <cfRule type="cellIs" dxfId="946" priority="908" stopIfTrue="1" operator="equal">
      <formula>"Fail"</formula>
    </cfRule>
  </conditionalFormatting>
  <conditionalFormatting sqref="I891:L891">
    <cfRule type="cellIs" dxfId="945" priority="905" stopIfTrue="1" operator="equal">
      <formula>"Pass"</formula>
    </cfRule>
    <cfRule type="cellIs" dxfId="944" priority="906" stopIfTrue="1" operator="equal">
      <formula>"Fail"</formula>
    </cfRule>
  </conditionalFormatting>
  <conditionalFormatting sqref="I891:L891">
    <cfRule type="cellIs" dxfId="943" priority="903" stopIfTrue="1" operator="equal">
      <formula>"Pass"</formula>
    </cfRule>
    <cfRule type="cellIs" dxfId="942" priority="904" stopIfTrue="1" operator="equal">
      <formula>"Fail"</formula>
    </cfRule>
  </conditionalFormatting>
  <conditionalFormatting sqref="I891:L891">
    <cfRule type="cellIs" dxfId="941" priority="901" stopIfTrue="1" operator="equal">
      <formula>"Pass"</formula>
    </cfRule>
    <cfRule type="cellIs" dxfId="940" priority="902" stopIfTrue="1" operator="equal">
      <formula>"Fail"</formula>
    </cfRule>
  </conditionalFormatting>
  <conditionalFormatting sqref="I891:L891">
    <cfRule type="cellIs" dxfId="939" priority="899" stopIfTrue="1" operator="equal">
      <formula>"Pass"</formula>
    </cfRule>
    <cfRule type="cellIs" dxfId="938" priority="900" stopIfTrue="1" operator="equal">
      <formula>"Fail"</formula>
    </cfRule>
  </conditionalFormatting>
  <conditionalFormatting sqref="I891:L891">
    <cfRule type="cellIs" dxfId="937" priority="897" stopIfTrue="1" operator="equal">
      <formula>"Pass"</formula>
    </cfRule>
    <cfRule type="cellIs" dxfId="936" priority="898" stopIfTrue="1" operator="equal">
      <formula>"Fail"</formula>
    </cfRule>
  </conditionalFormatting>
  <conditionalFormatting sqref="I891:L891">
    <cfRule type="cellIs" dxfId="935" priority="895" stopIfTrue="1" operator="equal">
      <formula>"Pass"</formula>
    </cfRule>
    <cfRule type="cellIs" dxfId="934" priority="896" stopIfTrue="1" operator="equal">
      <formula>"Fail"</formula>
    </cfRule>
  </conditionalFormatting>
  <conditionalFormatting sqref="I891:L891">
    <cfRule type="cellIs" dxfId="933" priority="893" stopIfTrue="1" operator="equal">
      <formula>"Pass"</formula>
    </cfRule>
    <cfRule type="cellIs" dxfId="932" priority="894" stopIfTrue="1" operator="equal">
      <formula>"Fail"</formula>
    </cfRule>
  </conditionalFormatting>
  <conditionalFormatting sqref="I891:L891">
    <cfRule type="cellIs" dxfId="931" priority="891" stopIfTrue="1" operator="equal">
      <formula>"Pass"</formula>
    </cfRule>
    <cfRule type="cellIs" dxfId="930" priority="892" stopIfTrue="1" operator="equal">
      <formula>"Fail"</formula>
    </cfRule>
  </conditionalFormatting>
  <conditionalFormatting sqref="I891:L891">
    <cfRule type="cellIs" dxfId="929" priority="889" stopIfTrue="1" operator="equal">
      <formula>"Pass"</formula>
    </cfRule>
    <cfRule type="cellIs" dxfId="928" priority="890" stopIfTrue="1" operator="equal">
      <formula>"Fail"</formula>
    </cfRule>
  </conditionalFormatting>
  <conditionalFormatting sqref="I891:L891">
    <cfRule type="cellIs" dxfId="927" priority="887" stopIfTrue="1" operator="equal">
      <formula>"Pass"</formula>
    </cfRule>
    <cfRule type="cellIs" dxfId="926" priority="888" stopIfTrue="1" operator="equal">
      <formula>"Fail"</formula>
    </cfRule>
  </conditionalFormatting>
  <conditionalFormatting sqref="I891:L891">
    <cfRule type="cellIs" dxfId="925" priority="885" stopIfTrue="1" operator="equal">
      <formula>"Pass"</formula>
    </cfRule>
    <cfRule type="cellIs" dxfId="924" priority="886" stopIfTrue="1" operator="equal">
      <formula>"Fail"</formula>
    </cfRule>
  </conditionalFormatting>
  <conditionalFormatting sqref="I891:L891">
    <cfRule type="cellIs" dxfId="923" priority="883" stopIfTrue="1" operator="equal">
      <formula>"Pass"</formula>
    </cfRule>
    <cfRule type="cellIs" dxfId="922" priority="884" stopIfTrue="1" operator="equal">
      <formula>"Fail"</formula>
    </cfRule>
  </conditionalFormatting>
  <conditionalFormatting sqref="I891:L891">
    <cfRule type="cellIs" dxfId="921" priority="881" stopIfTrue="1" operator="equal">
      <formula>"Pass"</formula>
    </cfRule>
    <cfRule type="cellIs" dxfId="920" priority="882" stopIfTrue="1" operator="equal">
      <formula>"Fail"</formula>
    </cfRule>
  </conditionalFormatting>
  <conditionalFormatting sqref="I891:L891">
    <cfRule type="cellIs" dxfId="919" priority="879" stopIfTrue="1" operator="equal">
      <formula>"Pass"</formula>
    </cfRule>
    <cfRule type="cellIs" dxfId="918" priority="880" stopIfTrue="1" operator="equal">
      <formula>"Fail"</formula>
    </cfRule>
  </conditionalFormatting>
  <conditionalFormatting sqref="I891:L891">
    <cfRule type="cellIs" dxfId="917" priority="877" stopIfTrue="1" operator="equal">
      <formula>"Pass"</formula>
    </cfRule>
    <cfRule type="cellIs" dxfId="916" priority="878" stopIfTrue="1" operator="equal">
      <formula>"Fail"</formula>
    </cfRule>
  </conditionalFormatting>
  <conditionalFormatting sqref="I891:L891">
    <cfRule type="cellIs" dxfId="915" priority="875" stopIfTrue="1" operator="equal">
      <formula>"Pass"</formula>
    </cfRule>
    <cfRule type="cellIs" dxfId="914" priority="876" stopIfTrue="1" operator="equal">
      <formula>"Fail"</formula>
    </cfRule>
  </conditionalFormatting>
  <conditionalFormatting sqref="I891:L891">
    <cfRule type="cellIs" dxfId="913" priority="873" stopIfTrue="1" operator="equal">
      <formula>"Pass"</formula>
    </cfRule>
    <cfRule type="cellIs" dxfId="912" priority="874" stopIfTrue="1" operator="equal">
      <formula>"Fail"</formula>
    </cfRule>
  </conditionalFormatting>
  <conditionalFormatting sqref="I891:L891">
    <cfRule type="cellIs" dxfId="911" priority="871" stopIfTrue="1" operator="equal">
      <formula>"Pass"</formula>
    </cfRule>
    <cfRule type="cellIs" dxfId="910" priority="872" stopIfTrue="1" operator="equal">
      <formula>"Fail"</formula>
    </cfRule>
  </conditionalFormatting>
  <conditionalFormatting sqref="I891:L891">
    <cfRule type="cellIs" dxfId="909" priority="869" stopIfTrue="1" operator="equal">
      <formula>"Pass"</formula>
    </cfRule>
    <cfRule type="cellIs" dxfId="908" priority="870" stopIfTrue="1" operator="equal">
      <formula>"Fail"</formula>
    </cfRule>
  </conditionalFormatting>
  <conditionalFormatting sqref="I891:L891">
    <cfRule type="cellIs" dxfId="907" priority="867" stopIfTrue="1" operator="equal">
      <formula>"Pass"</formula>
    </cfRule>
    <cfRule type="cellIs" dxfId="906" priority="868" stopIfTrue="1" operator="equal">
      <formula>"Fail"</formula>
    </cfRule>
  </conditionalFormatting>
  <conditionalFormatting sqref="I891:L891">
    <cfRule type="cellIs" dxfId="905" priority="865" stopIfTrue="1" operator="equal">
      <formula>"Pass"</formula>
    </cfRule>
    <cfRule type="cellIs" dxfId="904" priority="866" stopIfTrue="1" operator="equal">
      <formula>"Fail"</formula>
    </cfRule>
  </conditionalFormatting>
  <conditionalFormatting sqref="I891:L891">
    <cfRule type="cellIs" dxfId="903" priority="863" stopIfTrue="1" operator="equal">
      <formula>"Pass"</formula>
    </cfRule>
    <cfRule type="cellIs" dxfId="902" priority="864" stopIfTrue="1" operator="equal">
      <formula>"Fail"</formula>
    </cfRule>
  </conditionalFormatting>
  <conditionalFormatting sqref="I891:L891">
    <cfRule type="cellIs" dxfId="901" priority="861" stopIfTrue="1" operator="equal">
      <formula>"Pass"</formula>
    </cfRule>
    <cfRule type="cellIs" dxfId="900" priority="862" stopIfTrue="1" operator="equal">
      <formula>"Fail"</formula>
    </cfRule>
  </conditionalFormatting>
  <conditionalFormatting sqref="I891:L891">
    <cfRule type="cellIs" dxfId="899" priority="859" stopIfTrue="1" operator="equal">
      <formula>"Pass"</formula>
    </cfRule>
    <cfRule type="cellIs" dxfId="898" priority="860" stopIfTrue="1" operator="equal">
      <formula>"Fail"</formula>
    </cfRule>
  </conditionalFormatting>
  <conditionalFormatting sqref="I891:L891">
    <cfRule type="cellIs" dxfId="897" priority="857" stopIfTrue="1" operator="equal">
      <formula>"Pass"</formula>
    </cfRule>
    <cfRule type="cellIs" dxfId="896" priority="858" stopIfTrue="1" operator="equal">
      <formula>"Fail"</formula>
    </cfRule>
  </conditionalFormatting>
  <conditionalFormatting sqref="I891:L891">
    <cfRule type="cellIs" dxfId="895" priority="855" stopIfTrue="1" operator="equal">
      <formula>"Pass"</formula>
    </cfRule>
    <cfRule type="cellIs" dxfId="894" priority="856" stopIfTrue="1" operator="equal">
      <formula>"Fail"</formula>
    </cfRule>
  </conditionalFormatting>
  <conditionalFormatting sqref="I891:L891">
    <cfRule type="cellIs" dxfId="893" priority="853" stopIfTrue="1" operator="equal">
      <formula>"Pass"</formula>
    </cfRule>
    <cfRule type="cellIs" dxfId="892" priority="854" stopIfTrue="1" operator="equal">
      <formula>"Fail"</formula>
    </cfRule>
  </conditionalFormatting>
  <conditionalFormatting sqref="I891:L891">
    <cfRule type="cellIs" dxfId="891" priority="851" stopIfTrue="1" operator="equal">
      <formula>"Pass"</formula>
    </cfRule>
    <cfRule type="cellIs" dxfId="890" priority="852" stopIfTrue="1" operator="equal">
      <formula>"Fail"</formula>
    </cfRule>
  </conditionalFormatting>
  <conditionalFormatting sqref="I891:L891">
    <cfRule type="cellIs" dxfId="889" priority="849" stopIfTrue="1" operator="equal">
      <formula>"Pass"</formula>
    </cfRule>
    <cfRule type="cellIs" dxfId="888" priority="850" stopIfTrue="1" operator="equal">
      <formula>"Fail"</formula>
    </cfRule>
  </conditionalFormatting>
  <conditionalFormatting sqref="I891:L891">
    <cfRule type="cellIs" dxfId="887" priority="847" stopIfTrue="1" operator="equal">
      <formula>"Pass"</formula>
    </cfRule>
    <cfRule type="cellIs" dxfId="886" priority="848" stopIfTrue="1" operator="equal">
      <formula>"Fail"</formula>
    </cfRule>
  </conditionalFormatting>
  <conditionalFormatting sqref="I891:L891">
    <cfRule type="cellIs" dxfId="885" priority="845" stopIfTrue="1" operator="equal">
      <formula>"Pass"</formula>
    </cfRule>
    <cfRule type="cellIs" dxfId="884" priority="846" stopIfTrue="1" operator="equal">
      <formula>"Fail"</formula>
    </cfRule>
  </conditionalFormatting>
  <conditionalFormatting sqref="I891:L891">
    <cfRule type="cellIs" dxfId="883" priority="843" stopIfTrue="1" operator="equal">
      <formula>"Pass"</formula>
    </cfRule>
    <cfRule type="cellIs" dxfId="882" priority="844" stopIfTrue="1" operator="equal">
      <formula>"Fail"</formula>
    </cfRule>
  </conditionalFormatting>
  <conditionalFormatting sqref="I891:L891">
    <cfRule type="cellIs" dxfId="881" priority="841" stopIfTrue="1" operator="equal">
      <formula>"Pass"</formula>
    </cfRule>
    <cfRule type="cellIs" dxfId="880" priority="842" stopIfTrue="1" operator="equal">
      <formula>"Fail"</formula>
    </cfRule>
  </conditionalFormatting>
  <conditionalFormatting sqref="I891:L891">
    <cfRule type="cellIs" dxfId="879" priority="839" stopIfTrue="1" operator="equal">
      <formula>"Pass"</formula>
    </cfRule>
    <cfRule type="cellIs" dxfId="878" priority="840" stopIfTrue="1" operator="equal">
      <formula>"Fail"</formula>
    </cfRule>
  </conditionalFormatting>
  <conditionalFormatting sqref="I891:L891">
    <cfRule type="cellIs" dxfId="877" priority="837" stopIfTrue="1" operator="equal">
      <formula>"Pass"</formula>
    </cfRule>
    <cfRule type="cellIs" dxfId="876" priority="838" stopIfTrue="1" operator="equal">
      <formula>"Fail"</formula>
    </cfRule>
  </conditionalFormatting>
  <conditionalFormatting sqref="I891:L891">
    <cfRule type="cellIs" dxfId="875" priority="835" stopIfTrue="1" operator="equal">
      <formula>"Pass"</formula>
    </cfRule>
    <cfRule type="cellIs" dxfId="874" priority="836" stopIfTrue="1" operator="equal">
      <formula>"Fail"</formula>
    </cfRule>
  </conditionalFormatting>
  <conditionalFormatting sqref="I891:L891">
    <cfRule type="cellIs" dxfId="873" priority="833" stopIfTrue="1" operator="equal">
      <formula>"Pass"</formula>
    </cfRule>
    <cfRule type="cellIs" dxfId="872" priority="834" stopIfTrue="1" operator="equal">
      <formula>"Fail"</formula>
    </cfRule>
  </conditionalFormatting>
  <conditionalFormatting sqref="I891:L891">
    <cfRule type="cellIs" dxfId="871" priority="831" stopIfTrue="1" operator="equal">
      <formula>"Pass"</formula>
    </cfRule>
    <cfRule type="cellIs" dxfId="870" priority="832" stopIfTrue="1" operator="equal">
      <formula>"Fail"</formula>
    </cfRule>
  </conditionalFormatting>
  <conditionalFormatting sqref="I891:L891">
    <cfRule type="cellIs" dxfId="869" priority="829" stopIfTrue="1" operator="equal">
      <formula>"Pass"</formula>
    </cfRule>
    <cfRule type="cellIs" dxfId="868" priority="830" stopIfTrue="1" operator="equal">
      <formula>"Fail"</formula>
    </cfRule>
  </conditionalFormatting>
  <conditionalFormatting sqref="I891:L891">
    <cfRule type="cellIs" dxfId="867" priority="827" stopIfTrue="1" operator="equal">
      <formula>"Pass"</formula>
    </cfRule>
    <cfRule type="cellIs" dxfId="866" priority="828" stopIfTrue="1" operator="equal">
      <formula>"Fail"</formula>
    </cfRule>
  </conditionalFormatting>
  <conditionalFormatting sqref="I891:L891">
    <cfRule type="cellIs" dxfId="865" priority="825" stopIfTrue="1" operator="equal">
      <formula>"Pass"</formula>
    </cfRule>
    <cfRule type="cellIs" dxfId="864" priority="826" stopIfTrue="1" operator="equal">
      <formula>"Fail"</formula>
    </cfRule>
  </conditionalFormatting>
  <conditionalFormatting sqref="I891:L891">
    <cfRule type="cellIs" dxfId="863" priority="823" stopIfTrue="1" operator="equal">
      <formula>"Pass"</formula>
    </cfRule>
    <cfRule type="cellIs" dxfId="862" priority="824" stopIfTrue="1" operator="equal">
      <formula>"Fail"</formula>
    </cfRule>
  </conditionalFormatting>
  <conditionalFormatting sqref="I891:L891">
    <cfRule type="cellIs" dxfId="861" priority="821" stopIfTrue="1" operator="equal">
      <formula>"Pass"</formula>
    </cfRule>
    <cfRule type="cellIs" dxfId="860" priority="822" stopIfTrue="1" operator="equal">
      <formula>"Fail"</formula>
    </cfRule>
  </conditionalFormatting>
  <conditionalFormatting sqref="I891:L891">
    <cfRule type="cellIs" dxfId="859" priority="819" stopIfTrue="1" operator="equal">
      <formula>"Pass"</formula>
    </cfRule>
    <cfRule type="cellIs" dxfId="858" priority="820" stopIfTrue="1" operator="equal">
      <formula>"Fail"</formula>
    </cfRule>
  </conditionalFormatting>
  <conditionalFormatting sqref="I891:L891">
    <cfRule type="cellIs" dxfId="857" priority="817" stopIfTrue="1" operator="equal">
      <formula>"Pass"</formula>
    </cfRule>
    <cfRule type="cellIs" dxfId="856" priority="818" stopIfTrue="1" operator="equal">
      <formula>"Fail"</formula>
    </cfRule>
  </conditionalFormatting>
  <conditionalFormatting sqref="I891:L891">
    <cfRule type="cellIs" dxfId="855" priority="815" stopIfTrue="1" operator="equal">
      <formula>"Pass"</formula>
    </cfRule>
    <cfRule type="cellIs" dxfId="854" priority="816" stopIfTrue="1" operator="equal">
      <formula>"Fail"</formula>
    </cfRule>
  </conditionalFormatting>
  <conditionalFormatting sqref="I891:L891">
    <cfRule type="cellIs" dxfId="853" priority="813" stopIfTrue="1" operator="equal">
      <formula>"Pass"</formula>
    </cfRule>
    <cfRule type="cellIs" dxfId="852" priority="814" stopIfTrue="1" operator="equal">
      <formula>"Fail"</formula>
    </cfRule>
  </conditionalFormatting>
  <conditionalFormatting sqref="I891:L891">
    <cfRule type="cellIs" dxfId="851" priority="811" stopIfTrue="1" operator="equal">
      <formula>"Pass"</formula>
    </cfRule>
    <cfRule type="cellIs" dxfId="850" priority="812" stopIfTrue="1" operator="equal">
      <formula>"Fail"</formula>
    </cfRule>
  </conditionalFormatting>
  <conditionalFormatting sqref="I891:L891">
    <cfRule type="cellIs" dxfId="849" priority="809" stopIfTrue="1" operator="equal">
      <formula>"Pass"</formula>
    </cfRule>
    <cfRule type="cellIs" dxfId="848" priority="810" stopIfTrue="1" operator="equal">
      <formula>"Fail"</formula>
    </cfRule>
  </conditionalFormatting>
  <conditionalFormatting sqref="I891:L891">
    <cfRule type="cellIs" dxfId="847" priority="807" stopIfTrue="1" operator="equal">
      <formula>"Pass"</formula>
    </cfRule>
    <cfRule type="cellIs" dxfId="846" priority="808" stopIfTrue="1" operator="equal">
      <formula>"Fail"</formula>
    </cfRule>
  </conditionalFormatting>
  <conditionalFormatting sqref="I891:L891">
    <cfRule type="cellIs" dxfId="845" priority="805" stopIfTrue="1" operator="equal">
      <formula>"Pass"</formula>
    </cfRule>
    <cfRule type="cellIs" dxfId="844" priority="806" stopIfTrue="1" operator="equal">
      <formula>"Fail"</formula>
    </cfRule>
  </conditionalFormatting>
  <conditionalFormatting sqref="I891:L891">
    <cfRule type="cellIs" dxfId="843" priority="803" stopIfTrue="1" operator="equal">
      <formula>"Pass"</formula>
    </cfRule>
    <cfRule type="cellIs" dxfId="842" priority="804" stopIfTrue="1" operator="equal">
      <formula>"Fail"</formula>
    </cfRule>
  </conditionalFormatting>
  <conditionalFormatting sqref="I891:L891">
    <cfRule type="cellIs" dxfId="841" priority="801" stopIfTrue="1" operator="equal">
      <formula>"Pass"</formula>
    </cfRule>
    <cfRule type="cellIs" dxfId="840" priority="802" stopIfTrue="1" operator="equal">
      <formula>"Fail"</formula>
    </cfRule>
  </conditionalFormatting>
  <conditionalFormatting sqref="I891:L891">
    <cfRule type="cellIs" dxfId="839" priority="799" stopIfTrue="1" operator="equal">
      <formula>"Pass"</formula>
    </cfRule>
    <cfRule type="cellIs" dxfId="838" priority="800" stopIfTrue="1" operator="equal">
      <formula>"Fail"</formula>
    </cfRule>
  </conditionalFormatting>
  <conditionalFormatting sqref="I891:L891">
    <cfRule type="cellIs" dxfId="837" priority="797" stopIfTrue="1" operator="equal">
      <formula>"Pass"</formula>
    </cfRule>
    <cfRule type="cellIs" dxfId="836" priority="798" stopIfTrue="1" operator="equal">
      <formula>"Fail"</formula>
    </cfRule>
  </conditionalFormatting>
  <conditionalFormatting sqref="I891:L891">
    <cfRule type="cellIs" dxfId="835" priority="795" stopIfTrue="1" operator="equal">
      <formula>"Pass"</formula>
    </cfRule>
    <cfRule type="cellIs" dxfId="834" priority="796" stopIfTrue="1" operator="equal">
      <formula>"Fail"</formula>
    </cfRule>
  </conditionalFormatting>
  <conditionalFormatting sqref="I891:L891">
    <cfRule type="cellIs" dxfId="833" priority="793" stopIfTrue="1" operator="equal">
      <formula>"Pass"</formula>
    </cfRule>
    <cfRule type="cellIs" dxfId="832" priority="794" stopIfTrue="1" operator="equal">
      <formula>"Fail"</formula>
    </cfRule>
  </conditionalFormatting>
  <conditionalFormatting sqref="I891:L891">
    <cfRule type="cellIs" dxfId="831" priority="791" stopIfTrue="1" operator="equal">
      <formula>"Pass"</formula>
    </cfRule>
    <cfRule type="cellIs" dxfId="830" priority="792" stopIfTrue="1" operator="equal">
      <formula>"Fail"</formula>
    </cfRule>
  </conditionalFormatting>
  <conditionalFormatting sqref="I891:L891">
    <cfRule type="cellIs" dxfId="829" priority="789" stopIfTrue="1" operator="equal">
      <formula>"Pass"</formula>
    </cfRule>
    <cfRule type="cellIs" dxfId="828" priority="790" stopIfTrue="1" operator="equal">
      <formula>"Fail"</formula>
    </cfRule>
  </conditionalFormatting>
  <conditionalFormatting sqref="I891:L891">
    <cfRule type="cellIs" dxfId="827" priority="787" stopIfTrue="1" operator="equal">
      <formula>"Pass"</formula>
    </cfRule>
    <cfRule type="cellIs" dxfId="826" priority="788" stopIfTrue="1" operator="equal">
      <formula>"Fail"</formula>
    </cfRule>
  </conditionalFormatting>
  <conditionalFormatting sqref="I891:L891">
    <cfRule type="cellIs" dxfId="825" priority="785" stopIfTrue="1" operator="equal">
      <formula>"Pass"</formula>
    </cfRule>
    <cfRule type="cellIs" dxfId="824" priority="786" stopIfTrue="1" operator="equal">
      <formula>"Fail"</formula>
    </cfRule>
  </conditionalFormatting>
  <conditionalFormatting sqref="I891:L891">
    <cfRule type="cellIs" dxfId="823" priority="783" stopIfTrue="1" operator="equal">
      <formula>"Pass"</formula>
    </cfRule>
    <cfRule type="cellIs" dxfId="822" priority="784" stopIfTrue="1" operator="equal">
      <formula>"Fail"</formula>
    </cfRule>
  </conditionalFormatting>
  <conditionalFormatting sqref="I891:L891">
    <cfRule type="cellIs" dxfId="821" priority="781" stopIfTrue="1" operator="equal">
      <formula>"Pass"</formula>
    </cfRule>
    <cfRule type="cellIs" dxfId="820" priority="782" stopIfTrue="1" operator="equal">
      <formula>"Fail"</formula>
    </cfRule>
  </conditionalFormatting>
  <conditionalFormatting sqref="I891:L891">
    <cfRule type="cellIs" dxfId="819" priority="779" stopIfTrue="1" operator="equal">
      <formula>"Pass"</formula>
    </cfRule>
    <cfRule type="cellIs" dxfId="818" priority="780" stopIfTrue="1" operator="equal">
      <formula>"Fail"</formula>
    </cfRule>
  </conditionalFormatting>
  <conditionalFormatting sqref="I891:L891">
    <cfRule type="cellIs" dxfId="817" priority="777" stopIfTrue="1" operator="equal">
      <formula>"Pass"</formula>
    </cfRule>
    <cfRule type="cellIs" dxfId="816" priority="778" stopIfTrue="1" operator="equal">
      <formula>"Fail"</formula>
    </cfRule>
  </conditionalFormatting>
  <conditionalFormatting sqref="I891:L891">
    <cfRule type="cellIs" dxfId="815" priority="775" stopIfTrue="1" operator="equal">
      <formula>"Pass"</formula>
    </cfRule>
    <cfRule type="cellIs" dxfId="814" priority="776" stopIfTrue="1" operator="equal">
      <formula>"Fail"</formula>
    </cfRule>
  </conditionalFormatting>
  <conditionalFormatting sqref="I891:L891">
    <cfRule type="cellIs" dxfId="813" priority="773" stopIfTrue="1" operator="equal">
      <formula>"Pass"</formula>
    </cfRule>
    <cfRule type="cellIs" dxfId="812" priority="774" stopIfTrue="1" operator="equal">
      <formula>"Fail"</formula>
    </cfRule>
  </conditionalFormatting>
  <conditionalFormatting sqref="I891:L891">
    <cfRule type="cellIs" dxfId="811" priority="771" stopIfTrue="1" operator="equal">
      <formula>"Pass"</formula>
    </cfRule>
    <cfRule type="cellIs" dxfId="810" priority="772" stopIfTrue="1" operator="equal">
      <formula>"Fail"</formula>
    </cfRule>
  </conditionalFormatting>
  <conditionalFormatting sqref="I891:L891">
    <cfRule type="cellIs" dxfId="809" priority="769" stopIfTrue="1" operator="equal">
      <formula>"Pass"</formula>
    </cfRule>
    <cfRule type="cellIs" dxfId="808" priority="770" stopIfTrue="1" operator="equal">
      <formula>"Fail"</formula>
    </cfRule>
  </conditionalFormatting>
  <conditionalFormatting sqref="I891:L891">
    <cfRule type="cellIs" dxfId="807" priority="767" stopIfTrue="1" operator="equal">
      <formula>"Pass"</formula>
    </cfRule>
    <cfRule type="cellIs" dxfId="806" priority="768" stopIfTrue="1" operator="equal">
      <formula>"Fail"</formula>
    </cfRule>
  </conditionalFormatting>
  <conditionalFormatting sqref="I891:L891">
    <cfRule type="cellIs" dxfId="805" priority="765" stopIfTrue="1" operator="equal">
      <formula>"Pass"</formula>
    </cfRule>
    <cfRule type="cellIs" dxfId="804" priority="766" stopIfTrue="1" operator="equal">
      <formula>"Fail"</formula>
    </cfRule>
  </conditionalFormatting>
  <conditionalFormatting sqref="I891:L891">
    <cfRule type="cellIs" dxfId="803" priority="763" stopIfTrue="1" operator="equal">
      <formula>"Pass"</formula>
    </cfRule>
    <cfRule type="cellIs" dxfId="802" priority="764" stopIfTrue="1" operator="equal">
      <formula>"Fail"</formula>
    </cfRule>
  </conditionalFormatting>
  <conditionalFormatting sqref="I891:L891">
    <cfRule type="cellIs" dxfId="801" priority="761" stopIfTrue="1" operator="equal">
      <formula>"Pass"</formula>
    </cfRule>
    <cfRule type="cellIs" dxfId="800" priority="762" stopIfTrue="1" operator="equal">
      <formula>"Fail"</formula>
    </cfRule>
  </conditionalFormatting>
  <conditionalFormatting sqref="I891:L891">
    <cfRule type="cellIs" dxfId="799" priority="759" stopIfTrue="1" operator="equal">
      <formula>"Pass"</formula>
    </cfRule>
    <cfRule type="cellIs" dxfId="798" priority="760" stopIfTrue="1" operator="equal">
      <formula>"Fail"</formula>
    </cfRule>
  </conditionalFormatting>
  <conditionalFormatting sqref="I891:L891">
    <cfRule type="cellIs" dxfId="797" priority="757" stopIfTrue="1" operator="equal">
      <formula>"Pass"</formula>
    </cfRule>
    <cfRule type="cellIs" dxfId="796" priority="758" stopIfTrue="1" operator="equal">
      <formula>"Fail"</formula>
    </cfRule>
  </conditionalFormatting>
  <conditionalFormatting sqref="I891:L891">
    <cfRule type="cellIs" dxfId="795" priority="755" stopIfTrue="1" operator="equal">
      <formula>"Pass"</formula>
    </cfRule>
    <cfRule type="cellIs" dxfId="794" priority="756" stopIfTrue="1" operator="equal">
      <formula>"Fail"</formula>
    </cfRule>
  </conditionalFormatting>
  <conditionalFormatting sqref="I891:L891">
    <cfRule type="cellIs" dxfId="793" priority="753" stopIfTrue="1" operator="equal">
      <formula>"Pass"</formula>
    </cfRule>
    <cfRule type="cellIs" dxfId="792" priority="754" stopIfTrue="1" operator="equal">
      <formula>"Fail"</formula>
    </cfRule>
  </conditionalFormatting>
  <conditionalFormatting sqref="I891:L891">
    <cfRule type="cellIs" dxfId="791" priority="751" stopIfTrue="1" operator="equal">
      <formula>"Pass"</formula>
    </cfRule>
    <cfRule type="cellIs" dxfId="790" priority="752" stopIfTrue="1" operator="equal">
      <formula>"Fail"</formula>
    </cfRule>
  </conditionalFormatting>
  <conditionalFormatting sqref="I891:L891">
    <cfRule type="cellIs" dxfId="789" priority="749" stopIfTrue="1" operator="equal">
      <formula>"Pass"</formula>
    </cfRule>
    <cfRule type="cellIs" dxfId="788" priority="750" stopIfTrue="1" operator="equal">
      <formula>"Fail"</formula>
    </cfRule>
  </conditionalFormatting>
  <conditionalFormatting sqref="I891:L891">
    <cfRule type="cellIs" dxfId="787" priority="747" stopIfTrue="1" operator="equal">
      <formula>"Pass"</formula>
    </cfRule>
    <cfRule type="cellIs" dxfId="786" priority="748" stopIfTrue="1" operator="equal">
      <formula>"Fail"</formula>
    </cfRule>
  </conditionalFormatting>
  <conditionalFormatting sqref="I891:L891">
    <cfRule type="cellIs" dxfId="785" priority="745" stopIfTrue="1" operator="equal">
      <formula>"Pass"</formula>
    </cfRule>
    <cfRule type="cellIs" dxfId="784" priority="746" stopIfTrue="1" operator="equal">
      <formula>"Fail"</formula>
    </cfRule>
  </conditionalFormatting>
  <conditionalFormatting sqref="I891:L891">
    <cfRule type="cellIs" dxfId="783" priority="743" stopIfTrue="1" operator="equal">
      <formula>"Pass"</formula>
    </cfRule>
    <cfRule type="cellIs" dxfId="782" priority="744" stopIfTrue="1" operator="equal">
      <formula>"Fail"</formula>
    </cfRule>
  </conditionalFormatting>
  <conditionalFormatting sqref="I891:L891">
    <cfRule type="cellIs" dxfId="781" priority="741" stopIfTrue="1" operator="equal">
      <formula>"Pass"</formula>
    </cfRule>
    <cfRule type="cellIs" dxfId="780" priority="742" stopIfTrue="1" operator="equal">
      <formula>"Fail"</formula>
    </cfRule>
  </conditionalFormatting>
  <conditionalFormatting sqref="I891:L891">
    <cfRule type="cellIs" dxfId="779" priority="739" stopIfTrue="1" operator="equal">
      <formula>"Pass"</formula>
    </cfRule>
    <cfRule type="cellIs" dxfId="778" priority="740" stopIfTrue="1" operator="equal">
      <formula>"Fail"</formula>
    </cfRule>
  </conditionalFormatting>
  <conditionalFormatting sqref="I891:L891">
    <cfRule type="cellIs" dxfId="777" priority="737" stopIfTrue="1" operator="equal">
      <formula>"Pass"</formula>
    </cfRule>
    <cfRule type="cellIs" dxfId="776" priority="738" stopIfTrue="1" operator="equal">
      <formula>"Fail"</formula>
    </cfRule>
  </conditionalFormatting>
  <conditionalFormatting sqref="I891:L891">
    <cfRule type="cellIs" dxfId="775" priority="735" stopIfTrue="1" operator="equal">
      <formula>"Pass"</formula>
    </cfRule>
    <cfRule type="cellIs" dxfId="774" priority="736" stopIfTrue="1" operator="equal">
      <formula>"Fail"</formula>
    </cfRule>
  </conditionalFormatting>
  <conditionalFormatting sqref="I891:L891">
    <cfRule type="cellIs" dxfId="773" priority="733" stopIfTrue="1" operator="equal">
      <formula>"Pass"</formula>
    </cfRule>
    <cfRule type="cellIs" dxfId="772" priority="734" stopIfTrue="1" operator="equal">
      <formula>"Fail"</formula>
    </cfRule>
  </conditionalFormatting>
  <conditionalFormatting sqref="I891:L891">
    <cfRule type="cellIs" dxfId="771" priority="731" stopIfTrue="1" operator="equal">
      <formula>"Pass"</formula>
    </cfRule>
    <cfRule type="cellIs" dxfId="770" priority="732" stopIfTrue="1" operator="equal">
      <formula>"Fail"</formula>
    </cfRule>
  </conditionalFormatting>
  <conditionalFormatting sqref="I891:L891">
    <cfRule type="cellIs" dxfId="769" priority="729" stopIfTrue="1" operator="equal">
      <formula>"Pass"</formula>
    </cfRule>
    <cfRule type="cellIs" dxfId="768" priority="730" stopIfTrue="1" operator="equal">
      <formula>"Fail"</formula>
    </cfRule>
  </conditionalFormatting>
  <conditionalFormatting sqref="I891:L891">
    <cfRule type="cellIs" dxfId="767" priority="727" stopIfTrue="1" operator="equal">
      <formula>"Pass"</formula>
    </cfRule>
    <cfRule type="cellIs" dxfId="766" priority="728" stopIfTrue="1" operator="equal">
      <formula>"Fail"</formula>
    </cfRule>
  </conditionalFormatting>
  <conditionalFormatting sqref="I891:L891">
    <cfRule type="cellIs" dxfId="765" priority="725" stopIfTrue="1" operator="equal">
      <formula>"Pass"</formula>
    </cfRule>
    <cfRule type="cellIs" dxfId="764" priority="726" stopIfTrue="1" operator="equal">
      <formula>"Fail"</formula>
    </cfRule>
  </conditionalFormatting>
  <conditionalFormatting sqref="I891:L891">
    <cfRule type="cellIs" dxfId="763" priority="723" stopIfTrue="1" operator="equal">
      <formula>"Pass"</formula>
    </cfRule>
    <cfRule type="cellIs" dxfId="762" priority="724" stopIfTrue="1" operator="equal">
      <formula>"Fail"</formula>
    </cfRule>
  </conditionalFormatting>
  <conditionalFormatting sqref="I891:L891">
    <cfRule type="cellIs" dxfId="761" priority="721" stopIfTrue="1" operator="equal">
      <formula>"Pass"</formula>
    </cfRule>
    <cfRule type="cellIs" dxfId="760" priority="722" stopIfTrue="1" operator="equal">
      <formula>"Fail"</formula>
    </cfRule>
  </conditionalFormatting>
  <conditionalFormatting sqref="I891:L891">
    <cfRule type="cellIs" dxfId="759" priority="719" stopIfTrue="1" operator="equal">
      <formula>"Pass"</formula>
    </cfRule>
    <cfRule type="cellIs" dxfId="758" priority="720" stopIfTrue="1" operator="equal">
      <formula>"Fail"</formula>
    </cfRule>
  </conditionalFormatting>
  <conditionalFormatting sqref="I891:L891">
    <cfRule type="cellIs" dxfId="757" priority="717" stopIfTrue="1" operator="equal">
      <formula>"Pass"</formula>
    </cfRule>
    <cfRule type="cellIs" dxfId="756" priority="718" stopIfTrue="1" operator="equal">
      <formula>"Fail"</formula>
    </cfRule>
  </conditionalFormatting>
  <conditionalFormatting sqref="I891:L891">
    <cfRule type="cellIs" dxfId="755" priority="715" stopIfTrue="1" operator="equal">
      <formula>"Pass"</formula>
    </cfRule>
    <cfRule type="cellIs" dxfId="754" priority="716" stopIfTrue="1" operator="equal">
      <formula>"Fail"</formula>
    </cfRule>
  </conditionalFormatting>
  <conditionalFormatting sqref="I891:L891">
    <cfRule type="cellIs" dxfId="753" priority="713" stopIfTrue="1" operator="equal">
      <formula>"Pass"</formula>
    </cfRule>
    <cfRule type="cellIs" dxfId="752" priority="714" stopIfTrue="1" operator="equal">
      <formula>"Fail"</formula>
    </cfRule>
  </conditionalFormatting>
  <conditionalFormatting sqref="I891:L891">
    <cfRule type="cellIs" dxfId="751" priority="711" stopIfTrue="1" operator="equal">
      <formula>"Pass"</formula>
    </cfRule>
    <cfRule type="cellIs" dxfId="750" priority="712" stopIfTrue="1" operator="equal">
      <formula>"Fail"</formula>
    </cfRule>
  </conditionalFormatting>
  <conditionalFormatting sqref="I891:L891">
    <cfRule type="cellIs" dxfId="749" priority="709" stopIfTrue="1" operator="equal">
      <formula>"Pass"</formula>
    </cfRule>
    <cfRule type="cellIs" dxfId="748" priority="710" stopIfTrue="1" operator="equal">
      <formula>"Fail"</formula>
    </cfRule>
  </conditionalFormatting>
  <conditionalFormatting sqref="I891:L891">
    <cfRule type="cellIs" dxfId="747" priority="707" stopIfTrue="1" operator="equal">
      <formula>"Pass"</formula>
    </cfRule>
    <cfRule type="cellIs" dxfId="746" priority="708" stopIfTrue="1" operator="equal">
      <formula>"Fail"</formula>
    </cfRule>
  </conditionalFormatting>
  <conditionalFormatting sqref="I891:L891">
    <cfRule type="cellIs" dxfId="745" priority="705" stopIfTrue="1" operator="equal">
      <formula>"Pass"</formula>
    </cfRule>
    <cfRule type="cellIs" dxfId="744" priority="706" stopIfTrue="1" operator="equal">
      <formula>"Fail"</formula>
    </cfRule>
  </conditionalFormatting>
  <conditionalFormatting sqref="I891:L891">
    <cfRule type="cellIs" dxfId="743" priority="703" stopIfTrue="1" operator="equal">
      <formula>"Pass"</formula>
    </cfRule>
    <cfRule type="cellIs" dxfId="742" priority="704" stopIfTrue="1" operator="equal">
      <formula>"Fail"</formula>
    </cfRule>
  </conditionalFormatting>
  <conditionalFormatting sqref="I891:L891">
    <cfRule type="cellIs" dxfId="741" priority="701" stopIfTrue="1" operator="equal">
      <formula>"Pass"</formula>
    </cfRule>
    <cfRule type="cellIs" dxfId="740" priority="702" stopIfTrue="1" operator="equal">
      <formula>"Fail"</formula>
    </cfRule>
  </conditionalFormatting>
  <conditionalFormatting sqref="I891:L891">
    <cfRule type="cellIs" dxfId="739" priority="699" stopIfTrue="1" operator="equal">
      <formula>"Pass"</formula>
    </cfRule>
    <cfRule type="cellIs" dxfId="738" priority="700" stopIfTrue="1" operator="equal">
      <formula>"Fail"</formula>
    </cfRule>
  </conditionalFormatting>
  <conditionalFormatting sqref="I891:L891">
    <cfRule type="cellIs" dxfId="737" priority="697" stopIfTrue="1" operator="equal">
      <formula>"Pass"</formula>
    </cfRule>
    <cfRule type="cellIs" dxfId="736" priority="698" stopIfTrue="1" operator="equal">
      <formula>"Fail"</formula>
    </cfRule>
  </conditionalFormatting>
  <conditionalFormatting sqref="I891:L891">
    <cfRule type="cellIs" dxfId="735" priority="695" stopIfTrue="1" operator="equal">
      <formula>"Pass"</formula>
    </cfRule>
    <cfRule type="cellIs" dxfId="734" priority="696" stopIfTrue="1" operator="equal">
      <formula>"Fail"</formula>
    </cfRule>
  </conditionalFormatting>
  <conditionalFormatting sqref="I891:L891">
    <cfRule type="cellIs" dxfId="733" priority="693" stopIfTrue="1" operator="equal">
      <formula>"Pass"</formula>
    </cfRule>
    <cfRule type="cellIs" dxfId="732" priority="694" stopIfTrue="1" operator="equal">
      <formula>"Fail"</formula>
    </cfRule>
  </conditionalFormatting>
  <conditionalFormatting sqref="I891:L891">
    <cfRule type="cellIs" dxfId="731" priority="691" stopIfTrue="1" operator="equal">
      <formula>"Pass"</formula>
    </cfRule>
    <cfRule type="cellIs" dxfId="730" priority="692" stopIfTrue="1" operator="equal">
      <formula>"Fail"</formula>
    </cfRule>
  </conditionalFormatting>
  <conditionalFormatting sqref="I891:L891">
    <cfRule type="cellIs" dxfId="729" priority="689" stopIfTrue="1" operator="equal">
      <formula>"Pass"</formula>
    </cfRule>
    <cfRule type="cellIs" dxfId="728" priority="690" stopIfTrue="1" operator="equal">
      <formula>"Fail"</formula>
    </cfRule>
  </conditionalFormatting>
  <conditionalFormatting sqref="I891:L891">
    <cfRule type="cellIs" dxfId="727" priority="687" stopIfTrue="1" operator="equal">
      <formula>"Pass"</formula>
    </cfRule>
    <cfRule type="cellIs" dxfId="726" priority="688" stopIfTrue="1" operator="equal">
      <formula>"Fail"</formula>
    </cfRule>
  </conditionalFormatting>
  <conditionalFormatting sqref="I891:L891">
    <cfRule type="cellIs" dxfId="725" priority="685" stopIfTrue="1" operator="equal">
      <formula>"Pass"</formula>
    </cfRule>
    <cfRule type="cellIs" dxfId="724" priority="686" stopIfTrue="1" operator="equal">
      <formula>"Fail"</formula>
    </cfRule>
  </conditionalFormatting>
  <conditionalFormatting sqref="I891:L891">
    <cfRule type="cellIs" dxfId="723" priority="683" stopIfTrue="1" operator="equal">
      <formula>"Pass"</formula>
    </cfRule>
    <cfRule type="cellIs" dxfId="722" priority="684" stopIfTrue="1" operator="equal">
      <formula>"Fail"</formula>
    </cfRule>
  </conditionalFormatting>
  <conditionalFormatting sqref="I891:L891">
    <cfRule type="cellIs" dxfId="721" priority="681" stopIfTrue="1" operator="equal">
      <formula>"Pass"</formula>
    </cfRule>
    <cfRule type="cellIs" dxfId="720" priority="682" stopIfTrue="1" operator="equal">
      <formula>"Fail"</formula>
    </cfRule>
  </conditionalFormatting>
  <conditionalFormatting sqref="I891:L891">
    <cfRule type="cellIs" dxfId="719" priority="679" stopIfTrue="1" operator="equal">
      <formula>"Pass"</formula>
    </cfRule>
    <cfRule type="cellIs" dxfId="718" priority="680" stopIfTrue="1" operator="equal">
      <formula>"Fail"</formula>
    </cfRule>
  </conditionalFormatting>
  <conditionalFormatting sqref="I891:L891">
    <cfRule type="cellIs" dxfId="717" priority="677" stopIfTrue="1" operator="equal">
      <formula>"Pass"</formula>
    </cfRule>
    <cfRule type="cellIs" dxfId="716" priority="678" stopIfTrue="1" operator="equal">
      <formula>"Fail"</formula>
    </cfRule>
  </conditionalFormatting>
  <conditionalFormatting sqref="I891:L891">
    <cfRule type="cellIs" dxfId="715" priority="675" stopIfTrue="1" operator="equal">
      <formula>"Pass"</formula>
    </cfRule>
    <cfRule type="cellIs" dxfId="714" priority="676" stopIfTrue="1" operator="equal">
      <formula>"Fail"</formula>
    </cfRule>
  </conditionalFormatting>
  <conditionalFormatting sqref="I891:L891">
    <cfRule type="cellIs" dxfId="713" priority="673" stopIfTrue="1" operator="equal">
      <formula>"Pass"</formula>
    </cfRule>
    <cfRule type="cellIs" dxfId="712" priority="674" stopIfTrue="1" operator="equal">
      <formula>"Fail"</formula>
    </cfRule>
  </conditionalFormatting>
  <conditionalFormatting sqref="I891:L891">
    <cfRule type="cellIs" dxfId="711" priority="671" stopIfTrue="1" operator="equal">
      <formula>"Pass"</formula>
    </cfRule>
    <cfRule type="cellIs" dxfId="710" priority="672" stopIfTrue="1" operator="equal">
      <formula>"Fail"</formula>
    </cfRule>
  </conditionalFormatting>
  <conditionalFormatting sqref="I891:L891">
    <cfRule type="cellIs" dxfId="709" priority="669" stopIfTrue="1" operator="equal">
      <formula>"Pass"</formula>
    </cfRule>
    <cfRule type="cellIs" dxfId="708" priority="670" stopIfTrue="1" operator="equal">
      <formula>"Fail"</formula>
    </cfRule>
  </conditionalFormatting>
  <conditionalFormatting sqref="I891:L891">
    <cfRule type="cellIs" dxfId="707" priority="667" stopIfTrue="1" operator="equal">
      <formula>"Pass"</formula>
    </cfRule>
    <cfRule type="cellIs" dxfId="706" priority="668" stopIfTrue="1" operator="equal">
      <formula>"Fail"</formula>
    </cfRule>
  </conditionalFormatting>
  <conditionalFormatting sqref="I891:L891">
    <cfRule type="cellIs" dxfId="705" priority="665" stopIfTrue="1" operator="equal">
      <formula>"Pass"</formula>
    </cfRule>
    <cfRule type="cellIs" dxfId="704" priority="666" stopIfTrue="1" operator="equal">
      <formula>"Fail"</formula>
    </cfRule>
  </conditionalFormatting>
  <conditionalFormatting sqref="I891:L891">
    <cfRule type="cellIs" dxfId="703" priority="663" stopIfTrue="1" operator="equal">
      <formula>"Pass"</formula>
    </cfRule>
    <cfRule type="cellIs" dxfId="702" priority="664" stopIfTrue="1" operator="equal">
      <formula>"Fail"</formula>
    </cfRule>
  </conditionalFormatting>
  <conditionalFormatting sqref="I891:L891">
    <cfRule type="cellIs" dxfId="701" priority="661" stopIfTrue="1" operator="equal">
      <formula>"Pass"</formula>
    </cfRule>
    <cfRule type="cellIs" dxfId="700" priority="662" stopIfTrue="1" operator="equal">
      <formula>"Fail"</formula>
    </cfRule>
  </conditionalFormatting>
  <conditionalFormatting sqref="I891:L891">
    <cfRule type="cellIs" dxfId="699" priority="659" stopIfTrue="1" operator="equal">
      <formula>"Pass"</formula>
    </cfRule>
    <cfRule type="cellIs" dxfId="698" priority="660" stopIfTrue="1" operator="equal">
      <formula>"Fail"</formula>
    </cfRule>
  </conditionalFormatting>
  <conditionalFormatting sqref="I891:L891">
    <cfRule type="cellIs" dxfId="697" priority="657" stopIfTrue="1" operator="equal">
      <formula>"Pass"</formula>
    </cfRule>
    <cfRule type="cellIs" dxfId="696" priority="658" stopIfTrue="1" operator="equal">
      <formula>"Fail"</formula>
    </cfRule>
  </conditionalFormatting>
  <conditionalFormatting sqref="I891:L891">
    <cfRule type="cellIs" dxfId="695" priority="655" stopIfTrue="1" operator="equal">
      <formula>"Pass"</formula>
    </cfRule>
    <cfRule type="cellIs" dxfId="694" priority="656" stopIfTrue="1" operator="equal">
      <formula>"Fail"</formula>
    </cfRule>
  </conditionalFormatting>
  <conditionalFormatting sqref="I891:L891">
    <cfRule type="cellIs" dxfId="693" priority="653" stopIfTrue="1" operator="equal">
      <formula>"Pass"</formula>
    </cfRule>
    <cfRule type="cellIs" dxfId="692" priority="654" stopIfTrue="1" operator="equal">
      <formula>"Fail"</formula>
    </cfRule>
  </conditionalFormatting>
  <conditionalFormatting sqref="I891:L891">
    <cfRule type="cellIs" dxfId="691" priority="651" stopIfTrue="1" operator="equal">
      <formula>"Pass"</formula>
    </cfRule>
    <cfRule type="cellIs" dxfId="690" priority="652" stopIfTrue="1" operator="equal">
      <formula>"Fail"</formula>
    </cfRule>
  </conditionalFormatting>
  <conditionalFormatting sqref="I891:L891">
    <cfRule type="cellIs" dxfId="689" priority="649" stopIfTrue="1" operator="equal">
      <formula>"Pass"</formula>
    </cfRule>
    <cfRule type="cellIs" dxfId="688" priority="650" stopIfTrue="1" operator="equal">
      <formula>"Fail"</formula>
    </cfRule>
  </conditionalFormatting>
  <conditionalFormatting sqref="I891:L891">
    <cfRule type="cellIs" dxfId="687" priority="647" stopIfTrue="1" operator="equal">
      <formula>"Pass"</formula>
    </cfRule>
    <cfRule type="cellIs" dxfId="686" priority="648" stopIfTrue="1" operator="equal">
      <formula>"Fail"</formula>
    </cfRule>
  </conditionalFormatting>
  <conditionalFormatting sqref="I891:L891">
    <cfRule type="cellIs" dxfId="685" priority="645" stopIfTrue="1" operator="equal">
      <formula>"Pass"</formula>
    </cfRule>
    <cfRule type="cellIs" dxfId="684" priority="646" stopIfTrue="1" operator="equal">
      <formula>"Fail"</formula>
    </cfRule>
  </conditionalFormatting>
  <conditionalFormatting sqref="I891:L891">
    <cfRule type="cellIs" dxfId="683" priority="643" stopIfTrue="1" operator="equal">
      <formula>"Pass"</formula>
    </cfRule>
    <cfRule type="cellIs" dxfId="682" priority="644" stopIfTrue="1" operator="equal">
      <formula>"Fail"</formula>
    </cfRule>
  </conditionalFormatting>
  <conditionalFormatting sqref="I891:L891">
    <cfRule type="cellIs" dxfId="681" priority="641" stopIfTrue="1" operator="equal">
      <formula>"Pass"</formula>
    </cfRule>
    <cfRule type="cellIs" dxfId="680" priority="642" stopIfTrue="1" operator="equal">
      <formula>"Fail"</formula>
    </cfRule>
  </conditionalFormatting>
  <conditionalFormatting sqref="I891:L891">
    <cfRule type="cellIs" dxfId="679" priority="639" stopIfTrue="1" operator="equal">
      <formula>"Pass"</formula>
    </cfRule>
    <cfRule type="cellIs" dxfId="678" priority="640" stopIfTrue="1" operator="equal">
      <formula>"Fail"</formula>
    </cfRule>
  </conditionalFormatting>
  <conditionalFormatting sqref="I891:L891">
    <cfRule type="cellIs" dxfId="677" priority="637" stopIfTrue="1" operator="equal">
      <formula>"Pass"</formula>
    </cfRule>
    <cfRule type="cellIs" dxfId="676" priority="638" stopIfTrue="1" operator="equal">
      <formula>"Fail"</formula>
    </cfRule>
  </conditionalFormatting>
  <conditionalFormatting sqref="I891:L891">
    <cfRule type="cellIs" dxfId="675" priority="635" stopIfTrue="1" operator="equal">
      <formula>"Pass"</formula>
    </cfRule>
    <cfRule type="cellIs" dxfId="674" priority="636" stopIfTrue="1" operator="equal">
      <formula>"Fail"</formula>
    </cfRule>
  </conditionalFormatting>
  <conditionalFormatting sqref="I891:L891">
    <cfRule type="cellIs" dxfId="673" priority="633" stopIfTrue="1" operator="equal">
      <formula>"Pass"</formula>
    </cfRule>
    <cfRule type="cellIs" dxfId="672" priority="634" stopIfTrue="1" operator="equal">
      <formula>"Fail"</formula>
    </cfRule>
  </conditionalFormatting>
  <conditionalFormatting sqref="I891:L891">
    <cfRule type="cellIs" dxfId="671" priority="631" stopIfTrue="1" operator="equal">
      <formula>"Pass"</formula>
    </cfRule>
    <cfRule type="cellIs" dxfId="670" priority="632" stopIfTrue="1" operator="equal">
      <formula>"Fail"</formula>
    </cfRule>
  </conditionalFormatting>
  <conditionalFormatting sqref="I891:L891">
    <cfRule type="cellIs" dxfId="669" priority="629" stopIfTrue="1" operator="equal">
      <formula>"Pass"</formula>
    </cfRule>
    <cfRule type="cellIs" dxfId="668" priority="630" stopIfTrue="1" operator="equal">
      <formula>"Fail"</formula>
    </cfRule>
  </conditionalFormatting>
  <conditionalFormatting sqref="I891:L891">
    <cfRule type="cellIs" dxfId="667" priority="627" stopIfTrue="1" operator="equal">
      <formula>"Pass"</formula>
    </cfRule>
    <cfRule type="cellIs" dxfId="666" priority="628" stopIfTrue="1" operator="equal">
      <formula>"Fail"</formula>
    </cfRule>
  </conditionalFormatting>
  <conditionalFormatting sqref="I891:L891">
    <cfRule type="cellIs" dxfId="665" priority="625" stopIfTrue="1" operator="equal">
      <formula>"Pass"</formula>
    </cfRule>
    <cfRule type="cellIs" dxfId="664" priority="626" stopIfTrue="1" operator="equal">
      <formula>"Fail"</formula>
    </cfRule>
  </conditionalFormatting>
  <conditionalFormatting sqref="I891:L891">
    <cfRule type="cellIs" dxfId="663" priority="623" stopIfTrue="1" operator="equal">
      <formula>"Pass"</formula>
    </cfRule>
    <cfRule type="cellIs" dxfId="662" priority="624" stopIfTrue="1" operator="equal">
      <formula>"Fail"</formula>
    </cfRule>
  </conditionalFormatting>
  <conditionalFormatting sqref="I891:L891">
    <cfRule type="cellIs" dxfId="661" priority="621" stopIfTrue="1" operator="equal">
      <formula>"Pass"</formula>
    </cfRule>
    <cfRule type="cellIs" dxfId="660" priority="622" stopIfTrue="1" operator="equal">
      <formula>"Fail"</formula>
    </cfRule>
  </conditionalFormatting>
  <conditionalFormatting sqref="I891:L891">
    <cfRule type="cellIs" dxfId="659" priority="619" stopIfTrue="1" operator="equal">
      <formula>"Pass"</formula>
    </cfRule>
    <cfRule type="cellIs" dxfId="658" priority="620" stopIfTrue="1" operator="equal">
      <formula>"Fail"</formula>
    </cfRule>
  </conditionalFormatting>
  <conditionalFormatting sqref="I891:L891">
    <cfRule type="cellIs" dxfId="657" priority="617" stopIfTrue="1" operator="equal">
      <formula>"Pass"</formula>
    </cfRule>
    <cfRule type="cellIs" dxfId="656" priority="618" stopIfTrue="1" operator="equal">
      <formula>"Fail"</formula>
    </cfRule>
  </conditionalFormatting>
  <conditionalFormatting sqref="I891:L891">
    <cfRule type="cellIs" dxfId="655" priority="615" stopIfTrue="1" operator="equal">
      <formula>"Pass"</formula>
    </cfRule>
    <cfRule type="cellIs" dxfId="654" priority="616" stopIfTrue="1" operator="equal">
      <formula>"Fail"</formula>
    </cfRule>
  </conditionalFormatting>
  <conditionalFormatting sqref="I891:L891">
    <cfRule type="cellIs" dxfId="653" priority="613" stopIfTrue="1" operator="equal">
      <formula>"Pass"</formula>
    </cfRule>
    <cfRule type="cellIs" dxfId="652" priority="614" stopIfTrue="1" operator="equal">
      <formula>"Fail"</formula>
    </cfRule>
  </conditionalFormatting>
  <conditionalFormatting sqref="I891:L891">
    <cfRule type="cellIs" dxfId="651" priority="611" stopIfTrue="1" operator="equal">
      <formula>"Pass"</formula>
    </cfRule>
    <cfRule type="cellIs" dxfId="650" priority="612" stopIfTrue="1" operator="equal">
      <formula>"Fail"</formula>
    </cfRule>
  </conditionalFormatting>
  <conditionalFormatting sqref="I891:L891">
    <cfRule type="cellIs" dxfId="649" priority="609" stopIfTrue="1" operator="equal">
      <formula>"Pass"</formula>
    </cfRule>
    <cfRule type="cellIs" dxfId="648" priority="610" stopIfTrue="1" operator="equal">
      <formula>"Fail"</formula>
    </cfRule>
  </conditionalFormatting>
  <conditionalFormatting sqref="I891:L891">
    <cfRule type="cellIs" dxfId="647" priority="607" stopIfTrue="1" operator="equal">
      <formula>"Pass"</formula>
    </cfRule>
    <cfRule type="cellIs" dxfId="646" priority="608" stopIfTrue="1" operator="equal">
      <formula>"Fail"</formula>
    </cfRule>
  </conditionalFormatting>
  <conditionalFormatting sqref="I891:L891">
    <cfRule type="cellIs" dxfId="645" priority="605" stopIfTrue="1" operator="equal">
      <formula>"Pass"</formula>
    </cfRule>
    <cfRule type="cellIs" dxfId="644" priority="606" stopIfTrue="1" operator="equal">
      <formula>"Fail"</formula>
    </cfRule>
  </conditionalFormatting>
  <conditionalFormatting sqref="I891:L891">
    <cfRule type="cellIs" dxfId="643" priority="603" stopIfTrue="1" operator="equal">
      <formula>"Pass"</formula>
    </cfRule>
    <cfRule type="cellIs" dxfId="642" priority="604" stopIfTrue="1" operator="equal">
      <formula>"Fail"</formula>
    </cfRule>
  </conditionalFormatting>
  <conditionalFormatting sqref="I891:L891">
    <cfRule type="cellIs" dxfId="641" priority="601" stopIfTrue="1" operator="equal">
      <formula>"Pass"</formula>
    </cfRule>
    <cfRule type="cellIs" dxfId="640" priority="602" stopIfTrue="1" operator="equal">
      <formula>"Fail"</formula>
    </cfRule>
  </conditionalFormatting>
  <conditionalFormatting sqref="I891:L891">
    <cfRule type="cellIs" dxfId="639" priority="599" stopIfTrue="1" operator="equal">
      <formula>"Pass"</formula>
    </cfRule>
    <cfRule type="cellIs" dxfId="638" priority="600" stopIfTrue="1" operator="equal">
      <formula>"Fail"</formula>
    </cfRule>
  </conditionalFormatting>
  <conditionalFormatting sqref="I891:L891">
    <cfRule type="cellIs" dxfId="637" priority="597" stopIfTrue="1" operator="equal">
      <formula>"Pass"</formula>
    </cfRule>
    <cfRule type="cellIs" dxfId="636" priority="598" stopIfTrue="1" operator="equal">
      <formula>"Fail"</formula>
    </cfRule>
  </conditionalFormatting>
  <conditionalFormatting sqref="I891:L891">
    <cfRule type="cellIs" dxfId="635" priority="595" stopIfTrue="1" operator="equal">
      <formula>"Pass"</formula>
    </cfRule>
    <cfRule type="cellIs" dxfId="634" priority="596" stopIfTrue="1" operator="equal">
      <formula>"Fail"</formula>
    </cfRule>
  </conditionalFormatting>
  <conditionalFormatting sqref="I891:L891">
    <cfRule type="cellIs" dxfId="633" priority="593" stopIfTrue="1" operator="equal">
      <formula>"Pass"</formula>
    </cfRule>
    <cfRule type="cellIs" dxfId="632" priority="594" stopIfTrue="1" operator="equal">
      <formula>"Fail"</formula>
    </cfRule>
  </conditionalFormatting>
  <conditionalFormatting sqref="I891:L891">
    <cfRule type="cellIs" dxfId="631" priority="591" stopIfTrue="1" operator="equal">
      <formula>"Pass"</formula>
    </cfRule>
    <cfRule type="cellIs" dxfId="630" priority="592" stopIfTrue="1" operator="equal">
      <formula>"Fail"</formula>
    </cfRule>
  </conditionalFormatting>
  <conditionalFormatting sqref="I891:L891">
    <cfRule type="cellIs" dxfId="629" priority="589" stopIfTrue="1" operator="equal">
      <formula>"Pass"</formula>
    </cfRule>
    <cfRule type="cellIs" dxfId="628" priority="590" stopIfTrue="1" operator="equal">
      <formula>"Fail"</formula>
    </cfRule>
  </conditionalFormatting>
  <conditionalFormatting sqref="I891:L891">
    <cfRule type="cellIs" dxfId="627" priority="587" stopIfTrue="1" operator="equal">
      <formula>"Pass"</formula>
    </cfRule>
    <cfRule type="cellIs" dxfId="626" priority="588" stopIfTrue="1" operator="equal">
      <formula>"Fail"</formula>
    </cfRule>
  </conditionalFormatting>
  <conditionalFormatting sqref="I891:L891">
    <cfRule type="cellIs" dxfId="625" priority="585" stopIfTrue="1" operator="equal">
      <formula>"Pass"</formula>
    </cfRule>
    <cfRule type="cellIs" dxfId="624" priority="586" stopIfTrue="1" operator="equal">
      <formula>"Fail"</formula>
    </cfRule>
  </conditionalFormatting>
  <conditionalFormatting sqref="I891:L891">
    <cfRule type="cellIs" dxfId="623" priority="583" stopIfTrue="1" operator="equal">
      <formula>"Pass"</formula>
    </cfRule>
    <cfRule type="cellIs" dxfId="622" priority="584" stopIfTrue="1" operator="equal">
      <formula>"Fail"</formula>
    </cfRule>
  </conditionalFormatting>
  <conditionalFormatting sqref="I891:L891">
    <cfRule type="cellIs" dxfId="621" priority="581" stopIfTrue="1" operator="equal">
      <formula>"Pass"</formula>
    </cfRule>
    <cfRule type="cellIs" dxfId="620" priority="582" stopIfTrue="1" operator="equal">
      <formula>"Fail"</formula>
    </cfRule>
  </conditionalFormatting>
  <conditionalFormatting sqref="I891:L891">
    <cfRule type="cellIs" dxfId="619" priority="579" stopIfTrue="1" operator="equal">
      <formula>"Pass"</formula>
    </cfRule>
    <cfRule type="cellIs" dxfId="618" priority="580" stopIfTrue="1" operator="equal">
      <formula>"Fail"</formula>
    </cfRule>
  </conditionalFormatting>
  <conditionalFormatting sqref="I891:L891">
    <cfRule type="cellIs" dxfId="617" priority="577" stopIfTrue="1" operator="equal">
      <formula>"Pass"</formula>
    </cfRule>
    <cfRule type="cellIs" dxfId="616" priority="578" stopIfTrue="1" operator="equal">
      <formula>"Fail"</formula>
    </cfRule>
  </conditionalFormatting>
  <conditionalFormatting sqref="I891:L891">
    <cfRule type="cellIs" dxfId="615" priority="575" stopIfTrue="1" operator="equal">
      <formula>"Pass"</formula>
    </cfRule>
    <cfRule type="cellIs" dxfId="614" priority="576" stopIfTrue="1" operator="equal">
      <formula>"Fail"</formula>
    </cfRule>
  </conditionalFormatting>
  <conditionalFormatting sqref="I891:L891">
    <cfRule type="cellIs" dxfId="613" priority="573" stopIfTrue="1" operator="equal">
      <formula>"Pass"</formula>
    </cfRule>
    <cfRule type="cellIs" dxfId="612" priority="574" stopIfTrue="1" operator="equal">
      <formula>"Fail"</formula>
    </cfRule>
  </conditionalFormatting>
  <conditionalFormatting sqref="I891:L891">
    <cfRule type="cellIs" dxfId="611" priority="571" stopIfTrue="1" operator="equal">
      <formula>"Pass"</formula>
    </cfRule>
    <cfRule type="cellIs" dxfId="610" priority="572" stopIfTrue="1" operator="equal">
      <formula>"Fail"</formula>
    </cfRule>
  </conditionalFormatting>
  <conditionalFormatting sqref="I891:L891">
    <cfRule type="cellIs" dxfId="609" priority="569" stopIfTrue="1" operator="equal">
      <formula>"Pass"</formula>
    </cfRule>
    <cfRule type="cellIs" dxfId="608" priority="570" stopIfTrue="1" operator="equal">
      <formula>"Fail"</formula>
    </cfRule>
  </conditionalFormatting>
  <conditionalFormatting sqref="I891:L891">
    <cfRule type="cellIs" dxfId="607" priority="567" stopIfTrue="1" operator="equal">
      <formula>"Pass"</formula>
    </cfRule>
    <cfRule type="cellIs" dxfId="606" priority="568" stopIfTrue="1" operator="equal">
      <formula>"Fail"</formula>
    </cfRule>
  </conditionalFormatting>
  <conditionalFormatting sqref="I891:L891">
    <cfRule type="cellIs" dxfId="605" priority="565" stopIfTrue="1" operator="equal">
      <formula>"Pass"</formula>
    </cfRule>
    <cfRule type="cellIs" dxfId="604" priority="566" stopIfTrue="1" operator="equal">
      <formula>"Fail"</formula>
    </cfRule>
  </conditionalFormatting>
  <conditionalFormatting sqref="I891:L891">
    <cfRule type="cellIs" dxfId="603" priority="563" stopIfTrue="1" operator="equal">
      <formula>"Pass"</formula>
    </cfRule>
    <cfRule type="cellIs" dxfId="602" priority="564" stopIfTrue="1" operator="equal">
      <formula>"Fail"</formula>
    </cfRule>
  </conditionalFormatting>
  <conditionalFormatting sqref="I891:L891">
    <cfRule type="cellIs" dxfId="601" priority="561" stopIfTrue="1" operator="equal">
      <formula>"Pass"</formula>
    </cfRule>
    <cfRule type="cellIs" dxfId="600" priority="562" stopIfTrue="1" operator="equal">
      <formula>"Fail"</formula>
    </cfRule>
  </conditionalFormatting>
  <conditionalFormatting sqref="I891:L891">
    <cfRule type="cellIs" dxfId="599" priority="559" stopIfTrue="1" operator="equal">
      <formula>"Pass"</formula>
    </cfRule>
    <cfRule type="cellIs" dxfId="598" priority="560" stopIfTrue="1" operator="equal">
      <formula>"Fail"</formula>
    </cfRule>
  </conditionalFormatting>
  <conditionalFormatting sqref="I891:L891">
    <cfRule type="cellIs" dxfId="597" priority="557" stopIfTrue="1" operator="equal">
      <formula>"Pass"</formula>
    </cfRule>
    <cfRule type="cellIs" dxfId="596" priority="558" stopIfTrue="1" operator="equal">
      <formula>"Fail"</formula>
    </cfRule>
  </conditionalFormatting>
  <conditionalFormatting sqref="I891:L891">
    <cfRule type="cellIs" dxfId="595" priority="555" stopIfTrue="1" operator="equal">
      <formula>"Pass"</formula>
    </cfRule>
    <cfRule type="cellIs" dxfId="594" priority="556" stopIfTrue="1" operator="equal">
      <formula>"Fail"</formula>
    </cfRule>
  </conditionalFormatting>
  <conditionalFormatting sqref="I891:L891">
    <cfRule type="cellIs" dxfId="593" priority="553" stopIfTrue="1" operator="equal">
      <formula>"Pass"</formula>
    </cfRule>
    <cfRule type="cellIs" dxfId="592" priority="554" stopIfTrue="1" operator="equal">
      <formula>"Fail"</formula>
    </cfRule>
  </conditionalFormatting>
  <conditionalFormatting sqref="I891:L891">
    <cfRule type="cellIs" dxfId="591" priority="551" stopIfTrue="1" operator="equal">
      <formula>"Pass"</formula>
    </cfRule>
    <cfRule type="cellIs" dxfId="590" priority="552" stopIfTrue="1" operator="equal">
      <formula>"Fail"</formula>
    </cfRule>
  </conditionalFormatting>
  <conditionalFormatting sqref="I891:L891">
    <cfRule type="cellIs" dxfId="589" priority="549" stopIfTrue="1" operator="equal">
      <formula>"Pass"</formula>
    </cfRule>
    <cfRule type="cellIs" dxfId="588" priority="550" stopIfTrue="1" operator="equal">
      <formula>"Fail"</formula>
    </cfRule>
  </conditionalFormatting>
  <conditionalFormatting sqref="I891:L891">
    <cfRule type="cellIs" dxfId="587" priority="547" stopIfTrue="1" operator="equal">
      <formula>"Pass"</formula>
    </cfRule>
    <cfRule type="cellIs" dxfId="586" priority="548" stopIfTrue="1" operator="equal">
      <formula>"Fail"</formula>
    </cfRule>
  </conditionalFormatting>
  <conditionalFormatting sqref="I891:L891">
    <cfRule type="cellIs" dxfId="585" priority="545" stopIfTrue="1" operator="equal">
      <formula>"Pass"</formula>
    </cfRule>
    <cfRule type="cellIs" dxfId="584" priority="546" stopIfTrue="1" operator="equal">
      <formula>"Fail"</formula>
    </cfRule>
  </conditionalFormatting>
  <conditionalFormatting sqref="I891:L891">
    <cfRule type="cellIs" dxfId="583" priority="543" stopIfTrue="1" operator="equal">
      <formula>"Pass"</formula>
    </cfRule>
    <cfRule type="cellIs" dxfId="582" priority="544" stopIfTrue="1" operator="equal">
      <formula>"Fail"</formula>
    </cfRule>
  </conditionalFormatting>
  <conditionalFormatting sqref="I891:L891">
    <cfRule type="cellIs" dxfId="581" priority="541" stopIfTrue="1" operator="equal">
      <formula>"Pass"</formula>
    </cfRule>
    <cfRule type="cellIs" dxfId="580" priority="542" stopIfTrue="1" operator="equal">
      <formula>"Fail"</formula>
    </cfRule>
  </conditionalFormatting>
  <conditionalFormatting sqref="I891:L891">
    <cfRule type="cellIs" dxfId="579" priority="539" stopIfTrue="1" operator="equal">
      <formula>"Pass"</formula>
    </cfRule>
    <cfRule type="cellIs" dxfId="578" priority="540" stopIfTrue="1" operator="equal">
      <formula>"Fail"</formula>
    </cfRule>
  </conditionalFormatting>
  <conditionalFormatting sqref="I891:L891">
    <cfRule type="cellIs" dxfId="577" priority="537" stopIfTrue="1" operator="equal">
      <formula>"Pass"</formula>
    </cfRule>
    <cfRule type="cellIs" dxfId="576" priority="538" stopIfTrue="1" operator="equal">
      <formula>"Fail"</formula>
    </cfRule>
  </conditionalFormatting>
  <conditionalFormatting sqref="I891:L891">
    <cfRule type="cellIs" dxfId="575" priority="535" stopIfTrue="1" operator="equal">
      <formula>"Pass"</formula>
    </cfRule>
    <cfRule type="cellIs" dxfId="574" priority="536" stopIfTrue="1" operator="equal">
      <formula>"Fail"</formula>
    </cfRule>
  </conditionalFormatting>
  <conditionalFormatting sqref="I891:L891">
    <cfRule type="cellIs" dxfId="573" priority="533" stopIfTrue="1" operator="equal">
      <formula>"Pass"</formula>
    </cfRule>
    <cfRule type="cellIs" dxfId="572" priority="534" stopIfTrue="1" operator="equal">
      <formula>"Fail"</formula>
    </cfRule>
  </conditionalFormatting>
  <conditionalFormatting sqref="I891:L891">
    <cfRule type="cellIs" dxfId="571" priority="531" stopIfTrue="1" operator="equal">
      <formula>"Pass"</formula>
    </cfRule>
    <cfRule type="cellIs" dxfId="570" priority="532" stopIfTrue="1" operator="equal">
      <formula>"Fail"</formula>
    </cfRule>
  </conditionalFormatting>
  <conditionalFormatting sqref="I891:L891">
    <cfRule type="cellIs" dxfId="569" priority="529" stopIfTrue="1" operator="equal">
      <formula>"Pass"</formula>
    </cfRule>
    <cfRule type="cellIs" dxfId="568" priority="530" stopIfTrue="1" operator="equal">
      <formula>"Fail"</formula>
    </cfRule>
  </conditionalFormatting>
  <conditionalFormatting sqref="I891:L891">
    <cfRule type="cellIs" dxfId="567" priority="527" stopIfTrue="1" operator="equal">
      <formula>"Pass"</formula>
    </cfRule>
    <cfRule type="cellIs" dxfId="566" priority="528" stopIfTrue="1" operator="equal">
      <formula>"Fail"</formula>
    </cfRule>
  </conditionalFormatting>
  <conditionalFormatting sqref="I891:L891">
    <cfRule type="cellIs" dxfId="565" priority="525" stopIfTrue="1" operator="equal">
      <formula>"Pass"</formula>
    </cfRule>
    <cfRule type="cellIs" dxfId="564" priority="526" stopIfTrue="1" operator="equal">
      <formula>"Fail"</formula>
    </cfRule>
  </conditionalFormatting>
  <conditionalFormatting sqref="I891:L891">
    <cfRule type="cellIs" dxfId="563" priority="523" stopIfTrue="1" operator="equal">
      <formula>"Pass"</formula>
    </cfRule>
    <cfRule type="cellIs" dxfId="562" priority="524" stopIfTrue="1" operator="equal">
      <formula>"Fail"</formula>
    </cfRule>
  </conditionalFormatting>
  <conditionalFormatting sqref="I891:L891">
    <cfRule type="cellIs" dxfId="561" priority="521" stopIfTrue="1" operator="equal">
      <formula>"Pass"</formula>
    </cfRule>
    <cfRule type="cellIs" dxfId="560" priority="522" stopIfTrue="1" operator="equal">
      <formula>"Fail"</formula>
    </cfRule>
  </conditionalFormatting>
  <conditionalFormatting sqref="I891:L891">
    <cfRule type="cellIs" dxfId="559" priority="519" stopIfTrue="1" operator="equal">
      <formula>"Pass"</formula>
    </cfRule>
    <cfRule type="cellIs" dxfId="558" priority="520" stopIfTrue="1" operator="equal">
      <formula>"Fail"</formula>
    </cfRule>
  </conditionalFormatting>
  <conditionalFormatting sqref="I891:L891">
    <cfRule type="cellIs" dxfId="557" priority="517" stopIfTrue="1" operator="equal">
      <formula>"Pass"</formula>
    </cfRule>
    <cfRule type="cellIs" dxfId="556" priority="518" stopIfTrue="1" operator="equal">
      <formula>"Fail"</formula>
    </cfRule>
  </conditionalFormatting>
  <conditionalFormatting sqref="I891:L891">
    <cfRule type="cellIs" dxfId="555" priority="515" stopIfTrue="1" operator="equal">
      <formula>"Pass"</formula>
    </cfRule>
    <cfRule type="cellIs" dxfId="554" priority="516" stopIfTrue="1" operator="equal">
      <formula>"Fail"</formula>
    </cfRule>
  </conditionalFormatting>
  <conditionalFormatting sqref="I891:L891">
    <cfRule type="cellIs" dxfId="553" priority="513" stopIfTrue="1" operator="equal">
      <formula>"Pass"</formula>
    </cfRule>
    <cfRule type="cellIs" dxfId="552" priority="514" stopIfTrue="1" operator="equal">
      <formula>"Fail"</formula>
    </cfRule>
  </conditionalFormatting>
  <conditionalFormatting sqref="I891:L891">
    <cfRule type="cellIs" dxfId="551" priority="511" stopIfTrue="1" operator="equal">
      <formula>"Pass"</formula>
    </cfRule>
    <cfRule type="cellIs" dxfId="550" priority="512" stopIfTrue="1" operator="equal">
      <formula>"Fail"</formula>
    </cfRule>
  </conditionalFormatting>
  <conditionalFormatting sqref="I891:L891">
    <cfRule type="cellIs" dxfId="549" priority="509" stopIfTrue="1" operator="equal">
      <formula>"Pass"</formula>
    </cfRule>
    <cfRule type="cellIs" dxfId="548" priority="510" stopIfTrue="1" operator="equal">
      <formula>"Fail"</formula>
    </cfRule>
  </conditionalFormatting>
  <conditionalFormatting sqref="I891:L891">
    <cfRule type="cellIs" dxfId="547" priority="507" stopIfTrue="1" operator="equal">
      <formula>"Pass"</formula>
    </cfRule>
    <cfRule type="cellIs" dxfId="546" priority="508" stopIfTrue="1" operator="equal">
      <formula>"Fail"</formula>
    </cfRule>
  </conditionalFormatting>
  <conditionalFormatting sqref="I891:L891">
    <cfRule type="cellIs" dxfId="545" priority="505" stopIfTrue="1" operator="equal">
      <formula>"Pass"</formula>
    </cfRule>
    <cfRule type="cellIs" dxfId="544" priority="506" stopIfTrue="1" operator="equal">
      <formula>"Fail"</formula>
    </cfRule>
  </conditionalFormatting>
  <conditionalFormatting sqref="I891:L891">
    <cfRule type="cellIs" dxfId="543" priority="503" stopIfTrue="1" operator="equal">
      <formula>"Pass"</formula>
    </cfRule>
    <cfRule type="cellIs" dxfId="542" priority="504" stopIfTrue="1" operator="equal">
      <formula>"Fail"</formula>
    </cfRule>
  </conditionalFormatting>
  <conditionalFormatting sqref="I891:L891">
    <cfRule type="cellIs" dxfId="541" priority="501" stopIfTrue="1" operator="equal">
      <formula>"Pass"</formula>
    </cfRule>
    <cfRule type="cellIs" dxfId="540" priority="502" stopIfTrue="1" operator="equal">
      <formula>"Fail"</formula>
    </cfRule>
  </conditionalFormatting>
  <conditionalFormatting sqref="I891:L891">
    <cfRule type="cellIs" dxfId="539" priority="499" stopIfTrue="1" operator="equal">
      <formula>"Pass"</formula>
    </cfRule>
    <cfRule type="cellIs" dxfId="538" priority="500" stopIfTrue="1" operator="equal">
      <formula>"Fail"</formula>
    </cfRule>
  </conditionalFormatting>
  <conditionalFormatting sqref="I891:L891">
    <cfRule type="cellIs" dxfId="537" priority="497" stopIfTrue="1" operator="equal">
      <formula>"Pass"</formula>
    </cfRule>
    <cfRule type="cellIs" dxfId="536" priority="498" stopIfTrue="1" operator="equal">
      <formula>"Fail"</formula>
    </cfRule>
  </conditionalFormatting>
  <conditionalFormatting sqref="I891:L891">
    <cfRule type="cellIs" dxfId="535" priority="495" stopIfTrue="1" operator="equal">
      <formula>"Pass"</formula>
    </cfRule>
    <cfRule type="cellIs" dxfId="534" priority="496" stopIfTrue="1" operator="equal">
      <formula>"Fail"</formula>
    </cfRule>
  </conditionalFormatting>
  <conditionalFormatting sqref="I891:L891">
    <cfRule type="cellIs" dxfId="533" priority="493" stopIfTrue="1" operator="equal">
      <formula>"Pass"</formula>
    </cfRule>
    <cfRule type="cellIs" dxfId="532" priority="494" stopIfTrue="1" operator="equal">
      <formula>"Fail"</formula>
    </cfRule>
  </conditionalFormatting>
  <conditionalFormatting sqref="I891:L891">
    <cfRule type="cellIs" dxfId="531" priority="491" stopIfTrue="1" operator="equal">
      <formula>"Pass"</formula>
    </cfRule>
    <cfRule type="cellIs" dxfId="530" priority="492" stopIfTrue="1" operator="equal">
      <formula>"Fail"</formula>
    </cfRule>
  </conditionalFormatting>
  <conditionalFormatting sqref="I891:L891">
    <cfRule type="cellIs" dxfId="529" priority="489" stopIfTrue="1" operator="equal">
      <formula>"Pass"</formula>
    </cfRule>
    <cfRule type="cellIs" dxfId="528" priority="490" stopIfTrue="1" operator="equal">
      <formula>"Fail"</formula>
    </cfRule>
  </conditionalFormatting>
  <conditionalFormatting sqref="I891:L891">
    <cfRule type="cellIs" dxfId="527" priority="487" stopIfTrue="1" operator="equal">
      <formula>"Pass"</formula>
    </cfRule>
    <cfRule type="cellIs" dxfId="526" priority="488" stopIfTrue="1" operator="equal">
      <formula>"Fail"</formula>
    </cfRule>
  </conditionalFormatting>
  <conditionalFormatting sqref="I891:L891">
    <cfRule type="cellIs" dxfId="525" priority="485" stopIfTrue="1" operator="equal">
      <formula>"Pass"</formula>
    </cfRule>
    <cfRule type="cellIs" dxfId="524" priority="486" stopIfTrue="1" operator="equal">
      <formula>"Fail"</formula>
    </cfRule>
  </conditionalFormatting>
  <conditionalFormatting sqref="I891:L891">
    <cfRule type="cellIs" dxfId="523" priority="483" stopIfTrue="1" operator="equal">
      <formula>"Pass"</formula>
    </cfRule>
    <cfRule type="cellIs" dxfId="522" priority="484" stopIfTrue="1" operator="equal">
      <formula>"Fail"</formula>
    </cfRule>
  </conditionalFormatting>
  <conditionalFormatting sqref="I891:L891">
    <cfRule type="cellIs" dxfId="521" priority="481" stopIfTrue="1" operator="equal">
      <formula>"Pass"</formula>
    </cfRule>
    <cfRule type="cellIs" dxfId="520" priority="482" stopIfTrue="1" operator="equal">
      <formula>"Fail"</formula>
    </cfRule>
  </conditionalFormatting>
  <conditionalFormatting sqref="I891:L891">
    <cfRule type="cellIs" dxfId="519" priority="479" stopIfTrue="1" operator="equal">
      <formula>"Pass"</formula>
    </cfRule>
    <cfRule type="cellIs" dxfId="518" priority="480" stopIfTrue="1" operator="equal">
      <formula>"Fail"</formula>
    </cfRule>
  </conditionalFormatting>
  <conditionalFormatting sqref="I891:L891">
    <cfRule type="cellIs" dxfId="517" priority="477" stopIfTrue="1" operator="equal">
      <formula>"Pass"</formula>
    </cfRule>
    <cfRule type="cellIs" dxfId="516" priority="478" stopIfTrue="1" operator="equal">
      <formula>"Fail"</formula>
    </cfRule>
  </conditionalFormatting>
  <conditionalFormatting sqref="I891:L891">
    <cfRule type="cellIs" dxfId="515" priority="475" stopIfTrue="1" operator="equal">
      <formula>"Pass"</formula>
    </cfRule>
    <cfRule type="cellIs" dxfId="514" priority="476" stopIfTrue="1" operator="equal">
      <formula>"Fail"</formula>
    </cfRule>
  </conditionalFormatting>
  <conditionalFormatting sqref="I891:L891">
    <cfRule type="cellIs" dxfId="513" priority="473" stopIfTrue="1" operator="equal">
      <formula>"Pass"</formula>
    </cfRule>
    <cfRule type="cellIs" dxfId="512" priority="474" stopIfTrue="1" operator="equal">
      <formula>"Fail"</formula>
    </cfRule>
  </conditionalFormatting>
  <conditionalFormatting sqref="I891:L891">
    <cfRule type="cellIs" dxfId="511" priority="471" stopIfTrue="1" operator="equal">
      <formula>"Pass"</formula>
    </cfRule>
    <cfRule type="cellIs" dxfId="510" priority="472" stopIfTrue="1" operator="equal">
      <formula>"Fail"</formula>
    </cfRule>
  </conditionalFormatting>
  <conditionalFormatting sqref="I891:L891">
    <cfRule type="cellIs" dxfId="509" priority="469" stopIfTrue="1" operator="equal">
      <formula>"Pass"</formula>
    </cfRule>
    <cfRule type="cellIs" dxfId="508" priority="470" stopIfTrue="1" operator="equal">
      <formula>"Fail"</formula>
    </cfRule>
  </conditionalFormatting>
  <conditionalFormatting sqref="I891:L891">
    <cfRule type="cellIs" dxfId="507" priority="467" stopIfTrue="1" operator="equal">
      <formula>"Pass"</formula>
    </cfRule>
    <cfRule type="cellIs" dxfId="506" priority="468" stopIfTrue="1" operator="equal">
      <formula>"Fail"</formula>
    </cfRule>
  </conditionalFormatting>
  <conditionalFormatting sqref="I891:L891">
    <cfRule type="cellIs" dxfId="505" priority="465" stopIfTrue="1" operator="equal">
      <formula>"Pass"</formula>
    </cfRule>
    <cfRule type="cellIs" dxfId="504" priority="466" stopIfTrue="1" operator="equal">
      <formula>"Fail"</formula>
    </cfRule>
  </conditionalFormatting>
  <conditionalFormatting sqref="I891:L891">
    <cfRule type="cellIs" dxfId="503" priority="463" stopIfTrue="1" operator="equal">
      <formula>"Pass"</formula>
    </cfRule>
    <cfRule type="cellIs" dxfId="502" priority="464" stopIfTrue="1" operator="equal">
      <formula>"Fail"</formula>
    </cfRule>
  </conditionalFormatting>
  <conditionalFormatting sqref="I891:L891">
    <cfRule type="cellIs" dxfId="501" priority="461" stopIfTrue="1" operator="equal">
      <formula>"Pass"</formula>
    </cfRule>
    <cfRule type="cellIs" dxfId="500" priority="462" stopIfTrue="1" operator="equal">
      <formula>"Fail"</formula>
    </cfRule>
  </conditionalFormatting>
  <conditionalFormatting sqref="I891:L891">
    <cfRule type="cellIs" dxfId="499" priority="459" stopIfTrue="1" operator="equal">
      <formula>"Pass"</formula>
    </cfRule>
    <cfRule type="cellIs" dxfId="498" priority="460" stopIfTrue="1" operator="equal">
      <formula>"Fail"</formula>
    </cfRule>
  </conditionalFormatting>
  <conditionalFormatting sqref="I891:L891">
    <cfRule type="cellIs" dxfId="497" priority="457" stopIfTrue="1" operator="equal">
      <formula>"Pass"</formula>
    </cfRule>
    <cfRule type="cellIs" dxfId="496" priority="458" stopIfTrue="1" operator="equal">
      <formula>"Fail"</formula>
    </cfRule>
  </conditionalFormatting>
  <conditionalFormatting sqref="I891:L891">
    <cfRule type="cellIs" dxfId="495" priority="455" stopIfTrue="1" operator="equal">
      <formula>"Pass"</formula>
    </cfRule>
    <cfRule type="cellIs" dxfId="494" priority="456" stopIfTrue="1" operator="equal">
      <formula>"Fail"</formula>
    </cfRule>
  </conditionalFormatting>
  <conditionalFormatting sqref="I891:L891">
    <cfRule type="cellIs" dxfId="493" priority="453" stopIfTrue="1" operator="equal">
      <formula>"Pass"</formula>
    </cfRule>
    <cfRule type="cellIs" dxfId="492" priority="454" stopIfTrue="1" operator="equal">
      <formula>"Fail"</formula>
    </cfRule>
  </conditionalFormatting>
  <conditionalFormatting sqref="I891:L891">
    <cfRule type="cellIs" dxfId="491" priority="451" stopIfTrue="1" operator="equal">
      <formula>"Pass"</formula>
    </cfRule>
    <cfRule type="cellIs" dxfId="490" priority="452" stopIfTrue="1" operator="equal">
      <formula>"Fail"</formula>
    </cfRule>
  </conditionalFormatting>
  <conditionalFormatting sqref="I891:L891">
    <cfRule type="cellIs" dxfId="489" priority="449" stopIfTrue="1" operator="equal">
      <formula>"Pass"</formula>
    </cfRule>
    <cfRule type="cellIs" dxfId="488" priority="450" stopIfTrue="1" operator="equal">
      <formula>"Fail"</formula>
    </cfRule>
  </conditionalFormatting>
  <conditionalFormatting sqref="I891:L891">
    <cfRule type="cellIs" dxfId="487" priority="447" stopIfTrue="1" operator="equal">
      <formula>"Pass"</formula>
    </cfRule>
    <cfRule type="cellIs" dxfId="486" priority="448" stopIfTrue="1" operator="equal">
      <formula>"Fail"</formula>
    </cfRule>
  </conditionalFormatting>
  <conditionalFormatting sqref="I891:L891">
    <cfRule type="cellIs" dxfId="485" priority="445" stopIfTrue="1" operator="equal">
      <formula>"Pass"</formula>
    </cfRule>
    <cfRule type="cellIs" dxfId="484" priority="446" stopIfTrue="1" operator="equal">
      <formula>"Fail"</formula>
    </cfRule>
  </conditionalFormatting>
  <conditionalFormatting sqref="I891:L891">
    <cfRule type="cellIs" dxfId="483" priority="443" stopIfTrue="1" operator="equal">
      <formula>"Pass"</formula>
    </cfRule>
    <cfRule type="cellIs" dxfId="482" priority="444" stopIfTrue="1" operator="equal">
      <formula>"Fail"</formula>
    </cfRule>
  </conditionalFormatting>
  <conditionalFormatting sqref="I891:L891">
    <cfRule type="cellIs" dxfId="481" priority="441" stopIfTrue="1" operator="equal">
      <formula>"Pass"</formula>
    </cfRule>
    <cfRule type="cellIs" dxfId="480" priority="442" stopIfTrue="1" operator="equal">
      <formula>"Fail"</formula>
    </cfRule>
  </conditionalFormatting>
  <conditionalFormatting sqref="I891:L891">
    <cfRule type="cellIs" dxfId="479" priority="439" stopIfTrue="1" operator="equal">
      <formula>"Pass"</formula>
    </cfRule>
    <cfRule type="cellIs" dxfId="478" priority="440" stopIfTrue="1" operator="equal">
      <formula>"Fail"</formula>
    </cfRule>
  </conditionalFormatting>
  <conditionalFormatting sqref="I891:L891">
    <cfRule type="cellIs" dxfId="477" priority="437" stopIfTrue="1" operator="equal">
      <formula>"Pass"</formula>
    </cfRule>
    <cfRule type="cellIs" dxfId="476" priority="438" stopIfTrue="1" operator="equal">
      <formula>"Fail"</formula>
    </cfRule>
  </conditionalFormatting>
  <conditionalFormatting sqref="I891:L891">
    <cfRule type="cellIs" dxfId="475" priority="435" stopIfTrue="1" operator="equal">
      <formula>"Pass"</formula>
    </cfRule>
    <cfRule type="cellIs" dxfId="474" priority="436" stopIfTrue="1" operator="equal">
      <formula>"Fail"</formula>
    </cfRule>
  </conditionalFormatting>
  <conditionalFormatting sqref="I891:L891">
    <cfRule type="cellIs" dxfId="473" priority="433" stopIfTrue="1" operator="equal">
      <formula>"Pass"</formula>
    </cfRule>
    <cfRule type="cellIs" dxfId="472" priority="434" stopIfTrue="1" operator="equal">
      <formula>"Fail"</formula>
    </cfRule>
  </conditionalFormatting>
  <conditionalFormatting sqref="I891:L891">
    <cfRule type="cellIs" dxfId="471" priority="431" stopIfTrue="1" operator="equal">
      <formula>"Pass"</formula>
    </cfRule>
    <cfRule type="cellIs" dxfId="470" priority="432" stopIfTrue="1" operator="equal">
      <formula>"Fail"</formula>
    </cfRule>
  </conditionalFormatting>
  <conditionalFormatting sqref="I891:L891">
    <cfRule type="cellIs" dxfId="469" priority="429" stopIfTrue="1" operator="equal">
      <formula>"Pass"</formula>
    </cfRule>
    <cfRule type="cellIs" dxfId="468" priority="430" stopIfTrue="1" operator="equal">
      <formula>"Fail"</formula>
    </cfRule>
  </conditionalFormatting>
  <conditionalFormatting sqref="I891:L891">
    <cfRule type="cellIs" dxfId="467" priority="427" stopIfTrue="1" operator="equal">
      <formula>"Pass"</formula>
    </cfRule>
    <cfRule type="cellIs" dxfId="466" priority="428" stopIfTrue="1" operator="equal">
      <formula>"Fail"</formula>
    </cfRule>
  </conditionalFormatting>
  <conditionalFormatting sqref="I891:L891">
    <cfRule type="cellIs" dxfId="465" priority="425" stopIfTrue="1" operator="equal">
      <formula>"Pass"</formula>
    </cfRule>
    <cfRule type="cellIs" dxfId="464" priority="426" stopIfTrue="1" operator="equal">
      <formula>"Fail"</formula>
    </cfRule>
  </conditionalFormatting>
  <conditionalFormatting sqref="I891:L891">
    <cfRule type="cellIs" dxfId="463" priority="423" stopIfTrue="1" operator="equal">
      <formula>"Pass"</formula>
    </cfRule>
    <cfRule type="cellIs" dxfId="462" priority="424" stopIfTrue="1" operator="equal">
      <formula>"Fail"</formula>
    </cfRule>
  </conditionalFormatting>
  <conditionalFormatting sqref="I891:L891">
    <cfRule type="cellIs" dxfId="461" priority="421" stopIfTrue="1" operator="equal">
      <formula>"Pass"</formula>
    </cfRule>
    <cfRule type="cellIs" dxfId="460" priority="422" stopIfTrue="1" operator="equal">
      <formula>"Fail"</formula>
    </cfRule>
  </conditionalFormatting>
  <conditionalFormatting sqref="I891:L891">
    <cfRule type="cellIs" dxfId="459" priority="419" stopIfTrue="1" operator="equal">
      <formula>"Pass"</formula>
    </cfRule>
    <cfRule type="cellIs" dxfId="458" priority="420" stopIfTrue="1" operator="equal">
      <formula>"Fail"</formula>
    </cfRule>
  </conditionalFormatting>
  <conditionalFormatting sqref="I891:L891">
    <cfRule type="cellIs" dxfId="457" priority="417" stopIfTrue="1" operator="equal">
      <formula>"Pass"</formula>
    </cfRule>
    <cfRule type="cellIs" dxfId="456" priority="418" stopIfTrue="1" operator="equal">
      <formula>"Fail"</formula>
    </cfRule>
  </conditionalFormatting>
  <conditionalFormatting sqref="I891:L891">
    <cfRule type="cellIs" dxfId="455" priority="415" stopIfTrue="1" operator="equal">
      <formula>"Pass"</formula>
    </cfRule>
    <cfRule type="cellIs" dxfId="454" priority="416" stopIfTrue="1" operator="equal">
      <formula>"Fail"</formula>
    </cfRule>
  </conditionalFormatting>
  <conditionalFormatting sqref="I891:L891">
    <cfRule type="cellIs" dxfId="453" priority="413" stopIfTrue="1" operator="equal">
      <formula>"Pass"</formula>
    </cfRule>
    <cfRule type="cellIs" dxfId="452" priority="414" stopIfTrue="1" operator="equal">
      <formula>"Fail"</formula>
    </cfRule>
  </conditionalFormatting>
  <conditionalFormatting sqref="I891:L891">
    <cfRule type="cellIs" dxfId="451" priority="411" stopIfTrue="1" operator="equal">
      <formula>"Pass"</formula>
    </cfRule>
    <cfRule type="cellIs" dxfId="450" priority="412" stopIfTrue="1" operator="equal">
      <formula>"Fail"</formula>
    </cfRule>
  </conditionalFormatting>
  <conditionalFormatting sqref="I891:L891">
    <cfRule type="cellIs" dxfId="449" priority="409" stopIfTrue="1" operator="equal">
      <formula>"Pass"</formula>
    </cfRule>
    <cfRule type="cellIs" dxfId="448" priority="410" stopIfTrue="1" operator="equal">
      <formula>"Fail"</formula>
    </cfRule>
  </conditionalFormatting>
  <conditionalFormatting sqref="I891:L891">
    <cfRule type="cellIs" dxfId="447" priority="407" stopIfTrue="1" operator="equal">
      <formula>"Pass"</formula>
    </cfRule>
    <cfRule type="cellIs" dxfId="446" priority="408" stopIfTrue="1" operator="equal">
      <formula>"Fail"</formula>
    </cfRule>
  </conditionalFormatting>
  <conditionalFormatting sqref="I891:L891">
    <cfRule type="cellIs" dxfId="445" priority="405" stopIfTrue="1" operator="equal">
      <formula>"Pass"</formula>
    </cfRule>
    <cfRule type="cellIs" dxfId="444" priority="406" stopIfTrue="1" operator="equal">
      <formula>"Fail"</formula>
    </cfRule>
  </conditionalFormatting>
  <conditionalFormatting sqref="I891:L891">
    <cfRule type="cellIs" dxfId="443" priority="403" stopIfTrue="1" operator="equal">
      <formula>"Pass"</formula>
    </cfRule>
    <cfRule type="cellIs" dxfId="442" priority="404" stopIfTrue="1" operator="equal">
      <formula>"Fail"</formula>
    </cfRule>
  </conditionalFormatting>
  <conditionalFormatting sqref="I891:L891">
    <cfRule type="cellIs" dxfId="441" priority="401" stopIfTrue="1" operator="equal">
      <formula>"Pass"</formula>
    </cfRule>
    <cfRule type="cellIs" dxfId="440" priority="402" stopIfTrue="1" operator="equal">
      <formula>"Fail"</formula>
    </cfRule>
  </conditionalFormatting>
  <conditionalFormatting sqref="I891:L891">
    <cfRule type="cellIs" dxfId="439" priority="399" stopIfTrue="1" operator="equal">
      <formula>"Pass"</formula>
    </cfRule>
    <cfRule type="cellIs" dxfId="438" priority="400" stopIfTrue="1" operator="equal">
      <formula>"Fail"</formula>
    </cfRule>
  </conditionalFormatting>
  <conditionalFormatting sqref="I891:L891">
    <cfRule type="cellIs" dxfId="437" priority="397" stopIfTrue="1" operator="equal">
      <formula>"Pass"</formula>
    </cfRule>
    <cfRule type="cellIs" dxfId="436" priority="398" stopIfTrue="1" operator="equal">
      <formula>"Fail"</formula>
    </cfRule>
  </conditionalFormatting>
  <conditionalFormatting sqref="I891:L891">
    <cfRule type="cellIs" dxfId="435" priority="395" stopIfTrue="1" operator="equal">
      <formula>"Pass"</formula>
    </cfRule>
    <cfRule type="cellIs" dxfId="434" priority="396" stopIfTrue="1" operator="equal">
      <formula>"Fail"</formula>
    </cfRule>
  </conditionalFormatting>
  <conditionalFormatting sqref="I891:L891">
    <cfRule type="cellIs" dxfId="433" priority="393" stopIfTrue="1" operator="equal">
      <formula>"Pass"</formula>
    </cfRule>
    <cfRule type="cellIs" dxfId="432" priority="394" stopIfTrue="1" operator="equal">
      <formula>"Fail"</formula>
    </cfRule>
  </conditionalFormatting>
  <conditionalFormatting sqref="I891:L891">
    <cfRule type="cellIs" dxfId="431" priority="391" stopIfTrue="1" operator="equal">
      <formula>"Pass"</formula>
    </cfRule>
    <cfRule type="cellIs" dxfId="430" priority="392" stopIfTrue="1" operator="equal">
      <formula>"Fail"</formula>
    </cfRule>
  </conditionalFormatting>
  <conditionalFormatting sqref="I891:L891">
    <cfRule type="cellIs" dxfId="429" priority="389" stopIfTrue="1" operator="equal">
      <formula>"Pass"</formula>
    </cfRule>
    <cfRule type="cellIs" dxfId="428" priority="390" stopIfTrue="1" operator="equal">
      <formula>"Fail"</formula>
    </cfRule>
  </conditionalFormatting>
  <conditionalFormatting sqref="I891:L891">
    <cfRule type="cellIs" dxfId="427" priority="387" stopIfTrue="1" operator="equal">
      <formula>"Pass"</formula>
    </cfRule>
    <cfRule type="cellIs" dxfId="426" priority="388" stopIfTrue="1" operator="equal">
      <formula>"Fail"</formula>
    </cfRule>
  </conditionalFormatting>
  <conditionalFormatting sqref="I891:L891">
    <cfRule type="cellIs" dxfId="425" priority="385" stopIfTrue="1" operator="equal">
      <formula>"Pass"</formula>
    </cfRule>
    <cfRule type="cellIs" dxfId="424" priority="386" stopIfTrue="1" operator="equal">
      <formula>"Fail"</formula>
    </cfRule>
  </conditionalFormatting>
  <conditionalFormatting sqref="I891:L891">
    <cfRule type="cellIs" dxfId="423" priority="383" stopIfTrue="1" operator="equal">
      <formula>"Pass"</formula>
    </cfRule>
    <cfRule type="cellIs" dxfId="422" priority="384" stopIfTrue="1" operator="equal">
      <formula>"Fail"</formula>
    </cfRule>
  </conditionalFormatting>
  <conditionalFormatting sqref="I891:L891">
    <cfRule type="cellIs" dxfId="421" priority="381" stopIfTrue="1" operator="equal">
      <formula>"Pass"</formula>
    </cfRule>
    <cfRule type="cellIs" dxfId="420" priority="382" stopIfTrue="1" operator="equal">
      <formula>"Fail"</formula>
    </cfRule>
  </conditionalFormatting>
  <conditionalFormatting sqref="I891:L891">
    <cfRule type="cellIs" dxfId="419" priority="379" stopIfTrue="1" operator="equal">
      <formula>"Pass"</formula>
    </cfRule>
    <cfRule type="cellIs" dxfId="418" priority="380" stopIfTrue="1" operator="equal">
      <formula>"Fail"</formula>
    </cfRule>
  </conditionalFormatting>
  <conditionalFormatting sqref="I891:L891">
    <cfRule type="cellIs" dxfId="417" priority="377" stopIfTrue="1" operator="equal">
      <formula>"Pass"</formula>
    </cfRule>
    <cfRule type="cellIs" dxfId="416" priority="378" stopIfTrue="1" operator="equal">
      <formula>"Fail"</formula>
    </cfRule>
  </conditionalFormatting>
  <conditionalFormatting sqref="I891:L891">
    <cfRule type="cellIs" dxfId="415" priority="375" stopIfTrue="1" operator="equal">
      <formula>"Pass"</formula>
    </cfRule>
    <cfRule type="cellIs" dxfId="414" priority="376" stopIfTrue="1" operator="equal">
      <formula>"Fail"</formula>
    </cfRule>
  </conditionalFormatting>
  <conditionalFormatting sqref="I891:L891">
    <cfRule type="cellIs" dxfId="413" priority="373" stopIfTrue="1" operator="equal">
      <formula>"Pass"</formula>
    </cfRule>
    <cfRule type="cellIs" dxfId="412" priority="374" stopIfTrue="1" operator="equal">
      <formula>"Fail"</formula>
    </cfRule>
  </conditionalFormatting>
  <conditionalFormatting sqref="I891:L891">
    <cfRule type="cellIs" dxfId="411" priority="371" stopIfTrue="1" operator="equal">
      <formula>"Pass"</formula>
    </cfRule>
    <cfRule type="cellIs" dxfId="410" priority="372" stopIfTrue="1" operator="equal">
      <formula>"Fail"</formula>
    </cfRule>
  </conditionalFormatting>
  <conditionalFormatting sqref="I891:L891">
    <cfRule type="cellIs" dxfId="409" priority="369" stopIfTrue="1" operator="equal">
      <formula>"Pass"</formula>
    </cfRule>
    <cfRule type="cellIs" dxfId="408" priority="370" stopIfTrue="1" operator="equal">
      <formula>"Fail"</formula>
    </cfRule>
  </conditionalFormatting>
  <conditionalFormatting sqref="I891:L891">
    <cfRule type="cellIs" dxfId="407" priority="367" stopIfTrue="1" operator="equal">
      <formula>"Pass"</formula>
    </cfRule>
    <cfRule type="cellIs" dxfId="406" priority="368" stopIfTrue="1" operator="equal">
      <formula>"Fail"</formula>
    </cfRule>
  </conditionalFormatting>
  <conditionalFormatting sqref="I891:L891">
    <cfRule type="cellIs" dxfId="405" priority="365" stopIfTrue="1" operator="equal">
      <formula>"Pass"</formula>
    </cfRule>
    <cfRule type="cellIs" dxfId="404" priority="366" stopIfTrue="1" operator="equal">
      <formula>"Fail"</formula>
    </cfRule>
  </conditionalFormatting>
  <conditionalFormatting sqref="I891:L891">
    <cfRule type="cellIs" dxfId="403" priority="363" stopIfTrue="1" operator="equal">
      <formula>"Pass"</formula>
    </cfRule>
    <cfRule type="cellIs" dxfId="402" priority="364" stopIfTrue="1" operator="equal">
      <formula>"Fail"</formula>
    </cfRule>
  </conditionalFormatting>
  <conditionalFormatting sqref="I891:L891">
    <cfRule type="cellIs" dxfId="401" priority="361" stopIfTrue="1" operator="equal">
      <formula>"Pass"</formula>
    </cfRule>
    <cfRule type="cellIs" dxfId="400" priority="362" stopIfTrue="1" operator="equal">
      <formula>"Fail"</formula>
    </cfRule>
  </conditionalFormatting>
  <conditionalFormatting sqref="I891:L891">
    <cfRule type="cellIs" dxfId="399" priority="359" stopIfTrue="1" operator="equal">
      <formula>"Pass"</formula>
    </cfRule>
    <cfRule type="cellIs" dxfId="398" priority="360" stopIfTrue="1" operator="equal">
      <formula>"Fail"</formula>
    </cfRule>
  </conditionalFormatting>
  <conditionalFormatting sqref="I891:L891">
    <cfRule type="cellIs" dxfId="397" priority="357" stopIfTrue="1" operator="equal">
      <formula>"Pass"</formula>
    </cfRule>
    <cfRule type="cellIs" dxfId="396" priority="358" stopIfTrue="1" operator="equal">
      <formula>"Fail"</formula>
    </cfRule>
  </conditionalFormatting>
  <conditionalFormatting sqref="I891:L891">
    <cfRule type="cellIs" dxfId="395" priority="355" stopIfTrue="1" operator="equal">
      <formula>"Pass"</formula>
    </cfRule>
    <cfRule type="cellIs" dxfId="394" priority="356" stopIfTrue="1" operator="equal">
      <formula>"Fail"</formula>
    </cfRule>
  </conditionalFormatting>
  <conditionalFormatting sqref="I891:L891">
    <cfRule type="cellIs" dxfId="393" priority="353" stopIfTrue="1" operator="equal">
      <formula>"Pass"</formula>
    </cfRule>
    <cfRule type="cellIs" dxfId="392" priority="354" stopIfTrue="1" operator="equal">
      <formula>"Fail"</formula>
    </cfRule>
  </conditionalFormatting>
  <conditionalFormatting sqref="I891:L891">
    <cfRule type="cellIs" dxfId="391" priority="351" stopIfTrue="1" operator="equal">
      <formula>"Pass"</formula>
    </cfRule>
    <cfRule type="cellIs" dxfId="390" priority="352" stopIfTrue="1" operator="equal">
      <formula>"Fail"</formula>
    </cfRule>
  </conditionalFormatting>
  <conditionalFormatting sqref="I891:L891">
    <cfRule type="cellIs" dxfId="389" priority="349" stopIfTrue="1" operator="equal">
      <formula>"Pass"</formula>
    </cfRule>
    <cfRule type="cellIs" dxfId="388" priority="350" stopIfTrue="1" operator="equal">
      <formula>"Fail"</formula>
    </cfRule>
  </conditionalFormatting>
  <conditionalFormatting sqref="I891:L891">
    <cfRule type="cellIs" dxfId="387" priority="347" stopIfTrue="1" operator="equal">
      <formula>"Pass"</formula>
    </cfRule>
    <cfRule type="cellIs" dxfId="386" priority="348" stopIfTrue="1" operator="equal">
      <formula>"Fail"</formula>
    </cfRule>
  </conditionalFormatting>
  <conditionalFormatting sqref="I891:L891">
    <cfRule type="cellIs" dxfId="385" priority="345" stopIfTrue="1" operator="equal">
      <formula>"Pass"</formula>
    </cfRule>
    <cfRule type="cellIs" dxfId="384" priority="346" stopIfTrue="1" operator="equal">
      <formula>"Fail"</formula>
    </cfRule>
  </conditionalFormatting>
  <conditionalFormatting sqref="I891:L891">
    <cfRule type="cellIs" dxfId="383" priority="343" stopIfTrue="1" operator="equal">
      <formula>"Pass"</formula>
    </cfRule>
    <cfRule type="cellIs" dxfId="382" priority="344" stopIfTrue="1" operator="equal">
      <formula>"Fail"</formula>
    </cfRule>
  </conditionalFormatting>
  <conditionalFormatting sqref="I891:L891">
    <cfRule type="cellIs" dxfId="381" priority="341" stopIfTrue="1" operator="equal">
      <formula>"Pass"</formula>
    </cfRule>
    <cfRule type="cellIs" dxfId="380" priority="342" stopIfTrue="1" operator="equal">
      <formula>"Fail"</formula>
    </cfRule>
  </conditionalFormatting>
  <conditionalFormatting sqref="I891:L891">
    <cfRule type="cellIs" dxfId="379" priority="339" stopIfTrue="1" operator="equal">
      <formula>"Pass"</formula>
    </cfRule>
    <cfRule type="cellIs" dxfId="378" priority="340" stopIfTrue="1" operator="equal">
      <formula>"Fail"</formula>
    </cfRule>
  </conditionalFormatting>
  <conditionalFormatting sqref="I891:L891">
    <cfRule type="cellIs" dxfId="377" priority="337" stopIfTrue="1" operator="equal">
      <formula>"Pass"</formula>
    </cfRule>
    <cfRule type="cellIs" dxfId="376" priority="338" stopIfTrue="1" operator="equal">
      <formula>"Fail"</formula>
    </cfRule>
  </conditionalFormatting>
  <conditionalFormatting sqref="I891:L891">
    <cfRule type="cellIs" dxfId="375" priority="335" stopIfTrue="1" operator="equal">
      <formula>"Pass"</formula>
    </cfRule>
    <cfRule type="cellIs" dxfId="374" priority="336" stopIfTrue="1" operator="equal">
      <formula>"Fail"</formula>
    </cfRule>
  </conditionalFormatting>
  <conditionalFormatting sqref="I891:L891">
    <cfRule type="cellIs" dxfId="373" priority="333" stopIfTrue="1" operator="equal">
      <formula>"Pass"</formula>
    </cfRule>
    <cfRule type="cellIs" dxfId="372" priority="334" stopIfTrue="1" operator="equal">
      <formula>"Fail"</formula>
    </cfRule>
  </conditionalFormatting>
  <conditionalFormatting sqref="I891:L891">
    <cfRule type="cellIs" dxfId="371" priority="331" stopIfTrue="1" operator="equal">
      <formula>"Pass"</formula>
    </cfRule>
    <cfRule type="cellIs" dxfId="370" priority="332" stopIfTrue="1" operator="equal">
      <formula>"Fail"</formula>
    </cfRule>
  </conditionalFormatting>
  <conditionalFormatting sqref="I891:L891">
    <cfRule type="cellIs" dxfId="369" priority="329" stopIfTrue="1" operator="equal">
      <formula>"Pass"</formula>
    </cfRule>
    <cfRule type="cellIs" dxfId="368" priority="330" stopIfTrue="1" operator="equal">
      <formula>"Fail"</formula>
    </cfRule>
  </conditionalFormatting>
  <conditionalFormatting sqref="I891:L891">
    <cfRule type="cellIs" dxfId="367" priority="327" stopIfTrue="1" operator="equal">
      <formula>"Pass"</formula>
    </cfRule>
    <cfRule type="cellIs" dxfId="366" priority="328" stopIfTrue="1" operator="equal">
      <formula>"Fail"</formula>
    </cfRule>
  </conditionalFormatting>
  <conditionalFormatting sqref="I891:L891">
    <cfRule type="cellIs" dxfId="365" priority="325" stopIfTrue="1" operator="equal">
      <formula>"Pass"</formula>
    </cfRule>
    <cfRule type="cellIs" dxfId="364" priority="326" stopIfTrue="1" operator="equal">
      <formula>"Fail"</formula>
    </cfRule>
  </conditionalFormatting>
  <conditionalFormatting sqref="I891:L891">
    <cfRule type="cellIs" dxfId="363" priority="323" stopIfTrue="1" operator="equal">
      <formula>"Pass"</formula>
    </cfRule>
    <cfRule type="cellIs" dxfId="362" priority="324" stopIfTrue="1" operator="equal">
      <formula>"Fail"</formula>
    </cfRule>
  </conditionalFormatting>
  <conditionalFormatting sqref="I891:L891">
    <cfRule type="cellIs" dxfId="361" priority="321" stopIfTrue="1" operator="equal">
      <formula>"Pass"</formula>
    </cfRule>
    <cfRule type="cellIs" dxfId="360" priority="322" stopIfTrue="1" operator="equal">
      <formula>"Fail"</formula>
    </cfRule>
  </conditionalFormatting>
  <conditionalFormatting sqref="I891:L891">
    <cfRule type="cellIs" dxfId="359" priority="319" stopIfTrue="1" operator="equal">
      <formula>"Pass"</formula>
    </cfRule>
    <cfRule type="cellIs" dxfId="358" priority="320" stopIfTrue="1" operator="equal">
      <formula>"Fail"</formula>
    </cfRule>
  </conditionalFormatting>
  <conditionalFormatting sqref="I891:L891">
    <cfRule type="cellIs" dxfId="357" priority="317" stopIfTrue="1" operator="equal">
      <formula>"Pass"</formula>
    </cfRule>
    <cfRule type="cellIs" dxfId="356" priority="318" stopIfTrue="1" operator="equal">
      <formula>"Fail"</formula>
    </cfRule>
  </conditionalFormatting>
  <conditionalFormatting sqref="I891:L891">
    <cfRule type="cellIs" dxfId="355" priority="315" stopIfTrue="1" operator="equal">
      <formula>"Pass"</formula>
    </cfRule>
    <cfRule type="cellIs" dxfId="354" priority="316" stopIfTrue="1" operator="equal">
      <formula>"Fail"</formula>
    </cfRule>
  </conditionalFormatting>
  <conditionalFormatting sqref="I891:L891">
    <cfRule type="cellIs" dxfId="353" priority="313" stopIfTrue="1" operator="equal">
      <formula>"Pass"</formula>
    </cfRule>
    <cfRule type="cellIs" dxfId="352" priority="314" stopIfTrue="1" operator="equal">
      <formula>"Fail"</formula>
    </cfRule>
  </conditionalFormatting>
  <conditionalFormatting sqref="I891:L891">
    <cfRule type="cellIs" dxfId="351" priority="311" stopIfTrue="1" operator="equal">
      <formula>"Pass"</formula>
    </cfRule>
    <cfRule type="cellIs" dxfId="350" priority="312" stopIfTrue="1" operator="equal">
      <formula>"Fail"</formula>
    </cfRule>
  </conditionalFormatting>
  <conditionalFormatting sqref="I891:L891">
    <cfRule type="cellIs" dxfId="349" priority="309" stopIfTrue="1" operator="equal">
      <formula>"Pass"</formula>
    </cfRule>
    <cfRule type="cellIs" dxfId="348" priority="310" stopIfTrue="1" operator="equal">
      <formula>"Fail"</formula>
    </cfRule>
  </conditionalFormatting>
  <conditionalFormatting sqref="I891:L891">
    <cfRule type="cellIs" dxfId="347" priority="307" stopIfTrue="1" operator="equal">
      <formula>"Pass"</formula>
    </cfRule>
    <cfRule type="cellIs" dxfId="346" priority="308" stopIfTrue="1" operator="equal">
      <formula>"Fail"</formula>
    </cfRule>
  </conditionalFormatting>
  <conditionalFormatting sqref="I891:L891">
    <cfRule type="cellIs" dxfId="345" priority="305" stopIfTrue="1" operator="equal">
      <formula>"Pass"</formula>
    </cfRule>
    <cfRule type="cellIs" dxfId="344" priority="306" stopIfTrue="1" operator="equal">
      <formula>"Fail"</formula>
    </cfRule>
  </conditionalFormatting>
  <conditionalFormatting sqref="I891:L891">
    <cfRule type="cellIs" dxfId="343" priority="303" stopIfTrue="1" operator="equal">
      <formula>"Pass"</formula>
    </cfRule>
    <cfRule type="cellIs" dxfId="342" priority="304" stopIfTrue="1" operator="equal">
      <formula>"Fail"</formula>
    </cfRule>
  </conditionalFormatting>
  <conditionalFormatting sqref="I891:L891">
    <cfRule type="cellIs" dxfId="341" priority="301" stopIfTrue="1" operator="equal">
      <formula>"Pass"</formula>
    </cfRule>
    <cfRule type="cellIs" dxfId="340" priority="302" stopIfTrue="1" operator="equal">
      <formula>"Fail"</formula>
    </cfRule>
  </conditionalFormatting>
  <conditionalFormatting sqref="I891:L891">
    <cfRule type="cellIs" dxfId="339" priority="299" stopIfTrue="1" operator="equal">
      <formula>"Pass"</formula>
    </cfRule>
    <cfRule type="cellIs" dxfId="338" priority="300" stopIfTrue="1" operator="equal">
      <formula>"Fail"</formula>
    </cfRule>
  </conditionalFormatting>
  <conditionalFormatting sqref="I891:L891">
    <cfRule type="cellIs" dxfId="337" priority="297" stopIfTrue="1" operator="equal">
      <formula>"Pass"</formula>
    </cfRule>
    <cfRule type="cellIs" dxfId="336" priority="298" stopIfTrue="1" operator="equal">
      <formula>"Fail"</formula>
    </cfRule>
  </conditionalFormatting>
  <conditionalFormatting sqref="I891:L891">
    <cfRule type="cellIs" dxfId="335" priority="295" stopIfTrue="1" operator="equal">
      <formula>"Pass"</formula>
    </cfRule>
    <cfRule type="cellIs" dxfId="334" priority="296" stopIfTrue="1" operator="equal">
      <formula>"Fail"</formula>
    </cfRule>
  </conditionalFormatting>
  <conditionalFormatting sqref="I891:L891">
    <cfRule type="cellIs" dxfId="333" priority="293" stopIfTrue="1" operator="equal">
      <formula>"Pass"</formula>
    </cfRule>
    <cfRule type="cellIs" dxfId="332" priority="294" stopIfTrue="1" operator="equal">
      <formula>"Fail"</formula>
    </cfRule>
  </conditionalFormatting>
  <conditionalFormatting sqref="I891:L891">
    <cfRule type="cellIs" dxfId="331" priority="291" stopIfTrue="1" operator="equal">
      <formula>"Pass"</formula>
    </cfRule>
    <cfRule type="cellIs" dxfId="330" priority="292" stopIfTrue="1" operator="equal">
      <formula>"Fail"</formula>
    </cfRule>
  </conditionalFormatting>
  <conditionalFormatting sqref="I891:L891">
    <cfRule type="cellIs" dxfId="329" priority="289" stopIfTrue="1" operator="equal">
      <formula>"Pass"</formula>
    </cfRule>
    <cfRule type="cellIs" dxfId="328" priority="290" stopIfTrue="1" operator="equal">
      <formula>"Fail"</formula>
    </cfRule>
  </conditionalFormatting>
  <conditionalFormatting sqref="I891:L891">
    <cfRule type="cellIs" dxfId="327" priority="287" stopIfTrue="1" operator="equal">
      <formula>"Pass"</formula>
    </cfRule>
    <cfRule type="cellIs" dxfId="326" priority="288" stopIfTrue="1" operator="equal">
      <formula>"Fail"</formula>
    </cfRule>
  </conditionalFormatting>
  <conditionalFormatting sqref="I891:L891">
    <cfRule type="cellIs" dxfId="325" priority="285" stopIfTrue="1" operator="equal">
      <formula>"Pass"</formula>
    </cfRule>
    <cfRule type="cellIs" dxfId="324" priority="286" stopIfTrue="1" operator="equal">
      <formula>"Fail"</formula>
    </cfRule>
  </conditionalFormatting>
  <conditionalFormatting sqref="I891:L891">
    <cfRule type="cellIs" dxfId="323" priority="283" stopIfTrue="1" operator="equal">
      <formula>"Pass"</formula>
    </cfRule>
    <cfRule type="cellIs" dxfId="322" priority="284" stopIfTrue="1" operator="equal">
      <formula>"Fail"</formula>
    </cfRule>
  </conditionalFormatting>
  <conditionalFormatting sqref="I891:L891">
    <cfRule type="cellIs" dxfId="321" priority="281" stopIfTrue="1" operator="equal">
      <formula>"Pass"</formula>
    </cfRule>
    <cfRule type="cellIs" dxfId="320" priority="282" stopIfTrue="1" operator="equal">
      <formula>"Fail"</formula>
    </cfRule>
  </conditionalFormatting>
  <conditionalFormatting sqref="I891:L891">
    <cfRule type="cellIs" dxfId="319" priority="279" stopIfTrue="1" operator="equal">
      <formula>"Pass"</formula>
    </cfRule>
    <cfRule type="cellIs" dxfId="318" priority="280" stopIfTrue="1" operator="equal">
      <formula>"Fail"</formula>
    </cfRule>
  </conditionalFormatting>
  <conditionalFormatting sqref="I891:L891">
    <cfRule type="cellIs" dxfId="317" priority="277" stopIfTrue="1" operator="equal">
      <formula>"Pass"</formula>
    </cfRule>
    <cfRule type="cellIs" dxfId="316" priority="278" stopIfTrue="1" operator="equal">
      <formula>"Fail"</formula>
    </cfRule>
  </conditionalFormatting>
  <conditionalFormatting sqref="I891:L891">
    <cfRule type="cellIs" dxfId="315" priority="275" stopIfTrue="1" operator="equal">
      <formula>"Pass"</formula>
    </cfRule>
    <cfRule type="cellIs" dxfId="314" priority="276" stopIfTrue="1" operator="equal">
      <formula>"Fail"</formula>
    </cfRule>
  </conditionalFormatting>
  <conditionalFormatting sqref="I891:L891">
    <cfRule type="cellIs" dxfId="313" priority="273" stopIfTrue="1" operator="equal">
      <formula>"Pass"</formula>
    </cfRule>
    <cfRule type="cellIs" dxfId="312" priority="274" stopIfTrue="1" operator="equal">
      <formula>"Fail"</formula>
    </cfRule>
  </conditionalFormatting>
  <conditionalFormatting sqref="I891:L891">
    <cfRule type="cellIs" dxfId="311" priority="271" stopIfTrue="1" operator="equal">
      <formula>"Pass"</formula>
    </cfRule>
    <cfRule type="cellIs" dxfId="310" priority="272" stopIfTrue="1" operator="equal">
      <formula>"Fail"</formula>
    </cfRule>
  </conditionalFormatting>
  <conditionalFormatting sqref="I891:L891">
    <cfRule type="cellIs" dxfId="309" priority="269" stopIfTrue="1" operator="equal">
      <formula>"Pass"</formula>
    </cfRule>
    <cfRule type="cellIs" dxfId="308" priority="270" stopIfTrue="1" operator="equal">
      <formula>"Fail"</formula>
    </cfRule>
  </conditionalFormatting>
  <conditionalFormatting sqref="I891:L891">
    <cfRule type="cellIs" dxfId="307" priority="267" stopIfTrue="1" operator="equal">
      <formula>"Pass"</formula>
    </cfRule>
    <cfRule type="cellIs" dxfId="306" priority="268" stopIfTrue="1" operator="equal">
      <formula>"Fail"</formula>
    </cfRule>
  </conditionalFormatting>
  <conditionalFormatting sqref="I891:L891">
    <cfRule type="cellIs" dxfId="305" priority="265" stopIfTrue="1" operator="equal">
      <formula>"Pass"</formula>
    </cfRule>
    <cfRule type="cellIs" dxfId="304" priority="266" stopIfTrue="1" operator="equal">
      <formula>"Fail"</formula>
    </cfRule>
  </conditionalFormatting>
  <conditionalFormatting sqref="I891:L891">
    <cfRule type="cellIs" dxfId="303" priority="263" stopIfTrue="1" operator="equal">
      <formula>"Pass"</formula>
    </cfRule>
    <cfRule type="cellIs" dxfId="302" priority="264" stopIfTrue="1" operator="equal">
      <formula>"Fail"</formula>
    </cfRule>
  </conditionalFormatting>
  <conditionalFormatting sqref="I891:L891">
    <cfRule type="cellIs" dxfId="301" priority="261" stopIfTrue="1" operator="equal">
      <formula>"Pass"</formula>
    </cfRule>
    <cfRule type="cellIs" dxfId="300" priority="262" stopIfTrue="1" operator="equal">
      <formula>"Fail"</formula>
    </cfRule>
  </conditionalFormatting>
  <conditionalFormatting sqref="I891:L891">
    <cfRule type="cellIs" dxfId="299" priority="259" stopIfTrue="1" operator="equal">
      <formula>"Pass"</formula>
    </cfRule>
    <cfRule type="cellIs" dxfId="298" priority="260" stopIfTrue="1" operator="equal">
      <formula>"Fail"</formula>
    </cfRule>
  </conditionalFormatting>
  <conditionalFormatting sqref="I891:L891">
    <cfRule type="cellIs" dxfId="297" priority="257" stopIfTrue="1" operator="equal">
      <formula>"Pass"</formula>
    </cfRule>
    <cfRule type="cellIs" dxfId="296" priority="258" stopIfTrue="1" operator="equal">
      <formula>"Fail"</formula>
    </cfRule>
  </conditionalFormatting>
  <conditionalFormatting sqref="I891:L891">
    <cfRule type="cellIs" dxfId="295" priority="255" stopIfTrue="1" operator="equal">
      <formula>"Pass"</formula>
    </cfRule>
    <cfRule type="cellIs" dxfId="294" priority="256" stopIfTrue="1" operator="equal">
      <formula>"Fail"</formula>
    </cfRule>
  </conditionalFormatting>
  <conditionalFormatting sqref="I891:L891">
    <cfRule type="cellIs" dxfId="293" priority="253" stopIfTrue="1" operator="equal">
      <formula>"Pass"</formula>
    </cfRule>
    <cfRule type="cellIs" dxfId="292" priority="254" stopIfTrue="1" operator="equal">
      <formula>"Fail"</formula>
    </cfRule>
  </conditionalFormatting>
  <conditionalFormatting sqref="I891:L891">
    <cfRule type="cellIs" dxfId="291" priority="251" stopIfTrue="1" operator="equal">
      <formula>"Pass"</formula>
    </cfRule>
    <cfRule type="cellIs" dxfId="290" priority="252" stopIfTrue="1" operator="equal">
      <formula>"Fail"</formula>
    </cfRule>
  </conditionalFormatting>
  <conditionalFormatting sqref="I891:L891">
    <cfRule type="cellIs" dxfId="289" priority="249" stopIfTrue="1" operator="equal">
      <formula>"Pass"</formula>
    </cfRule>
    <cfRule type="cellIs" dxfId="288" priority="250" stopIfTrue="1" operator="equal">
      <formula>"Fail"</formula>
    </cfRule>
  </conditionalFormatting>
  <conditionalFormatting sqref="I891:L891">
    <cfRule type="cellIs" dxfId="287" priority="247" stopIfTrue="1" operator="equal">
      <formula>"Pass"</formula>
    </cfRule>
    <cfRule type="cellIs" dxfId="286" priority="248" stopIfTrue="1" operator="equal">
      <formula>"Fail"</formula>
    </cfRule>
  </conditionalFormatting>
  <conditionalFormatting sqref="I891:L891">
    <cfRule type="cellIs" dxfId="285" priority="245" stopIfTrue="1" operator="equal">
      <formula>"Pass"</formula>
    </cfRule>
    <cfRule type="cellIs" dxfId="284" priority="246" stopIfTrue="1" operator="equal">
      <formula>"Fail"</formula>
    </cfRule>
  </conditionalFormatting>
  <conditionalFormatting sqref="I891:L891">
    <cfRule type="cellIs" dxfId="283" priority="243" stopIfTrue="1" operator="equal">
      <formula>"Pass"</formula>
    </cfRule>
    <cfRule type="cellIs" dxfId="282" priority="244" stopIfTrue="1" operator="equal">
      <formula>"Fail"</formula>
    </cfRule>
  </conditionalFormatting>
  <conditionalFormatting sqref="I891:L891">
    <cfRule type="cellIs" dxfId="281" priority="241" stopIfTrue="1" operator="equal">
      <formula>"Pass"</formula>
    </cfRule>
    <cfRule type="cellIs" dxfId="280" priority="242" stopIfTrue="1" operator="equal">
      <formula>"Fail"</formula>
    </cfRule>
  </conditionalFormatting>
  <conditionalFormatting sqref="I891:L891">
    <cfRule type="cellIs" dxfId="279" priority="239" stopIfTrue="1" operator="equal">
      <formula>"Pass"</formula>
    </cfRule>
    <cfRule type="cellIs" dxfId="278" priority="240" stopIfTrue="1" operator="equal">
      <formula>"Fail"</formula>
    </cfRule>
  </conditionalFormatting>
  <conditionalFormatting sqref="I891:L891">
    <cfRule type="cellIs" dxfId="277" priority="237" stopIfTrue="1" operator="equal">
      <formula>"Pass"</formula>
    </cfRule>
    <cfRule type="cellIs" dxfId="276" priority="238" stopIfTrue="1" operator="equal">
      <formula>"Fail"</formula>
    </cfRule>
  </conditionalFormatting>
  <conditionalFormatting sqref="I891:L891">
    <cfRule type="cellIs" dxfId="275" priority="235" stopIfTrue="1" operator="equal">
      <formula>"Pass"</formula>
    </cfRule>
    <cfRule type="cellIs" dxfId="274" priority="236" stopIfTrue="1" operator="equal">
      <formula>"Fail"</formula>
    </cfRule>
  </conditionalFormatting>
  <conditionalFormatting sqref="I891:L891">
    <cfRule type="cellIs" dxfId="273" priority="233" stopIfTrue="1" operator="equal">
      <formula>"Pass"</formula>
    </cfRule>
    <cfRule type="cellIs" dxfId="272" priority="234" stopIfTrue="1" operator="equal">
      <formula>"Fail"</formula>
    </cfRule>
  </conditionalFormatting>
  <conditionalFormatting sqref="I891:L891">
    <cfRule type="cellIs" dxfId="271" priority="231" stopIfTrue="1" operator="equal">
      <formula>"Pass"</formula>
    </cfRule>
    <cfRule type="cellIs" dxfId="270" priority="232" stopIfTrue="1" operator="equal">
      <formula>"Fail"</formula>
    </cfRule>
  </conditionalFormatting>
  <conditionalFormatting sqref="I891:L891">
    <cfRule type="cellIs" dxfId="269" priority="229" stopIfTrue="1" operator="equal">
      <formula>"Pass"</formula>
    </cfRule>
    <cfRule type="cellIs" dxfId="268" priority="230" stopIfTrue="1" operator="equal">
      <formula>"Fail"</formula>
    </cfRule>
  </conditionalFormatting>
  <conditionalFormatting sqref="I891:L891">
    <cfRule type="cellIs" dxfId="267" priority="227" stopIfTrue="1" operator="equal">
      <formula>"Pass"</formula>
    </cfRule>
    <cfRule type="cellIs" dxfId="266" priority="228" stopIfTrue="1" operator="equal">
      <formula>"Fail"</formula>
    </cfRule>
  </conditionalFormatting>
  <conditionalFormatting sqref="I891:L891">
    <cfRule type="cellIs" dxfId="265" priority="225" stopIfTrue="1" operator="equal">
      <formula>"Pass"</formula>
    </cfRule>
    <cfRule type="cellIs" dxfId="264" priority="226" stopIfTrue="1" operator="equal">
      <formula>"Fail"</formula>
    </cfRule>
  </conditionalFormatting>
  <conditionalFormatting sqref="I891:L891">
    <cfRule type="cellIs" dxfId="263" priority="223" stopIfTrue="1" operator="equal">
      <formula>"Pass"</formula>
    </cfRule>
    <cfRule type="cellIs" dxfId="262" priority="224" stopIfTrue="1" operator="equal">
      <formula>"Fail"</formula>
    </cfRule>
  </conditionalFormatting>
  <conditionalFormatting sqref="I891:L891">
    <cfRule type="cellIs" dxfId="261" priority="221" stopIfTrue="1" operator="equal">
      <formula>"Pass"</formula>
    </cfRule>
    <cfRule type="cellIs" dxfId="260" priority="222" stopIfTrue="1" operator="equal">
      <formula>"Fail"</formula>
    </cfRule>
  </conditionalFormatting>
  <conditionalFormatting sqref="I891:L891">
    <cfRule type="cellIs" dxfId="259" priority="219" stopIfTrue="1" operator="equal">
      <formula>"Pass"</formula>
    </cfRule>
    <cfRule type="cellIs" dxfId="258" priority="220" stopIfTrue="1" operator="equal">
      <formula>"Fail"</formula>
    </cfRule>
  </conditionalFormatting>
  <conditionalFormatting sqref="I891:L891">
    <cfRule type="cellIs" dxfId="257" priority="217" stopIfTrue="1" operator="equal">
      <formula>"Pass"</formula>
    </cfRule>
    <cfRule type="cellIs" dxfId="256" priority="218" stopIfTrue="1" operator="equal">
      <formula>"Fail"</formula>
    </cfRule>
  </conditionalFormatting>
  <conditionalFormatting sqref="I891:L891">
    <cfRule type="cellIs" dxfId="255" priority="215" stopIfTrue="1" operator="equal">
      <formula>"Pass"</formula>
    </cfRule>
    <cfRule type="cellIs" dxfId="254" priority="216" stopIfTrue="1" operator="equal">
      <formula>"Fail"</formula>
    </cfRule>
  </conditionalFormatting>
  <conditionalFormatting sqref="I891:L891">
    <cfRule type="cellIs" dxfId="253" priority="213" stopIfTrue="1" operator="equal">
      <formula>"Pass"</formula>
    </cfRule>
    <cfRule type="cellIs" dxfId="252" priority="214" stopIfTrue="1" operator="equal">
      <formula>"Fail"</formula>
    </cfRule>
  </conditionalFormatting>
  <conditionalFormatting sqref="I891:L891">
    <cfRule type="cellIs" dxfId="251" priority="211" stopIfTrue="1" operator="equal">
      <formula>"Pass"</formula>
    </cfRule>
    <cfRule type="cellIs" dxfId="250" priority="212" stopIfTrue="1" operator="equal">
      <formula>"Fail"</formula>
    </cfRule>
  </conditionalFormatting>
  <conditionalFormatting sqref="I891:L891">
    <cfRule type="cellIs" dxfId="249" priority="209" stopIfTrue="1" operator="equal">
      <formula>"Pass"</formula>
    </cfRule>
    <cfRule type="cellIs" dxfId="248" priority="210" stopIfTrue="1" operator="equal">
      <formula>"Fail"</formula>
    </cfRule>
  </conditionalFormatting>
  <conditionalFormatting sqref="I891:L891">
    <cfRule type="cellIs" dxfId="247" priority="207" stopIfTrue="1" operator="equal">
      <formula>"Pass"</formula>
    </cfRule>
    <cfRule type="cellIs" dxfId="246" priority="208" stopIfTrue="1" operator="equal">
      <formula>"Fail"</formula>
    </cfRule>
  </conditionalFormatting>
  <conditionalFormatting sqref="I891:L891">
    <cfRule type="cellIs" dxfId="245" priority="205" stopIfTrue="1" operator="equal">
      <formula>"Pass"</formula>
    </cfRule>
    <cfRule type="cellIs" dxfId="244" priority="206" stopIfTrue="1" operator="equal">
      <formula>"Fail"</formula>
    </cfRule>
  </conditionalFormatting>
  <conditionalFormatting sqref="I891:L891">
    <cfRule type="cellIs" dxfId="243" priority="203" stopIfTrue="1" operator="equal">
      <formula>"Pass"</formula>
    </cfRule>
    <cfRule type="cellIs" dxfId="242" priority="204" stopIfTrue="1" operator="equal">
      <formula>"Fail"</formula>
    </cfRule>
  </conditionalFormatting>
  <conditionalFormatting sqref="I891:L891">
    <cfRule type="cellIs" dxfId="241" priority="201" stopIfTrue="1" operator="equal">
      <formula>"Pass"</formula>
    </cfRule>
    <cfRule type="cellIs" dxfId="240" priority="202" stopIfTrue="1" operator="equal">
      <formula>"Fail"</formula>
    </cfRule>
  </conditionalFormatting>
  <conditionalFormatting sqref="I891:L891">
    <cfRule type="cellIs" dxfId="239" priority="199" stopIfTrue="1" operator="equal">
      <formula>"Pass"</formula>
    </cfRule>
    <cfRule type="cellIs" dxfId="238" priority="200" stopIfTrue="1" operator="equal">
      <formula>"Fail"</formula>
    </cfRule>
  </conditionalFormatting>
  <conditionalFormatting sqref="I891:L891">
    <cfRule type="cellIs" dxfId="237" priority="197" stopIfTrue="1" operator="equal">
      <formula>"Pass"</formula>
    </cfRule>
    <cfRule type="cellIs" dxfId="236" priority="198" stopIfTrue="1" operator="equal">
      <formula>"Fail"</formula>
    </cfRule>
  </conditionalFormatting>
  <conditionalFormatting sqref="I891:L891">
    <cfRule type="cellIs" dxfId="235" priority="195" stopIfTrue="1" operator="equal">
      <formula>"Pass"</formula>
    </cfRule>
    <cfRule type="cellIs" dxfId="234" priority="196" stopIfTrue="1" operator="equal">
      <formula>"Fail"</formula>
    </cfRule>
  </conditionalFormatting>
  <conditionalFormatting sqref="I891:L891">
    <cfRule type="cellIs" dxfId="233" priority="193" stopIfTrue="1" operator="equal">
      <formula>"Pass"</formula>
    </cfRule>
    <cfRule type="cellIs" dxfId="232" priority="194" stopIfTrue="1" operator="equal">
      <formula>"Fail"</formula>
    </cfRule>
  </conditionalFormatting>
  <conditionalFormatting sqref="I891:L891">
    <cfRule type="cellIs" dxfId="231" priority="191" stopIfTrue="1" operator="equal">
      <formula>"Pass"</formula>
    </cfRule>
    <cfRule type="cellIs" dxfId="230" priority="192" stopIfTrue="1" operator="equal">
      <formula>"Fail"</formula>
    </cfRule>
  </conditionalFormatting>
  <conditionalFormatting sqref="I891:L891">
    <cfRule type="cellIs" dxfId="229" priority="189" stopIfTrue="1" operator="equal">
      <formula>"Pass"</formula>
    </cfRule>
    <cfRule type="cellIs" dxfId="228" priority="190" stopIfTrue="1" operator="equal">
      <formula>"Fail"</formula>
    </cfRule>
  </conditionalFormatting>
  <conditionalFormatting sqref="I891:L891">
    <cfRule type="cellIs" dxfId="227" priority="187" stopIfTrue="1" operator="equal">
      <formula>"Pass"</formula>
    </cfRule>
    <cfRule type="cellIs" dxfId="226" priority="188" stopIfTrue="1" operator="equal">
      <formula>"Fail"</formula>
    </cfRule>
  </conditionalFormatting>
  <conditionalFormatting sqref="I891:L891">
    <cfRule type="cellIs" dxfId="225" priority="185" stopIfTrue="1" operator="equal">
      <formula>"Pass"</formula>
    </cfRule>
    <cfRule type="cellIs" dxfId="224" priority="186" stopIfTrue="1" operator="equal">
      <formula>"Fail"</formula>
    </cfRule>
  </conditionalFormatting>
  <conditionalFormatting sqref="I891:L891">
    <cfRule type="cellIs" dxfId="223" priority="183" stopIfTrue="1" operator="equal">
      <formula>"Pass"</formula>
    </cfRule>
    <cfRule type="cellIs" dxfId="222" priority="184" stopIfTrue="1" operator="equal">
      <formula>"Fail"</formula>
    </cfRule>
  </conditionalFormatting>
  <conditionalFormatting sqref="I891:L891">
    <cfRule type="cellIs" dxfId="221" priority="181" stopIfTrue="1" operator="equal">
      <formula>"Pass"</formula>
    </cfRule>
    <cfRule type="cellIs" dxfId="220" priority="182" stopIfTrue="1" operator="equal">
      <formula>"Fail"</formula>
    </cfRule>
  </conditionalFormatting>
  <conditionalFormatting sqref="I891:L891">
    <cfRule type="cellIs" dxfId="219" priority="179" stopIfTrue="1" operator="equal">
      <formula>"Pass"</formula>
    </cfRule>
    <cfRule type="cellIs" dxfId="218" priority="180" stopIfTrue="1" operator="equal">
      <formula>"Fail"</formula>
    </cfRule>
  </conditionalFormatting>
  <conditionalFormatting sqref="I891:L891">
    <cfRule type="cellIs" dxfId="217" priority="177" stopIfTrue="1" operator="equal">
      <formula>"Pass"</formula>
    </cfRule>
    <cfRule type="cellIs" dxfId="216" priority="178" stopIfTrue="1" operator="equal">
      <formula>"Fail"</formula>
    </cfRule>
  </conditionalFormatting>
  <conditionalFormatting sqref="I891:L891">
    <cfRule type="cellIs" dxfId="215" priority="175" stopIfTrue="1" operator="equal">
      <formula>"Pass"</formula>
    </cfRule>
    <cfRule type="cellIs" dxfId="214" priority="176" stopIfTrue="1" operator="equal">
      <formula>"Fail"</formula>
    </cfRule>
  </conditionalFormatting>
  <conditionalFormatting sqref="I891:L891">
    <cfRule type="cellIs" dxfId="213" priority="173" stopIfTrue="1" operator="equal">
      <formula>"Pass"</formula>
    </cfRule>
    <cfRule type="cellIs" dxfId="212" priority="174" stopIfTrue="1" operator="equal">
      <formula>"Fail"</formula>
    </cfRule>
  </conditionalFormatting>
  <conditionalFormatting sqref="I891:L891">
    <cfRule type="cellIs" dxfId="211" priority="171" stopIfTrue="1" operator="equal">
      <formula>"Pass"</formula>
    </cfRule>
    <cfRule type="cellIs" dxfId="210" priority="172" stopIfTrue="1" operator="equal">
      <formula>"Fail"</formula>
    </cfRule>
  </conditionalFormatting>
  <conditionalFormatting sqref="I891:L891">
    <cfRule type="cellIs" dxfId="209" priority="169" stopIfTrue="1" operator="equal">
      <formula>"Pass"</formula>
    </cfRule>
    <cfRule type="cellIs" dxfId="208" priority="170" stopIfTrue="1" operator="equal">
      <formula>"Fail"</formula>
    </cfRule>
  </conditionalFormatting>
  <conditionalFormatting sqref="I891:L891">
    <cfRule type="cellIs" dxfId="207" priority="167" stopIfTrue="1" operator="equal">
      <formula>"Pass"</formula>
    </cfRule>
    <cfRule type="cellIs" dxfId="206" priority="168" stopIfTrue="1" operator="equal">
      <formula>"Fail"</formula>
    </cfRule>
  </conditionalFormatting>
  <conditionalFormatting sqref="I891:L891">
    <cfRule type="cellIs" dxfId="205" priority="165" stopIfTrue="1" operator="equal">
      <formula>"Pass"</formula>
    </cfRule>
    <cfRule type="cellIs" dxfId="204" priority="166" stopIfTrue="1" operator="equal">
      <formula>"Fail"</formula>
    </cfRule>
  </conditionalFormatting>
  <conditionalFormatting sqref="I891:L891">
    <cfRule type="cellIs" dxfId="203" priority="163" stopIfTrue="1" operator="equal">
      <formula>"Pass"</formula>
    </cfRule>
    <cfRule type="cellIs" dxfId="202" priority="164" stopIfTrue="1" operator="equal">
      <formula>"Fail"</formula>
    </cfRule>
  </conditionalFormatting>
  <conditionalFormatting sqref="I891:L891">
    <cfRule type="cellIs" dxfId="201" priority="161" stopIfTrue="1" operator="equal">
      <formula>"Pass"</formula>
    </cfRule>
    <cfRule type="cellIs" dxfId="200" priority="162" stopIfTrue="1" operator="equal">
      <formula>"Fail"</formula>
    </cfRule>
  </conditionalFormatting>
  <conditionalFormatting sqref="I891:L891">
    <cfRule type="cellIs" dxfId="199" priority="159" stopIfTrue="1" operator="equal">
      <formula>"Pass"</formula>
    </cfRule>
    <cfRule type="cellIs" dxfId="198" priority="160" stopIfTrue="1" operator="equal">
      <formula>"Fail"</formula>
    </cfRule>
  </conditionalFormatting>
  <conditionalFormatting sqref="I891:L891">
    <cfRule type="cellIs" dxfId="197" priority="157" stopIfTrue="1" operator="equal">
      <formula>"Pass"</formula>
    </cfRule>
    <cfRule type="cellIs" dxfId="196" priority="158" stopIfTrue="1" operator="equal">
      <formula>"Fail"</formula>
    </cfRule>
  </conditionalFormatting>
  <conditionalFormatting sqref="I891:L891">
    <cfRule type="cellIs" dxfId="195" priority="155" stopIfTrue="1" operator="equal">
      <formula>"Pass"</formula>
    </cfRule>
    <cfRule type="cellIs" dxfId="194" priority="156" stopIfTrue="1" operator="equal">
      <formula>"Fail"</formula>
    </cfRule>
  </conditionalFormatting>
  <conditionalFormatting sqref="I891:L891">
    <cfRule type="cellIs" dxfId="193" priority="153" stopIfTrue="1" operator="equal">
      <formula>"Pass"</formula>
    </cfRule>
    <cfRule type="cellIs" dxfId="192" priority="154" stopIfTrue="1" operator="equal">
      <formula>"Fail"</formula>
    </cfRule>
  </conditionalFormatting>
  <conditionalFormatting sqref="I891:L891">
    <cfRule type="cellIs" dxfId="191" priority="151" stopIfTrue="1" operator="equal">
      <formula>"Pass"</formula>
    </cfRule>
    <cfRule type="cellIs" dxfId="190" priority="152" stopIfTrue="1" operator="equal">
      <formula>"Fail"</formula>
    </cfRule>
  </conditionalFormatting>
  <conditionalFormatting sqref="I891:L891">
    <cfRule type="cellIs" dxfId="189" priority="149" stopIfTrue="1" operator="equal">
      <formula>"Pass"</formula>
    </cfRule>
    <cfRule type="cellIs" dxfId="188" priority="150" stopIfTrue="1" operator="equal">
      <formula>"Fail"</formula>
    </cfRule>
  </conditionalFormatting>
  <conditionalFormatting sqref="I891:L891">
    <cfRule type="cellIs" dxfId="187" priority="147" stopIfTrue="1" operator="equal">
      <formula>"Pass"</formula>
    </cfRule>
    <cfRule type="cellIs" dxfId="186" priority="148" stopIfTrue="1" operator="equal">
      <formula>"Fail"</formula>
    </cfRule>
  </conditionalFormatting>
  <conditionalFormatting sqref="I891:L891">
    <cfRule type="cellIs" dxfId="185" priority="145" stopIfTrue="1" operator="equal">
      <formula>"Pass"</formula>
    </cfRule>
    <cfRule type="cellIs" dxfId="184" priority="146" stopIfTrue="1" operator="equal">
      <formula>"Fail"</formula>
    </cfRule>
  </conditionalFormatting>
  <conditionalFormatting sqref="I891:L891">
    <cfRule type="cellIs" dxfId="183" priority="143" stopIfTrue="1" operator="equal">
      <formula>"Pass"</formula>
    </cfRule>
    <cfRule type="cellIs" dxfId="182" priority="144" stopIfTrue="1" operator="equal">
      <formula>"Fail"</formula>
    </cfRule>
  </conditionalFormatting>
  <conditionalFormatting sqref="I891:L891">
    <cfRule type="cellIs" dxfId="181" priority="141" stopIfTrue="1" operator="equal">
      <formula>"Pass"</formula>
    </cfRule>
    <cfRule type="cellIs" dxfId="180" priority="142" stopIfTrue="1" operator="equal">
      <formula>"Fail"</formula>
    </cfRule>
  </conditionalFormatting>
  <conditionalFormatting sqref="I891:L891">
    <cfRule type="cellIs" dxfId="179" priority="139" stopIfTrue="1" operator="equal">
      <formula>"Pass"</formula>
    </cfRule>
    <cfRule type="cellIs" dxfId="178" priority="140" stopIfTrue="1" operator="equal">
      <formula>"Fail"</formula>
    </cfRule>
  </conditionalFormatting>
  <conditionalFormatting sqref="I891:L891">
    <cfRule type="cellIs" dxfId="177" priority="137" stopIfTrue="1" operator="equal">
      <formula>"Pass"</formula>
    </cfRule>
    <cfRule type="cellIs" dxfId="176" priority="138" stopIfTrue="1" operator="equal">
      <formula>"Fail"</formula>
    </cfRule>
  </conditionalFormatting>
  <conditionalFormatting sqref="I891:L891">
    <cfRule type="cellIs" dxfId="175" priority="135" stopIfTrue="1" operator="equal">
      <formula>"Pass"</formula>
    </cfRule>
    <cfRule type="cellIs" dxfId="174" priority="136" stopIfTrue="1" operator="equal">
      <formula>"Fail"</formula>
    </cfRule>
  </conditionalFormatting>
  <conditionalFormatting sqref="I891:L891">
    <cfRule type="cellIs" dxfId="173" priority="133" stopIfTrue="1" operator="equal">
      <formula>"Pass"</formula>
    </cfRule>
    <cfRule type="cellIs" dxfId="172" priority="134" stopIfTrue="1" operator="equal">
      <formula>"Fail"</formula>
    </cfRule>
  </conditionalFormatting>
  <conditionalFormatting sqref="I891:L891">
    <cfRule type="cellIs" dxfId="171" priority="131" stopIfTrue="1" operator="equal">
      <formula>"Pass"</formula>
    </cfRule>
    <cfRule type="cellIs" dxfId="170" priority="132" stopIfTrue="1" operator="equal">
      <formula>"Fail"</formula>
    </cfRule>
  </conditionalFormatting>
  <conditionalFormatting sqref="I891:L891">
    <cfRule type="cellIs" dxfId="169" priority="129" stopIfTrue="1" operator="equal">
      <formula>"Pass"</formula>
    </cfRule>
    <cfRule type="cellIs" dxfId="168" priority="130" stopIfTrue="1" operator="equal">
      <formula>"Fail"</formula>
    </cfRule>
  </conditionalFormatting>
  <conditionalFormatting sqref="I891:L891">
    <cfRule type="cellIs" dxfId="167" priority="127" stopIfTrue="1" operator="equal">
      <formula>"Pass"</formula>
    </cfRule>
    <cfRule type="cellIs" dxfId="166" priority="128" stopIfTrue="1" operator="equal">
      <formula>"Fail"</formula>
    </cfRule>
  </conditionalFormatting>
  <conditionalFormatting sqref="I891:L891">
    <cfRule type="cellIs" dxfId="165" priority="125" stopIfTrue="1" operator="equal">
      <formula>"Pass"</formula>
    </cfRule>
    <cfRule type="cellIs" dxfId="164" priority="126" stopIfTrue="1" operator="equal">
      <formula>"Fail"</formula>
    </cfRule>
  </conditionalFormatting>
  <conditionalFormatting sqref="I891:L891">
    <cfRule type="cellIs" dxfId="163" priority="123" stopIfTrue="1" operator="equal">
      <formula>"Pass"</formula>
    </cfRule>
    <cfRule type="cellIs" dxfId="162" priority="124" stopIfTrue="1" operator="equal">
      <formula>"Fail"</formula>
    </cfRule>
  </conditionalFormatting>
  <conditionalFormatting sqref="I891:L891">
    <cfRule type="cellIs" dxfId="161" priority="121" stopIfTrue="1" operator="equal">
      <formula>"Pass"</formula>
    </cfRule>
    <cfRule type="cellIs" dxfId="160" priority="122" stopIfTrue="1" operator="equal">
      <formula>"Fail"</formula>
    </cfRule>
  </conditionalFormatting>
  <conditionalFormatting sqref="I891:L891">
    <cfRule type="cellIs" dxfId="159" priority="119" stopIfTrue="1" operator="equal">
      <formula>"Pass"</formula>
    </cfRule>
    <cfRule type="cellIs" dxfId="158" priority="120" stopIfTrue="1" operator="equal">
      <formula>"Fail"</formula>
    </cfRule>
  </conditionalFormatting>
  <conditionalFormatting sqref="I891:L891">
    <cfRule type="cellIs" dxfId="157" priority="117" stopIfTrue="1" operator="equal">
      <formula>"Pass"</formula>
    </cfRule>
    <cfRule type="cellIs" dxfId="156" priority="118" stopIfTrue="1" operator="equal">
      <formula>"Fail"</formula>
    </cfRule>
  </conditionalFormatting>
  <conditionalFormatting sqref="I891:L891">
    <cfRule type="cellIs" dxfId="155" priority="115" stopIfTrue="1" operator="equal">
      <formula>"Pass"</formula>
    </cfRule>
    <cfRule type="cellIs" dxfId="154" priority="116" stopIfTrue="1" operator="equal">
      <formula>"Fail"</formula>
    </cfRule>
  </conditionalFormatting>
  <conditionalFormatting sqref="I891:L891">
    <cfRule type="cellIs" dxfId="153" priority="113" stopIfTrue="1" operator="equal">
      <formula>"Pass"</formula>
    </cfRule>
    <cfRule type="cellIs" dxfId="152" priority="114" stopIfTrue="1" operator="equal">
      <formula>"Fail"</formula>
    </cfRule>
  </conditionalFormatting>
  <conditionalFormatting sqref="I891:L891">
    <cfRule type="cellIs" dxfId="151" priority="111" stopIfTrue="1" operator="equal">
      <formula>"Pass"</formula>
    </cfRule>
    <cfRule type="cellIs" dxfId="150" priority="112" stopIfTrue="1" operator="equal">
      <formula>"Fail"</formula>
    </cfRule>
  </conditionalFormatting>
  <conditionalFormatting sqref="I891:L891">
    <cfRule type="cellIs" dxfId="149" priority="109" stopIfTrue="1" operator="equal">
      <formula>"Pass"</formula>
    </cfRule>
    <cfRule type="cellIs" dxfId="148" priority="110" stopIfTrue="1" operator="equal">
      <formula>"Fail"</formula>
    </cfRule>
  </conditionalFormatting>
  <conditionalFormatting sqref="I891:L891">
    <cfRule type="cellIs" dxfId="147" priority="107" stopIfTrue="1" operator="equal">
      <formula>"Pass"</formula>
    </cfRule>
    <cfRule type="cellIs" dxfId="146" priority="108" stopIfTrue="1" operator="equal">
      <formula>"Fail"</formula>
    </cfRule>
  </conditionalFormatting>
  <conditionalFormatting sqref="I891:L891">
    <cfRule type="cellIs" dxfId="145" priority="105" stopIfTrue="1" operator="equal">
      <formula>"Pass"</formula>
    </cfRule>
    <cfRule type="cellIs" dxfId="144" priority="106" stopIfTrue="1" operator="equal">
      <formula>"Fail"</formula>
    </cfRule>
  </conditionalFormatting>
  <conditionalFormatting sqref="I891:L891">
    <cfRule type="cellIs" dxfId="143" priority="103" stopIfTrue="1" operator="equal">
      <formula>"Pass"</formula>
    </cfRule>
    <cfRule type="cellIs" dxfId="142" priority="104" stopIfTrue="1" operator="equal">
      <formula>"Fail"</formula>
    </cfRule>
  </conditionalFormatting>
  <conditionalFormatting sqref="I891:L891">
    <cfRule type="cellIs" dxfId="141" priority="101" stopIfTrue="1" operator="equal">
      <formula>"Pass"</formula>
    </cfRule>
    <cfRule type="cellIs" dxfId="140" priority="102" stopIfTrue="1" operator="equal">
      <formula>"Fail"</formula>
    </cfRule>
  </conditionalFormatting>
  <conditionalFormatting sqref="I891:L891">
    <cfRule type="cellIs" dxfId="139" priority="99" stopIfTrue="1" operator="equal">
      <formula>"Pass"</formula>
    </cfRule>
    <cfRule type="cellIs" dxfId="138" priority="100" stopIfTrue="1" operator="equal">
      <formula>"Fail"</formula>
    </cfRule>
  </conditionalFormatting>
  <conditionalFormatting sqref="I891:L891">
    <cfRule type="cellIs" dxfId="137" priority="97" stopIfTrue="1" operator="equal">
      <formula>"Pass"</formula>
    </cfRule>
    <cfRule type="cellIs" dxfId="136" priority="98" stopIfTrue="1" operator="equal">
      <formula>"Fail"</formula>
    </cfRule>
  </conditionalFormatting>
  <conditionalFormatting sqref="I891:L891">
    <cfRule type="cellIs" dxfId="135" priority="95" stopIfTrue="1" operator="equal">
      <formula>"Pass"</formula>
    </cfRule>
    <cfRule type="cellIs" dxfId="134" priority="96" stopIfTrue="1" operator="equal">
      <formula>"Fail"</formula>
    </cfRule>
  </conditionalFormatting>
  <conditionalFormatting sqref="I891:L891">
    <cfRule type="cellIs" dxfId="133" priority="93" stopIfTrue="1" operator="equal">
      <formula>"Pass"</formula>
    </cfRule>
    <cfRule type="cellIs" dxfId="132" priority="94" stopIfTrue="1" operator="equal">
      <formula>"Fail"</formula>
    </cfRule>
  </conditionalFormatting>
  <conditionalFormatting sqref="I891:L891">
    <cfRule type="cellIs" dxfId="131" priority="91" stopIfTrue="1" operator="equal">
      <formula>"Pass"</formula>
    </cfRule>
    <cfRule type="cellIs" dxfId="130" priority="92" stopIfTrue="1" operator="equal">
      <formula>"Fail"</formula>
    </cfRule>
  </conditionalFormatting>
  <conditionalFormatting sqref="I891:L891">
    <cfRule type="cellIs" dxfId="129" priority="89" stopIfTrue="1" operator="equal">
      <formula>"Pass"</formula>
    </cfRule>
    <cfRule type="cellIs" dxfId="128" priority="90" stopIfTrue="1" operator="equal">
      <formula>"Fail"</formula>
    </cfRule>
  </conditionalFormatting>
  <conditionalFormatting sqref="I891:L891">
    <cfRule type="cellIs" dxfId="127" priority="87" stopIfTrue="1" operator="equal">
      <formula>"Pass"</formula>
    </cfRule>
    <cfRule type="cellIs" dxfId="126" priority="88" stopIfTrue="1" operator="equal">
      <formula>"Fail"</formula>
    </cfRule>
  </conditionalFormatting>
  <conditionalFormatting sqref="I891:L891">
    <cfRule type="cellIs" dxfId="125" priority="85" stopIfTrue="1" operator="equal">
      <formula>"Pass"</formula>
    </cfRule>
    <cfRule type="cellIs" dxfId="124" priority="86" stopIfTrue="1" operator="equal">
      <formula>"Fail"</formula>
    </cfRule>
  </conditionalFormatting>
  <conditionalFormatting sqref="I891:L891">
    <cfRule type="cellIs" dxfId="123" priority="83" stopIfTrue="1" operator="equal">
      <formula>"Pass"</formula>
    </cfRule>
    <cfRule type="cellIs" dxfId="122" priority="84" stopIfTrue="1" operator="equal">
      <formula>"Fail"</formula>
    </cfRule>
  </conditionalFormatting>
  <conditionalFormatting sqref="I891:L891">
    <cfRule type="cellIs" dxfId="121" priority="81" stopIfTrue="1" operator="equal">
      <formula>"Pass"</formula>
    </cfRule>
    <cfRule type="cellIs" dxfId="120" priority="82" stopIfTrue="1" operator="equal">
      <formula>"Fail"</formula>
    </cfRule>
  </conditionalFormatting>
  <conditionalFormatting sqref="I891:L891">
    <cfRule type="cellIs" dxfId="119" priority="79" stopIfTrue="1" operator="equal">
      <formula>"Pass"</formula>
    </cfRule>
    <cfRule type="cellIs" dxfId="118" priority="80" stopIfTrue="1" operator="equal">
      <formula>"Fail"</formula>
    </cfRule>
  </conditionalFormatting>
  <conditionalFormatting sqref="I891:L891">
    <cfRule type="cellIs" dxfId="117" priority="77" stopIfTrue="1" operator="equal">
      <formula>"Pass"</formula>
    </cfRule>
    <cfRule type="cellIs" dxfId="116" priority="78" stopIfTrue="1" operator="equal">
      <formula>"Fail"</formula>
    </cfRule>
  </conditionalFormatting>
  <conditionalFormatting sqref="I891:L891">
    <cfRule type="cellIs" dxfId="115" priority="75" stopIfTrue="1" operator="equal">
      <formula>"Pass"</formula>
    </cfRule>
    <cfRule type="cellIs" dxfId="114" priority="76" stopIfTrue="1" operator="equal">
      <formula>"Fail"</formula>
    </cfRule>
  </conditionalFormatting>
  <conditionalFormatting sqref="I891:L891">
    <cfRule type="cellIs" dxfId="113" priority="73" stopIfTrue="1" operator="equal">
      <formula>"Pass"</formula>
    </cfRule>
    <cfRule type="cellIs" dxfId="112" priority="74" stopIfTrue="1" operator="equal">
      <formula>"Fail"</formula>
    </cfRule>
  </conditionalFormatting>
  <conditionalFormatting sqref="I891:L891">
    <cfRule type="cellIs" dxfId="111" priority="71" stopIfTrue="1" operator="equal">
      <formula>"Pass"</formula>
    </cfRule>
    <cfRule type="cellIs" dxfId="110" priority="72" stopIfTrue="1" operator="equal">
      <formula>"Fail"</formula>
    </cfRule>
  </conditionalFormatting>
  <conditionalFormatting sqref="I891:L891">
    <cfRule type="cellIs" dxfId="109" priority="69" stopIfTrue="1" operator="equal">
      <formula>"Pass"</formula>
    </cfRule>
    <cfRule type="cellIs" dxfId="108" priority="70" stopIfTrue="1" operator="equal">
      <formula>"Fail"</formula>
    </cfRule>
  </conditionalFormatting>
  <conditionalFormatting sqref="I891:L891">
    <cfRule type="cellIs" dxfId="107" priority="67" stopIfTrue="1" operator="equal">
      <formula>"Pass"</formula>
    </cfRule>
    <cfRule type="cellIs" dxfId="106" priority="68" stopIfTrue="1" operator="equal">
      <formula>"Fail"</formula>
    </cfRule>
  </conditionalFormatting>
  <conditionalFormatting sqref="I891:L891">
    <cfRule type="cellIs" dxfId="105" priority="65" stopIfTrue="1" operator="equal">
      <formula>"Pass"</formula>
    </cfRule>
    <cfRule type="cellIs" dxfId="104" priority="66" stopIfTrue="1" operator="equal">
      <formula>"Fail"</formula>
    </cfRule>
  </conditionalFormatting>
  <conditionalFormatting sqref="I891:L891">
    <cfRule type="cellIs" dxfId="103" priority="63" stopIfTrue="1" operator="equal">
      <formula>"Pass"</formula>
    </cfRule>
    <cfRule type="cellIs" dxfId="102" priority="64" stopIfTrue="1" operator="equal">
      <formula>"Fail"</formula>
    </cfRule>
  </conditionalFormatting>
  <conditionalFormatting sqref="I891:L891">
    <cfRule type="cellIs" dxfId="101" priority="61" stopIfTrue="1" operator="equal">
      <formula>"Pass"</formula>
    </cfRule>
    <cfRule type="cellIs" dxfId="100" priority="62" stopIfTrue="1" operator="equal">
      <formula>"Fail"</formula>
    </cfRule>
  </conditionalFormatting>
  <conditionalFormatting sqref="I891:L891">
    <cfRule type="cellIs" dxfId="99" priority="59" stopIfTrue="1" operator="equal">
      <formula>"Pass"</formula>
    </cfRule>
    <cfRule type="cellIs" dxfId="98" priority="60" stopIfTrue="1" operator="equal">
      <formula>"Fail"</formula>
    </cfRule>
  </conditionalFormatting>
  <conditionalFormatting sqref="I891:L891">
    <cfRule type="cellIs" dxfId="97" priority="57" stopIfTrue="1" operator="equal">
      <formula>"Pass"</formula>
    </cfRule>
    <cfRule type="cellIs" dxfId="96" priority="58" stopIfTrue="1" operator="equal">
      <formula>"Fail"</formula>
    </cfRule>
  </conditionalFormatting>
  <conditionalFormatting sqref="I891:L891">
    <cfRule type="cellIs" dxfId="95" priority="55" stopIfTrue="1" operator="equal">
      <formula>"Pass"</formula>
    </cfRule>
    <cfRule type="cellIs" dxfId="94" priority="56" stopIfTrue="1" operator="equal">
      <formula>"Fail"</formula>
    </cfRule>
  </conditionalFormatting>
  <conditionalFormatting sqref="I891:L891">
    <cfRule type="cellIs" dxfId="93" priority="53" stopIfTrue="1" operator="equal">
      <formula>"Pass"</formula>
    </cfRule>
    <cfRule type="cellIs" dxfId="92" priority="54" stopIfTrue="1" operator="equal">
      <formula>"Fail"</formula>
    </cfRule>
  </conditionalFormatting>
  <conditionalFormatting sqref="I891:L891">
    <cfRule type="cellIs" dxfId="91" priority="51" stopIfTrue="1" operator="equal">
      <formula>"Pass"</formula>
    </cfRule>
    <cfRule type="cellIs" dxfId="90" priority="52" stopIfTrue="1" operator="equal">
      <formula>"Fail"</formula>
    </cfRule>
  </conditionalFormatting>
  <conditionalFormatting sqref="I891:L891">
    <cfRule type="cellIs" dxfId="89" priority="49" stopIfTrue="1" operator="equal">
      <formula>"Pass"</formula>
    </cfRule>
    <cfRule type="cellIs" dxfId="88" priority="50" stopIfTrue="1" operator="equal">
      <formula>"Fail"</formula>
    </cfRule>
  </conditionalFormatting>
  <conditionalFormatting sqref="I891:L891">
    <cfRule type="cellIs" dxfId="87" priority="47" stopIfTrue="1" operator="equal">
      <formula>"Pass"</formula>
    </cfRule>
    <cfRule type="cellIs" dxfId="86" priority="48" stopIfTrue="1" operator="equal">
      <formula>"Fail"</formula>
    </cfRule>
  </conditionalFormatting>
  <conditionalFormatting sqref="I891:L891">
    <cfRule type="cellIs" dxfId="85" priority="45" stopIfTrue="1" operator="equal">
      <formula>"Pass"</formula>
    </cfRule>
    <cfRule type="cellIs" dxfId="84" priority="46" stopIfTrue="1" operator="equal">
      <formula>"Fail"</formula>
    </cfRule>
  </conditionalFormatting>
  <conditionalFormatting sqref="I891:L891">
    <cfRule type="cellIs" dxfId="83" priority="43" stopIfTrue="1" operator="equal">
      <formula>"Pass"</formula>
    </cfRule>
    <cfRule type="cellIs" dxfId="82" priority="44" stopIfTrue="1" operator="equal">
      <formula>"Fail"</formula>
    </cfRule>
  </conditionalFormatting>
  <conditionalFormatting sqref="I891:L891">
    <cfRule type="cellIs" dxfId="81" priority="41" stopIfTrue="1" operator="equal">
      <formula>"Pass"</formula>
    </cfRule>
    <cfRule type="cellIs" dxfId="80" priority="42" stopIfTrue="1" operator="equal">
      <formula>"Fail"</formula>
    </cfRule>
  </conditionalFormatting>
  <conditionalFormatting sqref="I891:L891">
    <cfRule type="cellIs" dxfId="79" priority="39" stopIfTrue="1" operator="equal">
      <formula>"Pass"</formula>
    </cfRule>
    <cfRule type="cellIs" dxfId="78" priority="40" stopIfTrue="1" operator="equal">
      <formula>"Fail"</formula>
    </cfRule>
  </conditionalFormatting>
  <conditionalFormatting sqref="I891:L891">
    <cfRule type="cellIs" dxfId="77" priority="37" stopIfTrue="1" operator="equal">
      <formula>"Pass"</formula>
    </cfRule>
    <cfRule type="cellIs" dxfId="76" priority="38" stopIfTrue="1" operator="equal">
      <formula>"Fail"</formula>
    </cfRule>
  </conditionalFormatting>
  <conditionalFormatting sqref="I891:L891">
    <cfRule type="cellIs" dxfId="75" priority="35" stopIfTrue="1" operator="equal">
      <formula>"Pass"</formula>
    </cfRule>
    <cfRule type="cellIs" dxfId="74" priority="36" stopIfTrue="1" operator="equal">
      <formula>"Fail"</formula>
    </cfRule>
  </conditionalFormatting>
  <conditionalFormatting sqref="I891:L891">
    <cfRule type="cellIs" dxfId="73" priority="33" stopIfTrue="1" operator="equal">
      <formula>"Pass"</formula>
    </cfRule>
    <cfRule type="cellIs" dxfId="72" priority="34" stopIfTrue="1" operator="equal">
      <formula>"Fail"</formula>
    </cfRule>
  </conditionalFormatting>
  <conditionalFormatting sqref="I891:L891">
    <cfRule type="cellIs" dxfId="71" priority="31" stopIfTrue="1" operator="equal">
      <formula>"Pass"</formula>
    </cfRule>
    <cfRule type="cellIs" dxfId="70" priority="32" stopIfTrue="1" operator="equal">
      <formula>"Fail"</formula>
    </cfRule>
  </conditionalFormatting>
  <conditionalFormatting sqref="I891:L891">
    <cfRule type="cellIs" dxfId="69" priority="29" stopIfTrue="1" operator="equal">
      <formula>"Pass"</formula>
    </cfRule>
    <cfRule type="cellIs" dxfId="68" priority="30" stopIfTrue="1" operator="equal">
      <formula>"Fail"</formula>
    </cfRule>
  </conditionalFormatting>
  <conditionalFormatting sqref="I891:L891">
    <cfRule type="cellIs" dxfId="67" priority="27" stopIfTrue="1" operator="equal">
      <formula>"Pass"</formula>
    </cfRule>
    <cfRule type="cellIs" dxfId="66" priority="28" stopIfTrue="1" operator="equal">
      <formula>"Fail"</formula>
    </cfRule>
  </conditionalFormatting>
  <conditionalFormatting sqref="I891:L891">
    <cfRule type="cellIs" dxfId="65" priority="25" stopIfTrue="1" operator="equal">
      <formula>"Pass"</formula>
    </cfRule>
    <cfRule type="cellIs" dxfId="64" priority="26" stopIfTrue="1" operator="equal">
      <formula>"Fail"</formula>
    </cfRule>
  </conditionalFormatting>
  <conditionalFormatting sqref="I891:L891">
    <cfRule type="cellIs" dxfId="63" priority="23" stopIfTrue="1" operator="equal">
      <formula>"Pass"</formula>
    </cfRule>
    <cfRule type="cellIs" dxfId="62" priority="24" stopIfTrue="1" operator="equal">
      <formula>"Fail"</formula>
    </cfRule>
  </conditionalFormatting>
  <conditionalFormatting sqref="I891:L891">
    <cfRule type="cellIs" dxfId="61" priority="21" stopIfTrue="1" operator="equal">
      <formula>"Pass"</formula>
    </cfRule>
    <cfRule type="cellIs" dxfId="60" priority="22" stopIfTrue="1" operator="equal">
      <formula>"Fail"</formula>
    </cfRule>
  </conditionalFormatting>
  <conditionalFormatting sqref="I891:L891">
    <cfRule type="cellIs" dxfId="59" priority="19" stopIfTrue="1" operator="equal">
      <formula>"Pass"</formula>
    </cfRule>
    <cfRule type="cellIs" dxfId="58" priority="20" stopIfTrue="1" operator="equal">
      <formula>"Fail"</formula>
    </cfRule>
  </conditionalFormatting>
  <conditionalFormatting sqref="I891:L891">
    <cfRule type="cellIs" dxfId="57" priority="17" stopIfTrue="1" operator="equal">
      <formula>"Pass"</formula>
    </cfRule>
    <cfRule type="cellIs" dxfId="56" priority="18" stopIfTrue="1" operator="equal">
      <formula>"Fail"</formula>
    </cfRule>
  </conditionalFormatting>
  <conditionalFormatting sqref="I891:L891">
    <cfRule type="cellIs" dxfId="55" priority="15" stopIfTrue="1" operator="equal">
      <formula>"Pass"</formula>
    </cfRule>
    <cfRule type="cellIs" dxfId="54" priority="16" stopIfTrue="1" operator="equal">
      <formula>"Fail"</formula>
    </cfRule>
  </conditionalFormatting>
  <conditionalFormatting sqref="I891:L891">
    <cfRule type="cellIs" dxfId="53" priority="13" stopIfTrue="1" operator="equal">
      <formula>"Pass"</formula>
    </cfRule>
    <cfRule type="cellIs" dxfId="52" priority="14" stopIfTrue="1" operator="equal">
      <formula>"Fail"</formula>
    </cfRule>
  </conditionalFormatting>
  <conditionalFormatting sqref="I891:L891">
    <cfRule type="cellIs" dxfId="51" priority="11" stopIfTrue="1" operator="equal">
      <formula>"Pass"</formula>
    </cfRule>
    <cfRule type="cellIs" dxfId="50" priority="12" stopIfTrue="1" operator="equal">
      <formula>"Fail"</formula>
    </cfRule>
  </conditionalFormatting>
  <conditionalFormatting sqref="I891:L891">
    <cfRule type="cellIs" dxfId="49" priority="9" stopIfTrue="1" operator="equal">
      <formula>"Pass"</formula>
    </cfRule>
    <cfRule type="cellIs" dxfId="48" priority="10" stopIfTrue="1" operator="equal">
      <formula>"Fail"</formula>
    </cfRule>
  </conditionalFormatting>
  <conditionalFormatting sqref="I891:L891">
    <cfRule type="cellIs" dxfId="47" priority="7" stopIfTrue="1" operator="equal">
      <formula>"Pass"</formula>
    </cfRule>
    <cfRule type="cellIs" dxfId="46" priority="8" stopIfTrue="1" operator="equal">
      <formula>"Fail"</formula>
    </cfRule>
  </conditionalFormatting>
  <conditionalFormatting sqref="I891:L891">
    <cfRule type="cellIs" dxfId="45" priority="5" stopIfTrue="1" operator="equal">
      <formula>"Pass"</formula>
    </cfRule>
    <cfRule type="cellIs" dxfId="44" priority="6" stopIfTrue="1" operator="equal">
      <formula>"Fail"</formula>
    </cfRule>
  </conditionalFormatting>
  <conditionalFormatting sqref="I891:L891">
    <cfRule type="cellIs" dxfId="43" priority="3" stopIfTrue="1" operator="equal">
      <formula>"Pass"</formula>
    </cfRule>
    <cfRule type="cellIs" dxfId="42" priority="4" stopIfTrue="1" operator="equal">
      <formula>"Fail"</formula>
    </cfRule>
  </conditionalFormatting>
  <conditionalFormatting sqref="I891:L891">
    <cfRule type="cellIs" dxfId="41" priority="1" stopIfTrue="1" operator="equal">
      <formula>"Pass"</formula>
    </cfRule>
    <cfRule type="cellIs" dxfId="40" priority="2" stopIfTrue="1" operator="equal">
      <formula>"Fail"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8"/>
      <c r="G26" s="188"/>
    </row>
    <row r="27" spans="1:7">
      <c r="A27" s="188"/>
      <c r="G27" s="188"/>
    </row>
    <row r="28" spans="1:7">
      <c r="A28" s="188"/>
      <c r="G28" s="188"/>
    </row>
    <row r="29" spans="1:7">
      <c r="A29" s="188"/>
      <c r="G29" s="188"/>
    </row>
    <row r="30" spans="1:7">
      <c r="A30" s="188"/>
      <c r="G30" s="188"/>
    </row>
    <row r="31" spans="1:7">
      <c r="A31" s="188"/>
      <c r="G31" s="188"/>
    </row>
    <row r="32" spans="1:7">
      <c r="A32" s="188"/>
      <c r="G32" s="188"/>
    </row>
    <row r="33" spans="1:7">
      <c r="A33" s="188"/>
      <c r="G33" s="188"/>
    </row>
    <row r="34" spans="1:7">
      <c r="A34" s="188"/>
      <c r="G34" s="188"/>
    </row>
    <row r="35" spans="1:7">
      <c r="A35" s="188"/>
      <c r="G35" s="188"/>
    </row>
    <row r="36" spans="1:7">
      <c r="A36" s="188"/>
      <c r="G36" s="188"/>
    </row>
    <row r="37" spans="1:7">
      <c r="A37" s="188"/>
      <c r="G37" s="188"/>
    </row>
    <row r="38" spans="1:7">
      <c r="A38" s="188"/>
      <c r="G38" s="188"/>
    </row>
    <row r="39" spans="1:7">
      <c r="A39" s="188"/>
      <c r="G39" s="188"/>
    </row>
    <row r="40" spans="1:7">
      <c r="A40" s="188"/>
      <c r="G40" s="188"/>
    </row>
    <row r="41" spans="1:7">
      <c r="A41" s="188"/>
      <c r="G41" s="188"/>
    </row>
    <row r="42" spans="1:7">
      <c r="A42" s="188"/>
      <c r="G42" s="188"/>
    </row>
    <row r="43" spans="1:7">
      <c r="A43" s="188"/>
      <c r="G43" s="188"/>
    </row>
    <row r="44" spans="1:7">
      <c r="A44" s="188"/>
      <c r="G44" s="188"/>
    </row>
    <row r="45" spans="1:7">
      <c r="A45" s="188"/>
      <c r="G45" s="188"/>
    </row>
    <row r="46" spans="1:7">
      <c r="A46" s="188"/>
      <c r="G46" s="188"/>
    </row>
    <row r="47" spans="1:7">
      <c r="A47" s="188"/>
      <c r="G47" s="188"/>
    </row>
    <row r="48" spans="1:7">
      <c r="A48" s="188"/>
      <c r="G48" s="188"/>
    </row>
    <row r="49" spans="1:7">
      <c r="A49" s="188"/>
      <c r="G49" s="188"/>
    </row>
    <row r="50" spans="1:7">
      <c r="A50" s="188"/>
      <c r="G50" s="188"/>
    </row>
    <row r="51" spans="1:7">
      <c r="A51" s="188"/>
      <c r="G51" s="188"/>
    </row>
    <row r="52" spans="1:7">
      <c r="A52" s="188"/>
      <c r="G52" s="188"/>
    </row>
    <row r="53" spans="1:7">
      <c r="A53" s="188"/>
      <c r="G53" s="188"/>
    </row>
    <row r="54" spans="1:7">
      <c r="A54" s="188"/>
      <c r="G54" s="188"/>
    </row>
    <row r="55" spans="1:7">
      <c r="A55" s="188"/>
      <c r="G55" s="188"/>
    </row>
    <row r="56" spans="1:7">
      <c r="A56" s="188"/>
      <c r="G56" s="188"/>
    </row>
    <row r="57" spans="1:7">
      <c r="A57" s="188"/>
      <c r="G57" s="188"/>
    </row>
    <row r="58" spans="1:7">
      <c r="A58" s="188"/>
      <c r="G58" s="188"/>
    </row>
    <row r="59" spans="1:7">
      <c r="A59" s="188"/>
      <c r="G59" s="188"/>
    </row>
    <row r="60" spans="1:7">
      <c r="A60" s="188"/>
      <c r="G60" s="188"/>
    </row>
    <row r="61" spans="1:7">
      <c r="A61" s="188"/>
      <c r="G61" s="188"/>
    </row>
    <row r="62" spans="1:7">
      <c r="A62" s="188"/>
      <c r="G62" s="188"/>
    </row>
    <row r="63" spans="1:7">
      <c r="A63" s="188"/>
      <c r="G63" s="188"/>
    </row>
    <row r="64" spans="1:7">
      <c r="A64" s="188"/>
      <c r="G64" s="188"/>
    </row>
    <row r="65" spans="1:7">
      <c r="A65" s="188"/>
      <c r="G65" s="188"/>
    </row>
    <row r="66" spans="1:7">
      <c r="A66" s="188"/>
      <c r="G66" s="188"/>
    </row>
    <row r="67" spans="1:7">
      <c r="A67" s="188"/>
      <c r="G67" s="188"/>
    </row>
    <row r="68" spans="1:7">
      <c r="A68" s="188"/>
      <c r="G68" s="188"/>
    </row>
    <row r="69" spans="1:7">
      <c r="A69" s="188"/>
      <c r="G69" s="188"/>
    </row>
    <row r="70" spans="1:7">
      <c r="A70" s="188"/>
      <c r="G70" s="188"/>
    </row>
    <row r="71" spans="1:7">
      <c r="A71" s="188"/>
      <c r="G71" s="188"/>
    </row>
    <row r="72" spans="1:7">
      <c r="A72" s="188"/>
      <c r="G72" s="188"/>
    </row>
    <row r="73" spans="1:7">
      <c r="A73" s="188"/>
      <c r="G73" s="188"/>
    </row>
    <row r="74" spans="1:7">
      <c r="A74" s="188"/>
      <c r="G74" s="188"/>
    </row>
    <row r="75" spans="1:7">
      <c r="A75" s="188"/>
      <c r="G75" s="188"/>
    </row>
    <row r="76" spans="1:7">
      <c r="A76" s="188"/>
      <c r="G76" s="188"/>
    </row>
    <row r="77" spans="1:7">
      <c r="A77" s="188"/>
      <c r="G77" s="188"/>
    </row>
    <row r="78" spans="1:7">
      <c r="A78" s="188"/>
      <c r="G78" s="188"/>
    </row>
    <row r="79" spans="1:7">
      <c r="A79" s="188"/>
      <c r="G79" s="188"/>
    </row>
    <row r="80" spans="1:7">
      <c r="A80" s="188"/>
      <c r="G80" s="188"/>
    </row>
    <row r="81" spans="1:7">
      <c r="A81" s="188"/>
      <c r="G81" s="188"/>
    </row>
    <row r="82" spans="1:7">
      <c r="A82" s="188"/>
      <c r="G82" s="188"/>
    </row>
    <row r="83" spans="1:7">
      <c r="A83" s="188"/>
      <c r="G83" s="188"/>
    </row>
    <row r="84" spans="1:7">
      <c r="A84" s="188"/>
      <c r="G84" s="188"/>
    </row>
    <row r="85" spans="1:7">
      <c r="A85" s="188"/>
      <c r="G85" s="188"/>
    </row>
    <row r="86" spans="1:7">
      <c r="A86" s="188"/>
      <c r="G86" s="188"/>
    </row>
    <row r="87" spans="1:7">
      <c r="A87" s="188"/>
      <c r="G87" s="188"/>
    </row>
    <row r="88" spans="1:7">
      <c r="A88" s="188"/>
      <c r="G88" s="188"/>
    </row>
    <row r="89" spans="1:7">
      <c r="A89" s="188"/>
      <c r="G89" s="188"/>
    </row>
    <row r="90" spans="1:7">
      <c r="A90" s="188"/>
      <c r="G90" s="188"/>
    </row>
    <row r="91" spans="1:7">
      <c r="A91" s="188"/>
      <c r="G91" s="188"/>
    </row>
    <row r="92" spans="1:7">
      <c r="A92" s="188"/>
      <c r="G92" s="188"/>
    </row>
    <row r="93" spans="1:7">
      <c r="A93" s="188"/>
      <c r="G93" s="188"/>
    </row>
    <row r="94" spans="1:7">
      <c r="A94" s="188"/>
      <c r="G94" s="188"/>
    </row>
    <row r="95" spans="1:7">
      <c r="A95" s="188"/>
      <c r="G95" s="188"/>
    </row>
    <row r="96" spans="1:7">
      <c r="A96" s="188"/>
      <c r="G96" s="188"/>
    </row>
    <row r="97" spans="1:7">
      <c r="A97" s="188"/>
      <c r="G97" s="188"/>
    </row>
    <row r="98" spans="1:7">
      <c r="A98" s="188"/>
      <c r="G98" s="188"/>
    </row>
    <row r="99" spans="1:7">
      <c r="A99" s="188"/>
      <c r="G99" s="188"/>
    </row>
    <row r="100" spans="1:7">
      <c r="A100" s="188"/>
      <c r="G100" s="188"/>
    </row>
    <row r="101" spans="1:7">
      <c r="A101" s="188"/>
      <c r="G101" s="188"/>
    </row>
    <row r="102" spans="1:7">
      <c r="A102" s="188"/>
      <c r="G102" s="188"/>
    </row>
    <row r="103" spans="1:7">
      <c r="A103" s="188"/>
      <c r="G103" s="188"/>
    </row>
    <row r="104" spans="1:7">
      <c r="A104" s="188"/>
      <c r="G104" s="188"/>
    </row>
    <row r="105" spans="1:7">
      <c r="A105" s="188"/>
      <c r="G105" s="188"/>
    </row>
    <row r="106" spans="1:7">
      <c r="A106" s="188"/>
      <c r="G106" s="188"/>
    </row>
    <row r="107" spans="1:7">
      <c r="A107" s="188"/>
      <c r="G107" s="188"/>
    </row>
    <row r="108" spans="1:7">
      <c r="A108" s="188"/>
      <c r="G108" s="188"/>
    </row>
    <row r="109" spans="1:7">
      <c r="A109" s="188"/>
      <c r="G109" s="188"/>
    </row>
    <row r="110" spans="1:7">
      <c r="A110" s="188"/>
      <c r="G110" s="188"/>
    </row>
    <row r="111" spans="1:7">
      <c r="A111" s="188"/>
      <c r="G111" s="188"/>
    </row>
    <row r="112" spans="1:7">
      <c r="A112" s="188"/>
      <c r="G112" s="188"/>
    </row>
    <row r="113" spans="1:7">
      <c r="A113" s="188"/>
      <c r="G113" s="188"/>
    </row>
    <row r="114" spans="1:7">
      <c r="A114" s="188"/>
      <c r="G114" s="188"/>
    </row>
    <row r="115" spans="1:7">
      <c r="A115" s="188"/>
      <c r="G115" s="188"/>
    </row>
    <row r="116" spans="1:7">
      <c r="A116" s="188"/>
      <c r="G116" s="188"/>
    </row>
    <row r="117" spans="1:7">
      <c r="A117" s="188"/>
      <c r="G117" s="188"/>
    </row>
    <row r="118" spans="1:7">
      <c r="A118" s="188"/>
      <c r="G118" s="188"/>
    </row>
    <row r="119" spans="1:7">
      <c r="A119" s="188"/>
      <c r="G119" s="188"/>
    </row>
    <row r="120" spans="1:7">
      <c r="A120" s="188"/>
      <c r="G120" s="188"/>
    </row>
    <row r="121" spans="1:7">
      <c r="A121" s="188"/>
      <c r="G121" s="188"/>
    </row>
    <row r="122" spans="1:7">
      <c r="A122" s="188"/>
      <c r="G122" s="188"/>
    </row>
    <row r="123" spans="1:7">
      <c r="A123" s="188"/>
      <c r="G123" s="188"/>
    </row>
    <row r="124" spans="1:7">
      <c r="A124" s="188"/>
      <c r="G124" s="188"/>
    </row>
    <row r="125" spans="1:7">
      <c r="A125" s="188"/>
      <c r="G125" s="188"/>
    </row>
    <row r="126" spans="1:7">
      <c r="A126" s="188"/>
      <c r="G126" s="188"/>
    </row>
    <row r="127" spans="1:7">
      <c r="A127" s="188"/>
      <c r="G127" s="188"/>
    </row>
    <row r="128" spans="1:7">
      <c r="A128" s="188"/>
      <c r="G128" s="188"/>
    </row>
    <row r="129" spans="1:7">
      <c r="A129" s="188"/>
      <c r="G129" s="188"/>
    </row>
    <row r="130" spans="1:7">
      <c r="A130" s="188"/>
      <c r="G130" s="188"/>
    </row>
    <row r="131" spans="1:7">
      <c r="A131" s="188"/>
      <c r="G131" s="188"/>
    </row>
    <row r="132" spans="1:7">
      <c r="A132" s="188"/>
      <c r="G132" s="188"/>
    </row>
    <row r="133" spans="1:7">
      <c r="A133" s="188"/>
      <c r="G133" s="188"/>
    </row>
    <row r="134" spans="1:7">
      <c r="A134" s="188"/>
      <c r="G134" s="188"/>
    </row>
    <row r="135" spans="1:7">
      <c r="A135" s="188"/>
      <c r="G135" s="188"/>
    </row>
    <row r="136" spans="1:7">
      <c r="A136" s="188"/>
      <c r="G136" s="188"/>
    </row>
    <row r="137" spans="1:7">
      <c r="A137" s="188"/>
      <c r="G137" s="188"/>
    </row>
    <row r="138" spans="1:7">
      <c r="A138" s="188"/>
      <c r="G138" s="188"/>
    </row>
    <row r="139" spans="1:7">
      <c r="A139" s="188"/>
      <c r="G139" s="188"/>
    </row>
    <row r="140" spans="1:7">
      <c r="A140" s="188"/>
      <c r="G140" s="188"/>
    </row>
    <row r="141" spans="1:7">
      <c r="A141" s="188"/>
      <c r="G141" s="188"/>
    </row>
    <row r="142" spans="1:7">
      <c r="A142" s="188"/>
      <c r="G142" s="188"/>
    </row>
    <row r="143" spans="1:7">
      <c r="A143" s="188"/>
      <c r="G143" s="188"/>
    </row>
    <row r="144" spans="1:7">
      <c r="A144" s="188"/>
      <c r="G144" s="188"/>
    </row>
    <row r="145" spans="1:7">
      <c r="A145" s="188"/>
      <c r="G145" s="188"/>
    </row>
    <row r="146" spans="1:7">
      <c r="A146" s="188"/>
      <c r="G146" s="188"/>
    </row>
    <row r="147" spans="1:7">
      <c r="A147" s="188"/>
      <c r="G147" s="188"/>
    </row>
    <row r="148" spans="1:7">
      <c r="A148" s="188"/>
      <c r="G148" s="188"/>
    </row>
    <row r="149" spans="1:7">
      <c r="A149" s="188"/>
      <c r="G149" s="188"/>
    </row>
    <row r="150" spans="1:7">
      <c r="A150" s="188"/>
      <c r="G150" s="188"/>
    </row>
    <row r="151" spans="1:7">
      <c r="A151" s="188"/>
      <c r="G151" s="188"/>
    </row>
    <row r="152" spans="1:7">
      <c r="A152" s="188"/>
      <c r="G152" s="188"/>
    </row>
    <row r="153" spans="1:7">
      <c r="A153" s="188"/>
      <c r="G153" s="188"/>
    </row>
    <row r="154" spans="1:7">
      <c r="A154" s="188"/>
      <c r="G154" s="188"/>
    </row>
    <row r="155" spans="1:7">
      <c r="A155" s="188"/>
      <c r="G155" s="188"/>
    </row>
    <row r="156" spans="1:7">
      <c r="A156" s="188"/>
      <c r="G156" s="188"/>
    </row>
    <row r="157" spans="1:7">
      <c r="A157" s="188"/>
      <c r="G157" s="188"/>
    </row>
    <row r="158" spans="1:7">
      <c r="A158" s="188"/>
      <c r="G158" s="188"/>
    </row>
    <row r="159" spans="1:7">
      <c r="A159" s="188"/>
      <c r="G159" s="188"/>
    </row>
    <row r="160" spans="1:7">
      <c r="A160" s="188"/>
      <c r="G160" s="188"/>
    </row>
    <row r="161" spans="1:7">
      <c r="A161" s="188"/>
      <c r="G161" s="188"/>
    </row>
    <row r="162" spans="1:7">
      <c r="A162" s="188"/>
      <c r="G162" s="188"/>
    </row>
    <row r="163" spans="1:7">
      <c r="A163" s="188"/>
      <c r="G163" s="188"/>
    </row>
    <row r="164" spans="1:7">
      <c r="A164" s="188"/>
      <c r="G164" s="188"/>
    </row>
    <row r="165" spans="1:7">
      <c r="A165" s="188"/>
      <c r="G165" s="188"/>
    </row>
    <row r="166" spans="1:7">
      <c r="A166" s="188"/>
      <c r="G166" s="188"/>
    </row>
    <row r="167" spans="1:7">
      <c r="A167" s="188"/>
      <c r="G167" s="188"/>
    </row>
    <row r="168" spans="1:7">
      <c r="A168" s="188"/>
      <c r="G168" s="188"/>
    </row>
    <row r="169" spans="1:7">
      <c r="A169" s="188"/>
      <c r="G169" s="188"/>
    </row>
    <row r="170" spans="1:7">
      <c r="A170" s="188"/>
      <c r="G170" s="188"/>
    </row>
    <row r="171" spans="1:7">
      <c r="A171" s="188"/>
      <c r="G171" s="188"/>
    </row>
    <row r="172" spans="1:7">
      <c r="A172" s="188"/>
      <c r="G172" s="188"/>
    </row>
    <row r="173" spans="1:7">
      <c r="A173" s="188"/>
      <c r="G173" s="188"/>
    </row>
    <row r="174" spans="1:7">
      <c r="A174" s="188"/>
      <c r="G174" s="188"/>
    </row>
    <row r="175" spans="1:7">
      <c r="A175" s="188"/>
      <c r="G175" s="188"/>
    </row>
    <row r="176" spans="1:7">
      <c r="A176" s="188"/>
      <c r="G176" s="188"/>
    </row>
    <row r="177" spans="1:7">
      <c r="A177" s="188"/>
      <c r="G177" s="188"/>
    </row>
    <row r="178" spans="1:7">
      <c r="A178" s="188"/>
      <c r="G178" s="188"/>
    </row>
    <row r="179" spans="1:7">
      <c r="A179" s="188"/>
      <c r="G179" s="188"/>
    </row>
    <row r="180" spans="1:7">
      <c r="A180" s="188"/>
      <c r="G180" s="188"/>
    </row>
    <row r="181" spans="1:7">
      <c r="A181" s="188"/>
      <c r="G181" s="188"/>
    </row>
    <row r="182" spans="1:7">
      <c r="A182" s="188"/>
      <c r="G182" s="188"/>
    </row>
    <row r="183" spans="1:7">
      <c r="A183" s="188"/>
      <c r="G183" s="188"/>
    </row>
    <row r="184" spans="1:7">
      <c r="A184" s="188"/>
      <c r="G184" s="188"/>
    </row>
    <row r="185" spans="1:7">
      <c r="A185" s="188"/>
      <c r="G185" s="188"/>
    </row>
    <row r="186" spans="1:7">
      <c r="A186" s="188"/>
      <c r="G186" s="188"/>
    </row>
    <row r="187" spans="1:7">
      <c r="A187" s="188"/>
      <c r="G187" s="188"/>
    </row>
    <row r="188" spans="1:7">
      <c r="A188" s="188"/>
      <c r="G188" s="188"/>
    </row>
    <row r="189" spans="1:7">
      <c r="A189" s="188"/>
      <c r="G189" s="188"/>
    </row>
    <row r="190" spans="1:7">
      <c r="A190" s="188"/>
      <c r="G190" s="188"/>
    </row>
    <row r="191" spans="1:7">
      <c r="A191" s="188"/>
      <c r="G191" s="188"/>
    </row>
    <row r="192" spans="1:7">
      <c r="A192" s="188"/>
      <c r="G192" s="188"/>
    </row>
    <row r="193" spans="1:7">
      <c r="A193" s="188"/>
      <c r="G193" s="188"/>
    </row>
    <row r="194" spans="1:7">
      <c r="A194" s="188"/>
      <c r="G194" s="188"/>
    </row>
    <row r="195" spans="1:7">
      <c r="A195" s="188"/>
      <c r="G195" s="188"/>
    </row>
    <row r="196" spans="1:7">
      <c r="A196" s="188"/>
      <c r="G196" s="188"/>
    </row>
    <row r="197" spans="1:7">
      <c r="A197" s="188"/>
      <c r="G197" s="188"/>
    </row>
    <row r="198" spans="1:7">
      <c r="A198" s="188"/>
      <c r="G198" s="188"/>
    </row>
    <row r="199" spans="1:7">
      <c r="A199" s="188"/>
      <c r="G199" s="188"/>
    </row>
    <row r="200" spans="1:7">
      <c r="A200" s="188"/>
      <c r="G200" s="188"/>
    </row>
    <row r="201" spans="1:7">
      <c r="A201" s="188"/>
      <c r="G201" s="188"/>
    </row>
    <row r="202" spans="1:7">
      <c r="A202" s="188"/>
      <c r="G202" s="188"/>
    </row>
    <row r="203" spans="1:7">
      <c r="A203" s="188"/>
      <c r="G203" s="188"/>
    </row>
    <row r="204" spans="1:7">
      <c r="A204" s="188"/>
      <c r="G204" s="188"/>
    </row>
    <row r="205" spans="1:7">
      <c r="A205" s="188"/>
      <c r="G205" s="188"/>
    </row>
    <row r="206" spans="1:7">
      <c r="A206" s="188"/>
      <c r="G206" s="188"/>
    </row>
    <row r="207" spans="1:7">
      <c r="A207" s="188"/>
      <c r="G207" s="188"/>
    </row>
    <row r="208" spans="1:7">
      <c r="A208" s="188"/>
      <c r="G208" s="188"/>
    </row>
    <row r="209" spans="1:7">
      <c r="A209" s="188"/>
      <c r="G209" s="188"/>
    </row>
    <row r="210" spans="1:7">
      <c r="A210" s="188"/>
      <c r="G210" s="188"/>
    </row>
    <row r="211" spans="1:7">
      <c r="A211" s="188"/>
      <c r="G211" s="188"/>
    </row>
    <row r="212" spans="1:7">
      <c r="A212" s="188"/>
      <c r="G212" s="188"/>
    </row>
    <row r="213" spans="1:7">
      <c r="A213" s="188"/>
      <c r="G213" s="188"/>
    </row>
    <row r="214" spans="1:7">
      <c r="A214" s="188"/>
      <c r="G214" s="188"/>
    </row>
    <row r="215" spans="1:7">
      <c r="A215" s="188"/>
      <c r="G215" s="188"/>
    </row>
    <row r="216" spans="1:7">
      <c r="A216" s="188"/>
      <c r="G216" s="188"/>
    </row>
    <row r="217" spans="1:7">
      <c r="A217" s="188"/>
      <c r="G217" s="188"/>
    </row>
    <row r="218" spans="1:7">
      <c r="A218" s="188"/>
      <c r="G218" s="188"/>
    </row>
    <row r="219" spans="1:7">
      <c r="A219" s="188"/>
      <c r="G219" s="188"/>
    </row>
    <row r="220" spans="1:7">
      <c r="A220" s="188"/>
      <c r="G220" s="188"/>
    </row>
    <row r="221" spans="1:7">
      <c r="A221" s="188"/>
      <c r="G221" s="188"/>
    </row>
    <row r="222" spans="1:7">
      <c r="A222" s="188"/>
      <c r="G222" s="188"/>
    </row>
    <row r="223" spans="1:7">
      <c r="A223" s="188"/>
      <c r="G223" s="188"/>
    </row>
    <row r="224" spans="1:7">
      <c r="A224" s="188"/>
      <c r="G224" s="188"/>
    </row>
    <row r="225" spans="1:7">
      <c r="A225" s="188"/>
      <c r="G225" s="188"/>
    </row>
    <row r="226" spans="1:7">
      <c r="A226" s="188"/>
      <c r="G226" s="188"/>
    </row>
    <row r="227" spans="1:7">
      <c r="A227" s="188"/>
      <c r="G227" s="188"/>
    </row>
    <row r="228" spans="1:7">
      <c r="A228" s="188"/>
      <c r="G228" s="188"/>
    </row>
    <row r="229" spans="1:7">
      <c r="A229" s="188"/>
      <c r="G229" s="188"/>
    </row>
    <row r="230" spans="1:7">
      <c r="A230" s="188"/>
      <c r="G230" s="188"/>
    </row>
    <row r="231" spans="1:7">
      <c r="A231" s="188"/>
      <c r="G231" s="188"/>
    </row>
    <row r="232" spans="1:7">
      <c r="A232" s="188"/>
      <c r="G232" s="188"/>
    </row>
    <row r="233" spans="1:7">
      <c r="A233" s="188"/>
      <c r="G233" s="188"/>
    </row>
    <row r="234" spans="1:7">
      <c r="A234" s="188"/>
      <c r="G234" s="188"/>
    </row>
    <row r="235" spans="1:7">
      <c r="A235" s="188"/>
      <c r="G235" s="188"/>
    </row>
    <row r="236" spans="1:7">
      <c r="A236" s="188"/>
      <c r="G236" s="188"/>
    </row>
    <row r="237" spans="1:7">
      <c r="A237" s="188"/>
      <c r="G237" s="188"/>
    </row>
    <row r="238" spans="1:7">
      <c r="A238" s="188"/>
      <c r="G238" s="188"/>
    </row>
    <row r="239" spans="1:7">
      <c r="A239" s="188"/>
      <c r="G239" s="188"/>
    </row>
    <row r="240" spans="1:7">
      <c r="A240" s="188"/>
      <c r="G240" s="188"/>
    </row>
    <row r="241" spans="1:7">
      <c r="A241" s="188"/>
      <c r="G241" s="188"/>
    </row>
    <row r="242" spans="1:7">
      <c r="A242" s="188"/>
      <c r="G242" s="188"/>
    </row>
    <row r="243" spans="1:7">
      <c r="A243" s="188"/>
      <c r="G243" s="188"/>
    </row>
    <row r="244" spans="1:7">
      <c r="A244" s="188"/>
      <c r="G244" s="188"/>
    </row>
    <row r="245" spans="1:7">
      <c r="A245" s="188"/>
      <c r="G245" s="188"/>
    </row>
    <row r="246" spans="1:7">
      <c r="A246" s="188"/>
      <c r="G246" s="188"/>
    </row>
    <row r="247" spans="1:7">
      <c r="A247" s="188"/>
      <c r="G247" s="188"/>
    </row>
    <row r="248" spans="1:7">
      <c r="A248" s="188"/>
      <c r="G248" s="188"/>
    </row>
    <row r="249" spans="1:7">
      <c r="A249" s="188"/>
      <c r="G249" s="188"/>
    </row>
    <row r="250" spans="1:7">
      <c r="A250" s="188"/>
      <c r="G250" s="188"/>
    </row>
    <row r="251" spans="1:7">
      <c r="A251" s="188"/>
      <c r="G251" s="188"/>
    </row>
    <row r="252" spans="1:7">
      <c r="A252" s="188"/>
      <c r="G252" s="188"/>
    </row>
    <row r="253" spans="1:7">
      <c r="G253" s="188"/>
    </row>
    <row r="254" spans="1:7">
      <c r="G254" s="18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O103"/>
  <sheetViews>
    <sheetView topLeftCell="AM47" zoomScale="60" zoomScaleNormal="60" workbookViewId="0">
      <selection activeCell="BH64" sqref="BH64"/>
    </sheetView>
  </sheetViews>
  <sheetFormatPr defaultColWidth="7.375" defaultRowHeight="15.75"/>
  <cols>
    <col min="1" max="2" width="16.375" style="482" customWidth="1"/>
    <col min="3" max="3" width="14.375" style="412" customWidth="1"/>
    <col min="4" max="52" width="11.875" style="412" customWidth="1"/>
    <col min="53" max="53" width="8" style="412" bestFit="1" customWidth="1"/>
    <col min="54" max="55" width="7.375" style="412"/>
    <col min="56" max="56" width="7.375" style="483"/>
    <col min="57" max="57" width="7.375" style="484"/>
    <col min="58" max="58" width="7.375" style="412"/>
    <col min="59" max="60" width="7.375" style="485"/>
    <col min="61" max="61" width="7.375" style="486"/>
    <col min="62" max="65" width="7.375" style="398"/>
    <col min="66" max="67" width="7.375" style="411"/>
    <col min="68" max="16384" width="7.375" style="412"/>
  </cols>
  <sheetData>
    <row r="1" spans="1:67" s="401" customFormat="1">
      <c r="A1" s="391" t="s">
        <v>11</v>
      </c>
      <c r="B1" s="392"/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  <c r="AL1" s="393"/>
      <c r="AM1" s="393"/>
      <c r="AN1" s="393"/>
      <c r="AO1" s="393"/>
      <c r="AP1" s="393"/>
      <c r="AQ1" s="393"/>
      <c r="AR1" s="393"/>
      <c r="AS1" s="393"/>
      <c r="AT1" s="393"/>
      <c r="AU1" s="393"/>
      <c r="AV1" s="393"/>
      <c r="AW1" s="393"/>
      <c r="AX1" s="393"/>
      <c r="AY1" s="393"/>
      <c r="AZ1" s="393"/>
      <c r="BA1" s="393"/>
      <c r="BB1" s="393"/>
      <c r="BC1" s="393"/>
      <c r="BD1" s="394"/>
      <c r="BE1" s="395"/>
      <c r="BF1" s="393"/>
      <c r="BG1" s="396"/>
      <c r="BH1" s="396"/>
      <c r="BI1" s="397"/>
      <c r="BJ1" s="398"/>
      <c r="BK1" s="398"/>
      <c r="BL1" s="399"/>
      <c r="BM1" s="399"/>
      <c r="BN1" s="400"/>
      <c r="BO1" s="400"/>
    </row>
    <row r="2" spans="1:67">
      <c r="A2" s="402" t="s">
        <v>332</v>
      </c>
      <c r="B2" s="403"/>
      <c r="C2" s="404"/>
      <c r="D2" s="405"/>
      <c r="E2" s="405"/>
      <c r="F2" s="406"/>
      <c r="G2" s="406"/>
      <c r="H2" s="406"/>
      <c r="I2" s="406"/>
      <c r="J2" s="406" t="s">
        <v>333</v>
      </c>
      <c r="K2" s="406"/>
      <c r="L2" s="406"/>
      <c r="M2" s="406"/>
      <c r="N2" s="406"/>
      <c r="O2" s="406"/>
      <c r="P2" s="406"/>
      <c r="Q2" s="406"/>
      <c r="R2" s="406"/>
      <c r="S2" s="406"/>
      <c r="T2" s="406"/>
      <c r="U2" s="406"/>
      <c r="V2" s="406"/>
      <c r="W2" s="406"/>
      <c r="X2" s="406"/>
      <c r="Y2" s="406"/>
      <c r="Z2" s="406"/>
      <c r="AA2" s="406"/>
      <c r="AB2" s="406"/>
      <c r="AC2" s="406"/>
      <c r="AD2" s="406"/>
      <c r="AE2" s="406"/>
      <c r="AF2" s="406"/>
      <c r="AG2" s="406"/>
      <c r="AH2" s="406"/>
      <c r="AI2" s="406"/>
      <c r="AJ2" s="406"/>
      <c r="AK2" s="406"/>
      <c r="AL2" s="406"/>
      <c r="AM2" s="406"/>
      <c r="AN2" s="406"/>
      <c r="AO2" s="406"/>
      <c r="AP2" s="406"/>
      <c r="AQ2" s="406"/>
      <c r="AR2" s="406"/>
      <c r="AS2" s="406"/>
      <c r="AT2" s="406"/>
      <c r="AU2" s="406"/>
      <c r="AV2" s="406"/>
      <c r="AW2" s="406"/>
      <c r="AX2" s="406"/>
      <c r="AY2" s="406"/>
      <c r="AZ2" s="406"/>
      <c r="BA2" s="405"/>
      <c r="BB2" s="404"/>
      <c r="BC2" s="406"/>
      <c r="BD2" s="394"/>
      <c r="BE2" s="407"/>
      <c r="BF2" s="408"/>
      <c r="BG2" s="409"/>
      <c r="BH2" s="409"/>
      <c r="BI2" s="410"/>
    </row>
    <row r="3" spans="1:67">
      <c r="A3" s="413" t="s">
        <v>334</v>
      </c>
      <c r="B3" s="414"/>
      <c r="C3" s="415"/>
      <c r="D3" s="415"/>
      <c r="E3" s="415"/>
      <c r="F3" s="408"/>
      <c r="G3" s="408" t="s">
        <v>335</v>
      </c>
      <c r="H3" s="408"/>
      <c r="I3" s="408"/>
      <c r="J3" s="408"/>
      <c r="K3" s="408"/>
      <c r="L3" s="408"/>
      <c r="M3" s="408"/>
      <c r="N3" s="408"/>
      <c r="O3" s="408"/>
      <c r="P3" s="408"/>
      <c r="Q3" s="408"/>
      <c r="R3" s="408"/>
      <c r="S3" s="408"/>
      <c r="T3" s="408"/>
      <c r="U3" s="408"/>
      <c r="V3" s="408"/>
      <c r="W3" s="408"/>
      <c r="X3" s="408"/>
      <c r="Y3" s="408"/>
      <c r="Z3" s="408"/>
      <c r="AA3" s="408"/>
      <c r="AB3" s="408"/>
      <c r="AC3" s="408"/>
      <c r="AD3" s="408"/>
      <c r="AE3" s="408"/>
      <c r="AF3" s="408"/>
      <c r="AG3" s="408"/>
      <c r="AH3" s="408"/>
      <c r="AI3" s="408"/>
      <c r="AJ3" s="408"/>
      <c r="AK3" s="408"/>
      <c r="AL3" s="408"/>
      <c r="AM3" s="408"/>
      <c r="AN3" s="408"/>
      <c r="AO3" s="408"/>
      <c r="AP3" s="408"/>
      <c r="AQ3" s="408"/>
      <c r="AR3" s="408"/>
      <c r="AS3" s="408"/>
      <c r="AT3" s="408"/>
      <c r="AU3" s="408"/>
      <c r="AV3" s="408"/>
      <c r="AW3" s="408"/>
      <c r="AX3" s="408"/>
      <c r="AY3" s="408"/>
      <c r="AZ3" s="408"/>
      <c r="BA3" s="415"/>
      <c r="BB3" s="415"/>
      <c r="BC3" s="408"/>
      <c r="BD3" s="394"/>
      <c r="BE3" s="416"/>
      <c r="BF3" s="408"/>
      <c r="BG3" s="417"/>
      <c r="BH3" s="417"/>
      <c r="BI3" s="418"/>
    </row>
    <row r="4" spans="1:67">
      <c r="A4" s="402" t="s">
        <v>336</v>
      </c>
      <c r="B4" s="403"/>
      <c r="C4" s="405"/>
      <c r="D4" s="405"/>
      <c r="E4" s="405"/>
      <c r="F4" s="408"/>
      <c r="G4" s="406" t="s">
        <v>405</v>
      </c>
      <c r="H4" s="408"/>
      <c r="I4" s="408"/>
      <c r="J4" s="408"/>
      <c r="K4" s="408"/>
      <c r="L4" s="408"/>
      <c r="M4" s="408"/>
      <c r="N4" s="408"/>
      <c r="O4" s="408"/>
      <c r="P4" s="408"/>
      <c r="Q4" s="408"/>
      <c r="R4" s="408"/>
      <c r="S4" s="408"/>
      <c r="T4" s="408"/>
      <c r="U4" s="408"/>
      <c r="V4" s="408"/>
      <c r="W4" s="408"/>
      <c r="X4" s="408"/>
      <c r="Y4" s="408"/>
      <c r="Z4" s="408"/>
      <c r="AA4" s="408"/>
      <c r="AB4" s="408"/>
      <c r="AC4" s="408"/>
      <c r="AD4" s="408"/>
      <c r="AE4" s="408"/>
      <c r="AF4" s="408"/>
      <c r="AG4" s="408"/>
      <c r="AH4" s="408"/>
      <c r="AI4" s="408"/>
      <c r="AJ4" s="408"/>
      <c r="AK4" s="408"/>
      <c r="AL4" s="408"/>
      <c r="AM4" s="408"/>
      <c r="AN4" s="408"/>
      <c r="AO4" s="408"/>
      <c r="AP4" s="408"/>
      <c r="AQ4" s="408"/>
      <c r="AR4" s="408"/>
      <c r="AS4" s="408"/>
      <c r="AT4" s="408"/>
      <c r="AU4" s="408"/>
      <c r="AV4" s="408"/>
      <c r="AW4" s="408"/>
      <c r="AX4" s="408"/>
      <c r="AY4" s="408"/>
      <c r="AZ4" s="408"/>
      <c r="BA4" s="405"/>
      <c r="BB4" s="405"/>
      <c r="BC4" s="408"/>
      <c r="BD4" s="394"/>
      <c r="BE4" s="416"/>
      <c r="BF4" s="408"/>
      <c r="BG4" s="417"/>
      <c r="BH4" s="417"/>
      <c r="BI4" s="418"/>
    </row>
    <row r="5" spans="1:67" ht="21">
      <c r="A5" s="402" t="s">
        <v>436</v>
      </c>
      <c r="B5" s="403"/>
      <c r="C5" s="405"/>
      <c r="D5" s="405"/>
      <c r="E5" s="405"/>
      <c r="F5" s="408"/>
      <c r="G5" s="419" t="s">
        <v>414</v>
      </c>
      <c r="H5" s="408"/>
      <c r="I5" s="408"/>
      <c r="J5" s="408"/>
      <c r="K5" s="408"/>
      <c r="L5" s="408"/>
      <c r="M5" s="408"/>
      <c r="N5" s="408"/>
      <c r="O5" s="408"/>
      <c r="P5" s="408"/>
      <c r="Q5" s="408"/>
      <c r="R5" s="408"/>
      <c r="S5" s="408"/>
      <c r="T5" s="408"/>
      <c r="U5" s="408"/>
      <c r="V5" s="408"/>
      <c r="W5" s="408"/>
      <c r="X5" s="408"/>
      <c r="Y5" s="408"/>
      <c r="Z5" s="408"/>
      <c r="AA5" s="408"/>
      <c r="AB5" s="408"/>
      <c r="AC5" s="408"/>
      <c r="AD5" s="408"/>
      <c r="AE5" s="408"/>
      <c r="AF5" s="408"/>
      <c r="AG5" s="408"/>
      <c r="AH5" s="408"/>
      <c r="AI5" s="408"/>
      <c r="AJ5" s="408"/>
      <c r="AK5" s="408"/>
      <c r="AL5" s="408"/>
      <c r="AM5" s="408"/>
      <c r="AN5" s="408"/>
      <c r="AO5" s="408"/>
      <c r="AP5" s="408"/>
      <c r="AQ5" s="408"/>
      <c r="AR5" s="408"/>
      <c r="AS5" s="408"/>
      <c r="AT5" s="408"/>
      <c r="AU5" s="408"/>
      <c r="AV5" s="408"/>
      <c r="AW5" s="408"/>
      <c r="AX5" s="408"/>
      <c r="AY5" s="408"/>
      <c r="AZ5" s="408"/>
      <c r="BA5" s="420"/>
      <c r="BB5" s="405"/>
      <c r="BC5" s="408"/>
      <c r="BD5" s="394"/>
      <c r="BE5" s="416"/>
      <c r="BF5" s="408"/>
      <c r="BG5" s="417"/>
      <c r="BH5" s="417"/>
      <c r="BI5" s="418"/>
    </row>
    <row r="6" spans="1:67">
      <c r="A6" s="402" t="s">
        <v>337</v>
      </c>
      <c r="B6" s="403"/>
      <c r="C6" s="405"/>
      <c r="D6" s="405"/>
      <c r="E6" s="405"/>
      <c r="F6" s="406" t="s">
        <v>406</v>
      </c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408"/>
      <c r="R6" s="408"/>
      <c r="S6" s="408"/>
      <c r="T6" s="408"/>
      <c r="U6" s="408"/>
      <c r="V6" s="408"/>
      <c r="W6" s="408"/>
      <c r="X6" s="408"/>
      <c r="Y6" s="408"/>
      <c r="Z6" s="408"/>
      <c r="AA6" s="408"/>
      <c r="AB6" s="408"/>
      <c r="AC6" s="408"/>
      <c r="AD6" s="408"/>
      <c r="AE6" s="408"/>
      <c r="AF6" s="408"/>
      <c r="AG6" s="408"/>
      <c r="AH6" s="408"/>
      <c r="AI6" s="408"/>
      <c r="AJ6" s="408"/>
      <c r="AK6" s="408"/>
      <c r="AL6" s="408"/>
      <c r="AM6" s="408"/>
      <c r="AN6" s="408"/>
      <c r="AO6" s="408"/>
      <c r="AP6" s="408"/>
      <c r="AQ6" s="408"/>
      <c r="AR6" s="408"/>
      <c r="AS6" s="408"/>
      <c r="AT6" s="408"/>
      <c r="AU6" s="408"/>
      <c r="AV6" s="408"/>
      <c r="AW6" s="408"/>
      <c r="AX6" s="408"/>
      <c r="AY6" s="408"/>
      <c r="AZ6" s="408"/>
      <c r="BA6" s="405"/>
      <c r="BB6" s="405"/>
      <c r="BC6" s="408"/>
      <c r="BD6" s="394"/>
      <c r="BE6" s="421"/>
      <c r="BF6" s="422"/>
      <c r="BG6" s="423"/>
      <c r="BH6" s="423"/>
      <c r="BI6" s="424"/>
    </row>
    <row r="7" spans="1:67">
      <c r="A7" s="425" t="s">
        <v>338</v>
      </c>
      <c r="B7" s="426"/>
      <c r="C7" s="405"/>
      <c r="D7" s="405"/>
      <c r="E7" s="405"/>
      <c r="F7" s="408"/>
      <c r="G7" s="408"/>
      <c r="H7" s="408"/>
      <c r="I7" s="408"/>
      <c r="J7" s="408"/>
      <c r="K7" s="408"/>
      <c r="L7" s="408"/>
      <c r="M7" s="408"/>
      <c r="N7" s="408"/>
      <c r="O7" s="408"/>
      <c r="P7" s="408"/>
      <c r="Q7" s="408"/>
      <c r="R7" s="408"/>
      <c r="S7" s="408"/>
      <c r="T7" s="408"/>
      <c r="U7" s="408"/>
      <c r="V7" s="408"/>
      <c r="W7" s="408"/>
      <c r="X7" s="408"/>
      <c r="Y7" s="408"/>
      <c r="Z7" s="408"/>
      <c r="AA7" s="408"/>
      <c r="AB7" s="408"/>
      <c r="AC7" s="408"/>
      <c r="AD7" s="408"/>
      <c r="AE7" s="408"/>
      <c r="AF7" s="408"/>
      <c r="AG7" s="408"/>
      <c r="AH7" s="408"/>
      <c r="AI7" s="408"/>
      <c r="AJ7" s="408"/>
      <c r="AK7" s="408"/>
      <c r="AL7" s="408"/>
      <c r="AM7" s="408"/>
      <c r="AN7" s="408"/>
      <c r="AO7" s="408"/>
      <c r="AP7" s="408"/>
      <c r="AQ7" s="408"/>
      <c r="AR7" s="408"/>
      <c r="AS7" s="408"/>
      <c r="AT7" s="408"/>
      <c r="AU7" s="408"/>
      <c r="AV7" s="408"/>
      <c r="AW7" s="408"/>
      <c r="AX7" s="408"/>
      <c r="AY7" s="408"/>
      <c r="AZ7" s="408"/>
      <c r="BA7" s="405"/>
      <c r="BB7" s="405"/>
      <c r="BC7" s="408"/>
      <c r="BD7" s="394"/>
      <c r="BE7" s="416"/>
      <c r="BF7" s="408"/>
      <c r="BG7" s="417"/>
      <c r="BH7" s="417"/>
      <c r="BI7" s="418"/>
    </row>
    <row r="8" spans="1:67">
      <c r="A8" s="425"/>
      <c r="B8" s="426"/>
      <c r="C8" s="408"/>
      <c r="D8" s="405"/>
      <c r="E8" s="405"/>
      <c r="F8" s="405"/>
      <c r="G8" s="405"/>
      <c r="H8" s="405"/>
      <c r="I8" s="405"/>
      <c r="J8" s="405"/>
      <c r="K8" s="405"/>
      <c r="L8" s="405"/>
      <c r="M8" s="405"/>
      <c r="N8" s="405"/>
      <c r="O8" s="405"/>
      <c r="P8" s="405"/>
      <c r="Q8" s="405"/>
      <c r="R8" s="405"/>
      <c r="S8" s="405"/>
      <c r="T8" s="405"/>
      <c r="U8" s="405"/>
      <c r="V8" s="405"/>
      <c r="W8" s="405"/>
      <c r="X8" s="405"/>
      <c r="Y8" s="405"/>
      <c r="Z8" s="405"/>
      <c r="AA8" s="405"/>
      <c r="AB8" s="405"/>
      <c r="AC8" s="405"/>
      <c r="AD8" s="405"/>
      <c r="AE8" s="405"/>
      <c r="AF8" s="405"/>
      <c r="AG8" s="405"/>
      <c r="AH8" s="405"/>
      <c r="AI8" s="405"/>
      <c r="AJ8" s="405"/>
      <c r="AK8" s="405"/>
      <c r="AL8" s="405"/>
      <c r="AM8" s="405"/>
      <c r="AN8" s="405"/>
      <c r="AO8" s="405"/>
      <c r="AP8" s="405"/>
      <c r="AQ8" s="405"/>
      <c r="AR8" s="405"/>
      <c r="AS8" s="405"/>
      <c r="AT8" s="405"/>
      <c r="AU8" s="405"/>
      <c r="AV8" s="405"/>
      <c r="AW8" s="405"/>
      <c r="AX8" s="405"/>
      <c r="AY8" s="405"/>
      <c r="AZ8" s="405"/>
      <c r="BA8" s="405"/>
      <c r="BB8" s="405"/>
      <c r="BC8" s="408"/>
      <c r="BD8" s="394"/>
      <c r="BE8" s="416"/>
      <c r="BF8" s="408"/>
      <c r="BG8" s="417"/>
      <c r="BH8" s="417"/>
      <c r="BI8" s="418"/>
    </row>
    <row r="9" spans="1:67" s="429" customFormat="1" ht="21">
      <c r="A9" s="427"/>
      <c r="B9" s="427"/>
      <c r="C9" s="428"/>
      <c r="D9" s="744" t="s">
        <v>222</v>
      </c>
      <c r="E9" s="744"/>
      <c r="F9" s="744"/>
      <c r="G9" s="744"/>
      <c r="H9" s="744"/>
      <c r="I9" s="744"/>
      <c r="J9" s="744"/>
      <c r="K9" s="744"/>
      <c r="L9" s="744"/>
      <c r="M9" s="744"/>
      <c r="N9" s="744"/>
      <c r="O9" s="744"/>
      <c r="P9" s="744"/>
      <c r="Q9" s="744"/>
      <c r="R9" s="744"/>
      <c r="S9" s="744"/>
      <c r="T9" s="744"/>
      <c r="U9" s="744"/>
      <c r="V9" s="744"/>
      <c r="W9" s="744"/>
      <c r="X9" s="744"/>
      <c r="Y9" s="744"/>
      <c r="Z9" s="744"/>
      <c r="AA9" s="744"/>
      <c r="AB9" s="744"/>
      <c r="AC9" s="744"/>
      <c r="AD9" s="744"/>
      <c r="AE9" s="744"/>
      <c r="AF9" s="744"/>
      <c r="AG9" s="744"/>
      <c r="AH9" s="744"/>
      <c r="AI9" s="744"/>
      <c r="AJ9" s="744"/>
      <c r="AK9" s="744"/>
      <c r="AL9" s="744"/>
      <c r="AM9" s="744"/>
      <c r="AN9" s="744"/>
      <c r="AO9" s="744"/>
      <c r="AP9" s="744"/>
      <c r="AQ9" s="744"/>
      <c r="AR9" s="744"/>
      <c r="AS9" s="744"/>
      <c r="AT9" s="744"/>
      <c r="AU9" s="744"/>
      <c r="AV9" s="744"/>
      <c r="AW9" s="744"/>
      <c r="AX9" s="744"/>
      <c r="AY9" s="744"/>
      <c r="AZ9" s="744"/>
      <c r="BE9" s="430"/>
      <c r="BI9" s="420"/>
    </row>
    <row r="10" spans="1:67" s="339" customFormat="1" ht="15">
      <c r="A10" s="338"/>
      <c r="B10" s="338"/>
      <c r="C10" s="431" t="s">
        <v>437</v>
      </c>
      <c r="D10" s="432">
        <v>1</v>
      </c>
      <c r="E10" s="432">
        <v>2</v>
      </c>
      <c r="F10" s="432">
        <v>3</v>
      </c>
      <c r="G10" s="432">
        <v>4</v>
      </c>
      <c r="H10" s="432">
        <v>5</v>
      </c>
      <c r="I10" s="432">
        <v>6</v>
      </c>
      <c r="J10" s="432">
        <v>7</v>
      </c>
      <c r="K10" s="432">
        <v>8</v>
      </c>
      <c r="L10" s="432">
        <v>9</v>
      </c>
      <c r="M10" s="432">
        <v>10</v>
      </c>
      <c r="N10" s="432">
        <v>11</v>
      </c>
      <c r="O10" s="432">
        <v>12</v>
      </c>
      <c r="P10" s="432">
        <v>13</v>
      </c>
      <c r="Q10" s="432">
        <v>14</v>
      </c>
      <c r="R10" s="432">
        <v>15</v>
      </c>
      <c r="S10" s="432">
        <v>16</v>
      </c>
      <c r="T10" s="432">
        <v>17</v>
      </c>
      <c r="U10" s="432">
        <v>18</v>
      </c>
      <c r="V10" s="432">
        <v>19</v>
      </c>
      <c r="W10" s="432">
        <v>20</v>
      </c>
      <c r="X10" s="432">
        <v>21</v>
      </c>
      <c r="Y10" s="432">
        <v>22</v>
      </c>
      <c r="Z10" s="432">
        <v>23</v>
      </c>
      <c r="AA10" s="432">
        <v>24</v>
      </c>
      <c r="AB10" s="432">
        <v>25</v>
      </c>
      <c r="AC10" s="432">
        <v>26</v>
      </c>
      <c r="AD10" s="432">
        <v>27</v>
      </c>
      <c r="AE10" s="432">
        <v>28</v>
      </c>
      <c r="AF10" s="432">
        <v>29</v>
      </c>
      <c r="AG10" s="432">
        <v>30</v>
      </c>
      <c r="AH10" s="432">
        <v>31</v>
      </c>
      <c r="AI10" s="432">
        <v>32</v>
      </c>
      <c r="AJ10" s="432">
        <v>33</v>
      </c>
      <c r="AK10" s="432">
        <v>34</v>
      </c>
      <c r="AL10" s="432">
        <v>35</v>
      </c>
      <c r="AM10" s="432">
        <v>36</v>
      </c>
      <c r="AN10" s="432">
        <v>37</v>
      </c>
      <c r="AO10" s="432">
        <v>38</v>
      </c>
      <c r="AP10" s="432">
        <v>39</v>
      </c>
      <c r="AQ10" s="432">
        <v>40</v>
      </c>
      <c r="AR10" s="432">
        <v>41</v>
      </c>
      <c r="AS10" s="432">
        <v>42</v>
      </c>
      <c r="AT10" s="432">
        <v>43</v>
      </c>
      <c r="AU10" s="432">
        <v>44</v>
      </c>
      <c r="AV10" s="432">
        <v>45</v>
      </c>
      <c r="AW10" s="432">
        <v>46</v>
      </c>
      <c r="AX10" s="432">
        <v>47</v>
      </c>
      <c r="AY10" s="432">
        <v>48</v>
      </c>
      <c r="AZ10" s="432">
        <v>49</v>
      </c>
    </row>
    <row r="11" spans="1:67" s="341" customFormat="1" ht="15">
      <c r="A11" s="340"/>
      <c r="B11" s="745" t="s">
        <v>438</v>
      </c>
      <c r="C11" s="431" t="s">
        <v>80</v>
      </c>
      <c r="D11" s="432">
        <v>0</v>
      </c>
      <c r="E11" s="432">
        <v>0</v>
      </c>
      <c r="F11" s="432">
        <f>-30*COS(RADIANS(45))</f>
        <v>-21.213203435596427</v>
      </c>
      <c r="G11" s="432">
        <v>-30</v>
      </c>
      <c r="H11" s="432">
        <f>-30*COS(RADIANS(45))</f>
        <v>-21.213203435596427</v>
      </c>
      <c r="I11" s="432">
        <v>0</v>
      </c>
      <c r="J11" s="432">
        <f>30*COS(RADIANS(45))</f>
        <v>21.213203435596427</v>
      </c>
      <c r="K11" s="432">
        <v>30</v>
      </c>
      <c r="L11" s="432">
        <f>30*COS(RADIANS(45))</f>
        <v>21.213203435596427</v>
      </c>
      <c r="M11" s="432">
        <v>0</v>
      </c>
      <c r="N11" s="432">
        <f>-60*COS(RADIANS(67.5))</f>
        <v>-22.961005941905391</v>
      </c>
      <c r="O11" s="432">
        <f>-60*COS(RADIANS(45))</f>
        <v>-42.426406871192853</v>
      </c>
      <c r="P11" s="432">
        <f>-60*COS(RADIANS(22.5))</f>
        <v>-55.432771950677207</v>
      </c>
      <c r="Q11" s="432">
        <v>-60</v>
      </c>
      <c r="R11" s="432">
        <f>-60*COS(RADIANS(22.5))</f>
        <v>-55.432771950677207</v>
      </c>
      <c r="S11" s="432">
        <f>-60*COS(RADIANS(45))</f>
        <v>-42.426406871192853</v>
      </c>
      <c r="T11" s="432">
        <f>-60*COS(RADIANS(67.5))</f>
        <v>-22.961005941905391</v>
      </c>
      <c r="U11" s="432">
        <v>0</v>
      </c>
      <c r="V11" s="432">
        <f>60*COS(RADIANS(67.5))</f>
        <v>22.961005941905391</v>
      </c>
      <c r="W11" s="432">
        <f>-60*COS(RADIANS(45))</f>
        <v>-42.426406871192853</v>
      </c>
      <c r="X11" s="432">
        <f>60*COS(RADIANS(22.5))</f>
        <v>55.432771950677207</v>
      </c>
      <c r="Y11" s="432">
        <v>60</v>
      </c>
      <c r="Z11" s="432">
        <f>60*COS(RADIANS(22.5))</f>
        <v>55.432771950677207</v>
      </c>
      <c r="AA11" s="432">
        <f>60*COS(RADIANS(45))</f>
        <v>42.426406871192853</v>
      </c>
      <c r="AB11" s="432">
        <f>60*COS(RADIANS(67.5))</f>
        <v>22.961005941905391</v>
      </c>
      <c r="AC11" s="432">
        <v>0</v>
      </c>
      <c r="AD11" s="432">
        <f>-90*COS(RADIANS(75))</f>
        <v>-23.293714059226865</v>
      </c>
      <c r="AE11" s="432">
        <f>-90*COS(RADIANS(60))</f>
        <v>-45.000000000000007</v>
      </c>
      <c r="AF11" s="432">
        <f>-90*COS(RADIANS(45))</f>
        <v>-63.63961030678928</v>
      </c>
      <c r="AG11" s="432">
        <f>-90*COS(RADIANS(30))</f>
        <v>-77.94228634059948</v>
      </c>
      <c r="AH11" s="432">
        <f>-90*COS(RADIANS(15))</f>
        <v>-86.933324366016151</v>
      </c>
      <c r="AI11" s="432">
        <v>-90</v>
      </c>
      <c r="AJ11" s="432">
        <f>-90*COS(RADIANS(15))</f>
        <v>-86.933324366016151</v>
      </c>
      <c r="AK11" s="432">
        <f>-90*COS(RADIANS(30))</f>
        <v>-77.94228634059948</v>
      </c>
      <c r="AL11" s="432">
        <f>-90*COS(RADIANS(45))</f>
        <v>-63.63961030678928</v>
      </c>
      <c r="AM11" s="432">
        <f>-90*COS(RADIANS(60))</f>
        <v>-45.000000000000007</v>
      </c>
      <c r="AN11" s="432">
        <f>-90*COS(RADIANS(75))</f>
        <v>-23.293714059226865</v>
      </c>
      <c r="AO11" s="432">
        <v>0</v>
      </c>
      <c r="AP11" s="432">
        <f>90*COS(RADIANS(75))</f>
        <v>23.293714059226865</v>
      </c>
      <c r="AQ11" s="432">
        <f>90*COS(RADIANS(60))</f>
        <v>45.000000000000007</v>
      </c>
      <c r="AR11" s="432">
        <f>90*COS(RADIANS(45))</f>
        <v>63.63961030678928</v>
      </c>
      <c r="AS11" s="432">
        <f>90*COS(RADIANS(30))</f>
        <v>77.94228634059948</v>
      </c>
      <c r="AT11" s="432">
        <f>90*COS(RADIANS(15))</f>
        <v>86.933324366016151</v>
      </c>
      <c r="AU11" s="432">
        <v>90</v>
      </c>
      <c r="AV11" s="432">
        <f>90*COS(RADIANS(15))</f>
        <v>86.933324366016151</v>
      </c>
      <c r="AW11" s="432">
        <f>90*COS(RADIANS(30))</f>
        <v>77.94228634059948</v>
      </c>
      <c r="AX11" s="432">
        <f>90*COS(RADIANS(45))</f>
        <v>63.63961030678928</v>
      </c>
      <c r="AY11" s="432">
        <f>90*COS(RADIANS(60))</f>
        <v>45.000000000000007</v>
      </c>
      <c r="AZ11" s="432">
        <f>90*COS(RADIANS(75))</f>
        <v>23.293714059226865</v>
      </c>
    </row>
    <row r="12" spans="1:67" s="343" customFormat="1" thickBot="1">
      <c r="A12" s="342"/>
      <c r="B12" s="746"/>
      <c r="C12" s="431" t="s">
        <v>81</v>
      </c>
      <c r="D12" s="432">
        <v>0</v>
      </c>
      <c r="E12" s="432">
        <v>30</v>
      </c>
      <c r="F12" s="432">
        <f>30*SIN(RADIANS(45))</f>
        <v>21.213203435596423</v>
      </c>
      <c r="G12" s="432">
        <v>0</v>
      </c>
      <c r="H12" s="432">
        <f>-30*SIN(RADIANS(45))</f>
        <v>-21.213203435596423</v>
      </c>
      <c r="I12" s="432">
        <v>-30</v>
      </c>
      <c r="J12" s="432">
        <f>-30*SIN(RADIANS(45))</f>
        <v>-21.213203435596423</v>
      </c>
      <c r="K12" s="432">
        <v>0</v>
      </c>
      <c r="L12" s="432">
        <f>30*SIN(RADIANS(45))</f>
        <v>21.213203435596423</v>
      </c>
      <c r="M12" s="432">
        <v>60</v>
      </c>
      <c r="N12" s="432">
        <f>60*SIN(RADIANS(67.5))</f>
        <v>55.432771950677207</v>
      </c>
      <c r="O12" s="432">
        <f>60*SIN(RADIANS(45))</f>
        <v>42.426406871192846</v>
      </c>
      <c r="P12" s="432">
        <f>60*SIN(RADIANS(22.5))</f>
        <v>22.961005941905388</v>
      </c>
      <c r="Q12" s="432">
        <v>0</v>
      </c>
      <c r="R12" s="432">
        <f>-60*SIN(RADIANS(22.5))</f>
        <v>-22.961005941905388</v>
      </c>
      <c r="S12" s="432">
        <f>-60*SIN(RADIANS(45))</f>
        <v>-42.426406871192846</v>
      </c>
      <c r="T12" s="432">
        <f>-60*SIN(RADIANS(67.5))</f>
        <v>-55.432771950677207</v>
      </c>
      <c r="U12" s="432">
        <v>-60</v>
      </c>
      <c r="V12" s="432">
        <f>-60*SIN(RADIANS(67.5))</f>
        <v>-55.432771950677207</v>
      </c>
      <c r="W12" s="432">
        <f>60*SIN(RADIANS(45))</f>
        <v>42.426406871192846</v>
      </c>
      <c r="X12" s="432">
        <f>-60*SIN(RADIANS(22.5))</f>
        <v>-22.961005941905388</v>
      </c>
      <c r="Y12" s="432">
        <v>0</v>
      </c>
      <c r="Z12" s="432">
        <f>60*SIN(RADIANS(22.5))</f>
        <v>22.961005941905388</v>
      </c>
      <c r="AA12" s="432">
        <f>60*SIN(RADIANS(45))</f>
        <v>42.426406871192846</v>
      </c>
      <c r="AB12" s="432">
        <f>60*SIN(RADIANS(67.5))</f>
        <v>55.432771950677207</v>
      </c>
      <c r="AC12" s="432">
        <v>90</v>
      </c>
      <c r="AD12" s="432">
        <f>90*SIN(RADIANS(75))</f>
        <v>86.933324366016151</v>
      </c>
      <c r="AE12" s="432">
        <f>90*SIN(RADIANS(60))</f>
        <v>77.94228634059948</v>
      </c>
      <c r="AF12" s="432">
        <f>90*SIN(RADIANS(45))</f>
        <v>63.639610306789272</v>
      </c>
      <c r="AG12" s="432">
        <f>90*SIN(RADIANS(30))</f>
        <v>44.999999999999993</v>
      </c>
      <c r="AH12" s="432">
        <f>90*SIN(RADIANS(15))</f>
        <v>23.293714059226865</v>
      </c>
      <c r="AI12" s="432">
        <v>0</v>
      </c>
      <c r="AJ12" s="432">
        <f>90*SIN(RADIANS(15))</f>
        <v>23.293714059226865</v>
      </c>
      <c r="AK12" s="432">
        <f>90*SIN(RADIANS(30))</f>
        <v>44.999999999999993</v>
      </c>
      <c r="AL12" s="432">
        <f>90*SIN(RADIANS(45))</f>
        <v>63.639610306789272</v>
      </c>
      <c r="AM12" s="432">
        <f>90*SIN(RADIANS(60))</f>
        <v>77.94228634059948</v>
      </c>
      <c r="AN12" s="432">
        <f>-90*SIN(RADIANS(75))</f>
        <v>-86.933324366016151</v>
      </c>
      <c r="AO12" s="432">
        <v>-90</v>
      </c>
      <c r="AP12" s="432">
        <f>-90*SIN(RADIANS(75))</f>
        <v>-86.933324366016151</v>
      </c>
      <c r="AQ12" s="432">
        <f>-90*SIN(RADIANS(60))</f>
        <v>-77.94228634059948</v>
      </c>
      <c r="AR12" s="432">
        <f>-90*SIN(RADIANS(45))</f>
        <v>-63.639610306789272</v>
      </c>
      <c r="AS12" s="432">
        <f>-90*SIN(RADIANS(30))</f>
        <v>-44.999999999999993</v>
      </c>
      <c r="AT12" s="432">
        <f>-90*SIN(RADIANS(15))</f>
        <v>-23.293714059226865</v>
      </c>
      <c r="AU12" s="432">
        <v>0</v>
      </c>
      <c r="AV12" s="432">
        <f>90*SIN(RADIANS(15))</f>
        <v>23.293714059226865</v>
      </c>
      <c r="AW12" s="432">
        <f>90*SIN(RADIANS(30))</f>
        <v>44.999999999999993</v>
      </c>
      <c r="AX12" s="432">
        <f>90*SIN(RADIANS(45))</f>
        <v>63.639610306789272</v>
      </c>
      <c r="AY12" s="432">
        <f>90*SIN(RADIANS(60))</f>
        <v>77.94228634059948</v>
      </c>
      <c r="AZ12" s="432">
        <f>-90*SIN(RADIANS(75))</f>
        <v>-86.933324366016151</v>
      </c>
    </row>
    <row r="13" spans="1:67" s="443" customFormat="1" ht="63.75" thickBot="1">
      <c r="A13" s="433" t="s">
        <v>71</v>
      </c>
      <c r="B13" s="434" t="s">
        <v>107</v>
      </c>
      <c r="C13" s="435" t="s">
        <v>119</v>
      </c>
      <c r="D13" s="435" t="s">
        <v>339</v>
      </c>
      <c r="E13" s="435" t="s">
        <v>340</v>
      </c>
      <c r="F13" s="435" t="s">
        <v>341</v>
      </c>
      <c r="G13" s="435" t="s">
        <v>342</v>
      </c>
      <c r="H13" s="435" t="s">
        <v>343</v>
      </c>
      <c r="I13" s="435" t="s">
        <v>344</v>
      </c>
      <c r="J13" s="435" t="s">
        <v>345</v>
      </c>
      <c r="K13" s="435" t="s">
        <v>346</v>
      </c>
      <c r="L13" s="435" t="s">
        <v>347</v>
      </c>
      <c r="M13" s="435" t="s">
        <v>348</v>
      </c>
      <c r="N13" s="435" t="s">
        <v>349</v>
      </c>
      <c r="O13" s="435" t="s">
        <v>350</v>
      </c>
      <c r="P13" s="435" t="s">
        <v>351</v>
      </c>
      <c r="Q13" s="435" t="s">
        <v>352</v>
      </c>
      <c r="R13" s="435" t="s">
        <v>353</v>
      </c>
      <c r="S13" s="435" t="s">
        <v>354</v>
      </c>
      <c r="T13" s="435" t="s">
        <v>355</v>
      </c>
      <c r="U13" s="435" t="s">
        <v>356</v>
      </c>
      <c r="V13" s="435" t="s">
        <v>357</v>
      </c>
      <c r="W13" s="435" t="s">
        <v>358</v>
      </c>
      <c r="X13" s="435" t="s">
        <v>359</v>
      </c>
      <c r="Y13" s="435" t="s">
        <v>360</v>
      </c>
      <c r="Z13" s="435" t="s">
        <v>361</v>
      </c>
      <c r="AA13" s="435" t="s">
        <v>362</v>
      </c>
      <c r="AB13" s="435" t="s">
        <v>363</v>
      </c>
      <c r="AC13" s="435" t="s">
        <v>364</v>
      </c>
      <c r="AD13" s="435" t="s">
        <v>365</v>
      </c>
      <c r="AE13" s="435" t="s">
        <v>366</v>
      </c>
      <c r="AF13" s="435" t="s">
        <v>367</v>
      </c>
      <c r="AG13" s="435" t="s">
        <v>368</v>
      </c>
      <c r="AH13" s="435" t="s">
        <v>369</v>
      </c>
      <c r="AI13" s="435" t="s">
        <v>370</v>
      </c>
      <c r="AJ13" s="435" t="s">
        <v>371</v>
      </c>
      <c r="AK13" s="435" t="s">
        <v>372</v>
      </c>
      <c r="AL13" s="435" t="s">
        <v>373</v>
      </c>
      <c r="AM13" s="435" t="s">
        <v>374</v>
      </c>
      <c r="AN13" s="435" t="s">
        <v>375</v>
      </c>
      <c r="AO13" s="435" t="s">
        <v>376</v>
      </c>
      <c r="AP13" s="435" t="s">
        <v>377</v>
      </c>
      <c r="AQ13" s="435" t="s">
        <v>378</v>
      </c>
      <c r="AR13" s="435" t="s">
        <v>379</v>
      </c>
      <c r="AS13" s="435" t="s">
        <v>380</v>
      </c>
      <c r="AT13" s="435" t="s">
        <v>381</v>
      </c>
      <c r="AU13" s="435" t="s">
        <v>382</v>
      </c>
      <c r="AV13" s="435" t="s">
        <v>383</v>
      </c>
      <c r="AW13" s="435" t="s">
        <v>384</v>
      </c>
      <c r="AX13" s="435" t="s">
        <v>385</v>
      </c>
      <c r="AY13" s="435" t="s">
        <v>386</v>
      </c>
      <c r="AZ13" s="435" t="s">
        <v>387</v>
      </c>
      <c r="BA13" s="436" t="s">
        <v>109</v>
      </c>
      <c r="BB13" s="436" t="s">
        <v>110</v>
      </c>
      <c r="BC13" s="435" t="s">
        <v>145</v>
      </c>
      <c r="BD13" s="437" t="s">
        <v>388</v>
      </c>
      <c r="BE13" s="438" t="s">
        <v>221</v>
      </c>
      <c r="BF13" s="437" t="s">
        <v>29</v>
      </c>
      <c r="BG13" s="435" t="s">
        <v>115</v>
      </c>
      <c r="BH13" s="435" t="s">
        <v>220</v>
      </c>
      <c r="BI13" s="439" t="s">
        <v>31</v>
      </c>
      <c r="BJ13" s="440" t="s">
        <v>112</v>
      </c>
      <c r="BK13" s="440" t="s">
        <v>44</v>
      </c>
      <c r="BL13" s="441" t="s">
        <v>116</v>
      </c>
      <c r="BM13" s="441" t="s">
        <v>117</v>
      </c>
      <c r="BN13" s="441" t="s">
        <v>151</v>
      </c>
      <c r="BO13" s="442" t="s">
        <v>118</v>
      </c>
    </row>
    <row r="14" spans="1:67">
      <c r="A14" s="444">
        <v>43777</v>
      </c>
      <c r="B14" s="445" t="s">
        <v>407</v>
      </c>
      <c r="C14" s="446" t="s">
        <v>389</v>
      </c>
      <c r="D14" s="447">
        <v>8.3927000000000002E-2</v>
      </c>
      <c r="E14" s="447">
        <v>8.4435999999999997E-2</v>
      </c>
      <c r="F14" s="447">
        <v>8.4513000000000005E-2</v>
      </c>
      <c r="G14" s="447">
        <v>8.3770999999999998E-2</v>
      </c>
      <c r="H14" s="447">
        <v>8.3868999999999999E-2</v>
      </c>
      <c r="I14" s="447">
        <v>8.4619E-2</v>
      </c>
      <c r="J14" s="447">
        <v>8.4776000000000004E-2</v>
      </c>
      <c r="K14" s="447">
        <v>8.3963999999999997E-2</v>
      </c>
      <c r="L14" s="447">
        <v>8.4167000000000006E-2</v>
      </c>
      <c r="M14" s="447">
        <v>8.4635000000000002E-2</v>
      </c>
      <c r="N14" s="447">
        <v>8.5014999999999993E-2</v>
      </c>
      <c r="O14" s="447">
        <v>8.4798999999999999E-2</v>
      </c>
      <c r="P14" s="447">
        <v>8.3546999999999996E-2</v>
      </c>
      <c r="Q14" s="447">
        <v>8.2316E-2</v>
      </c>
      <c r="R14" s="447">
        <v>8.2308000000000006E-2</v>
      </c>
      <c r="S14" s="447">
        <v>8.2944000000000004E-2</v>
      </c>
      <c r="T14" s="447">
        <v>8.2827999999999999E-2</v>
      </c>
      <c r="U14" s="447">
        <v>8.3188999999999999E-2</v>
      </c>
      <c r="V14" s="447">
        <v>8.3780999999999994E-2</v>
      </c>
      <c r="W14" s="447">
        <v>8.3285999999999999E-2</v>
      </c>
      <c r="X14" s="447">
        <v>8.2837999999999995E-2</v>
      </c>
      <c r="Y14" s="447">
        <v>8.2797999999999997E-2</v>
      </c>
      <c r="Z14" s="447">
        <v>8.4195999999999993E-2</v>
      </c>
      <c r="AA14" s="447">
        <v>8.4960999999999995E-2</v>
      </c>
      <c r="AB14" s="447">
        <v>8.4502999999999995E-2</v>
      </c>
      <c r="AC14" s="447">
        <v>8.1353999999999996E-2</v>
      </c>
      <c r="AD14" s="447">
        <v>8.1414E-2</v>
      </c>
      <c r="AE14" s="447">
        <v>8.1447000000000006E-2</v>
      </c>
      <c r="AF14" s="447">
        <v>8.1980999999999998E-2</v>
      </c>
      <c r="AG14" s="447">
        <v>8.1688999999999998E-2</v>
      </c>
      <c r="AH14" s="447">
        <v>8.1941E-2</v>
      </c>
      <c r="AI14" s="447">
        <v>8.1634999999999999E-2</v>
      </c>
      <c r="AJ14" s="447">
        <v>8.0723000000000003E-2</v>
      </c>
      <c r="AK14" s="447">
        <v>8.0248E-2</v>
      </c>
      <c r="AL14" s="447">
        <v>8.1059000000000006E-2</v>
      </c>
      <c r="AM14" s="447">
        <v>8.1664E-2</v>
      </c>
      <c r="AN14" s="447">
        <v>8.0944000000000002E-2</v>
      </c>
      <c r="AO14" s="447">
        <v>8.1729999999999997E-2</v>
      </c>
      <c r="AP14" s="447">
        <v>8.1622E-2</v>
      </c>
      <c r="AQ14" s="447">
        <v>8.0685000000000007E-2</v>
      </c>
      <c r="AR14" s="447">
        <v>8.0646999999999996E-2</v>
      </c>
      <c r="AS14" s="447">
        <v>8.1111000000000003E-2</v>
      </c>
      <c r="AT14" s="447">
        <v>8.1775E-2</v>
      </c>
      <c r="AU14" s="447">
        <v>8.2050999999999999E-2</v>
      </c>
      <c r="AV14" s="447">
        <v>8.1864999999999993E-2</v>
      </c>
      <c r="AW14" s="447">
        <v>8.2376000000000005E-2</v>
      </c>
      <c r="AX14" s="447">
        <v>8.2536999999999999E-2</v>
      </c>
      <c r="AY14" s="447">
        <v>8.1700999999999996E-2</v>
      </c>
      <c r="AZ14" s="447">
        <v>8.1090999999999996E-2</v>
      </c>
      <c r="BA14" s="448">
        <f>IF((P15=""),"",MAX(D18:AZ18))</f>
        <v>2978.5977432013151</v>
      </c>
      <c r="BB14" s="449">
        <f>IF(P15="","",MIN(D18:AZ18))</f>
        <v>2763.7462420682459</v>
      </c>
      <c r="BC14" s="449">
        <f>IF((P18=""),"",AVERAGE(D18:AZ18))</f>
        <v>2873.62061934033</v>
      </c>
      <c r="BD14" s="450">
        <f>STDEV(D18:AZ18)</f>
        <v>56.293982316915262</v>
      </c>
      <c r="BE14" s="451">
        <f>IF((P15=""),"",((BA14-BB14)/(BA14+BB14))*100)</f>
        <v>3.7415296207300179</v>
      </c>
      <c r="BF14" s="452"/>
      <c r="BG14" s="453">
        <v>102</v>
      </c>
      <c r="BH14" s="454"/>
      <c r="BI14" s="455" t="s">
        <v>390</v>
      </c>
      <c r="BL14" s="456"/>
      <c r="BM14" s="456"/>
      <c r="BN14" s="457"/>
      <c r="BO14" s="457"/>
    </row>
    <row r="15" spans="1:67">
      <c r="A15" s="458"/>
      <c r="B15" s="459"/>
      <c r="C15" s="460" t="s">
        <v>391</v>
      </c>
      <c r="D15" s="447">
        <v>0.13682</v>
      </c>
      <c r="E15" s="447">
        <v>0.13922999999999999</v>
      </c>
      <c r="F15" s="447">
        <v>0.13883999999999999</v>
      </c>
      <c r="G15" s="447">
        <v>0.13711000000000001</v>
      </c>
      <c r="H15" s="447">
        <v>0.13741999999999999</v>
      </c>
      <c r="I15" s="447">
        <v>0.13941999999999999</v>
      </c>
      <c r="J15" s="447">
        <v>0.13955000000000001</v>
      </c>
      <c r="K15" s="447">
        <v>0.13753000000000001</v>
      </c>
      <c r="L15" s="447">
        <v>0.13780000000000001</v>
      </c>
      <c r="M15" s="447">
        <v>0.14266000000000001</v>
      </c>
      <c r="N15" s="447">
        <v>0.14460000000000001</v>
      </c>
      <c r="O15" s="447">
        <v>0.14360000000000001</v>
      </c>
      <c r="P15" s="447">
        <v>0.14032</v>
      </c>
      <c r="Q15" s="447">
        <v>0.13750000000000001</v>
      </c>
      <c r="R15" s="447">
        <v>0.13808999999999999</v>
      </c>
      <c r="S15" s="447">
        <v>0.13718</v>
      </c>
      <c r="T15" s="447">
        <v>0.13653999999999999</v>
      </c>
      <c r="U15" s="447">
        <v>0.13736000000000001</v>
      </c>
      <c r="V15" s="447">
        <v>0.13902999999999999</v>
      </c>
      <c r="W15" s="447">
        <v>0.13791999999999999</v>
      </c>
      <c r="X15" s="447">
        <v>0.13683999999999999</v>
      </c>
      <c r="Y15" s="447">
        <v>0.13661999999999999</v>
      </c>
      <c r="Z15" s="447">
        <v>0.14021</v>
      </c>
      <c r="AA15" s="447">
        <v>0.14238999999999999</v>
      </c>
      <c r="AB15" s="447">
        <v>0.14332</v>
      </c>
      <c r="AC15" s="447">
        <v>0.1338</v>
      </c>
      <c r="AD15" s="447">
        <v>0.13406999999999999</v>
      </c>
      <c r="AE15" s="447">
        <v>0.13421</v>
      </c>
      <c r="AF15" s="447">
        <v>0.13428999999999999</v>
      </c>
      <c r="AG15" s="447">
        <v>0.13381000000000001</v>
      </c>
      <c r="AH15" s="447">
        <v>0.13422000000000001</v>
      </c>
      <c r="AI15" s="447">
        <v>0.13270999999999999</v>
      </c>
      <c r="AJ15" s="447">
        <v>0.13125000000000001</v>
      </c>
      <c r="AK15" s="447">
        <v>0.13142999999999999</v>
      </c>
      <c r="AL15" s="447">
        <v>0.13381999999999999</v>
      </c>
      <c r="AM15" s="447">
        <v>0.13694999999999999</v>
      </c>
      <c r="AN15" s="447">
        <v>0.13532</v>
      </c>
      <c r="AO15" s="447">
        <v>0.13636000000000001</v>
      </c>
      <c r="AP15" s="447">
        <v>0.13569999999999999</v>
      </c>
      <c r="AQ15" s="447">
        <v>0.13377</v>
      </c>
      <c r="AR15" s="447">
        <v>0.13292000000000001</v>
      </c>
      <c r="AS15" s="447">
        <v>0.13489999999999999</v>
      </c>
      <c r="AT15" s="447">
        <v>0.13621</v>
      </c>
      <c r="AU15" s="447">
        <v>0.13567000000000001</v>
      </c>
      <c r="AV15" s="447">
        <v>0.13546</v>
      </c>
      <c r="AW15" s="447">
        <v>0.13653000000000001</v>
      </c>
      <c r="AX15" s="447">
        <v>0.1366</v>
      </c>
      <c r="AY15" s="447">
        <v>0.13575000000000001</v>
      </c>
      <c r="AZ15" s="447">
        <v>0.13372999999999999</v>
      </c>
      <c r="BA15" s="461"/>
      <c r="BB15" s="462"/>
      <c r="BC15" s="462"/>
      <c r="BD15" s="450"/>
      <c r="BE15" s="463"/>
      <c r="BF15" s="462"/>
      <c r="BG15" s="464"/>
      <c r="BH15" s="454"/>
      <c r="BI15" s="465"/>
    </row>
    <row r="16" spans="1:67">
      <c r="A16" s="458"/>
      <c r="B16" s="459"/>
      <c r="C16" s="466" t="s">
        <v>392</v>
      </c>
      <c r="D16" s="467">
        <f t="shared" ref="D16:AZ17" si="0">300/D14</f>
        <v>3574.5350125704481</v>
      </c>
      <c r="E16" s="467">
        <f t="shared" si="0"/>
        <v>3552.9868776351323</v>
      </c>
      <c r="F16" s="467">
        <f t="shared" si="0"/>
        <v>3549.7497426431432</v>
      </c>
      <c r="G16" s="467">
        <f t="shared" si="0"/>
        <v>3581.1915818123216</v>
      </c>
      <c r="H16" s="467">
        <f t="shared" si="0"/>
        <v>3577.0069990103616</v>
      </c>
      <c r="I16" s="467">
        <f t="shared" si="0"/>
        <v>3545.3030643236152</v>
      </c>
      <c r="J16" s="467">
        <f t="shared" si="0"/>
        <v>3538.7373785033496</v>
      </c>
      <c r="K16" s="467">
        <f t="shared" si="0"/>
        <v>3572.9598399313991</v>
      </c>
      <c r="L16" s="467">
        <f t="shared" si="0"/>
        <v>3564.3423194363586</v>
      </c>
      <c r="M16" s="467">
        <f t="shared" si="0"/>
        <v>3544.6328351154957</v>
      </c>
      <c r="N16" s="467">
        <f t="shared" si="0"/>
        <v>3528.7890372287247</v>
      </c>
      <c r="O16" s="467">
        <f t="shared" si="0"/>
        <v>3537.7775681316998</v>
      </c>
      <c r="P16" s="467">
        <f t="shared" si="0"/>
        <v>3590.793206219254</v>
      </c>
      <c r="Q16" s="467">
        <f t="shared" si="0"/>
        <v>3644.4919578210797</v>
      </c>
      <c r="R16" s="467">
        <f t="shared" si="0"/>
        <v>3644.8461874908876</v>
      </c>
      <c r="S16" s="467">
        <f t="shared" si="0"/>
        <v>3616.8981481481478</v>
      </c>
      <c r="T16" s="467">
        <f t="shared" si="0"/>
        <v>3621.9635871927367</v>
      </c>
      <c r="U16" s="467">
        <f t="shared" si="0"/>
        <v>3606.2460181033553</v>
      </c>
      <c r="V16" s="467">
        <f t="shared" si="0"/>
        <v>3580.7641350664235</v>
      </c>
      <c r="W16" s="467">
        <f t="shared" si="0"/>
        <v>3602.0459621064765</v>
      </c>
      <c r="X16" s="467">
        <f t="shared" si="0"/>
        <v>3621.5263526400931</v>
      </c>
      <c r="Y16" s="467">
        <f t="shared" si="0"/>
        <v>3623.2759245392403</v>
      </c>
      <c r="Z16" s="467">
        <f t="shared" si="0"/>
        <v>3563.1146372749304</v>
      </c>
      <c r="AA16" s="467">
        <f t="shared" si="0"/>
        <v>3531.0318852179239</v>
      </c>
      <c r="AB16" s="467">
        <f t="shared" si="0"/>
        <v>3550.1698164562208</v>
      </c>
      <c r="AC16" s="467">
        <f t="shared" si="0"/>
        <v>3687.58758020503</v>
      </c>
      <c r="AD16" s="467">
        <f t="shared" si="0"/>
        <v>3684.8699240916794</v>
      </c>
      <c r="AE16" s="467">
        <f t="shared" si="0"/>
        <v>3683.3769199602193</v>
      </c>
      <c r="AF16" s="467">
        <f t="shared" si="0"/>
        <v>3659.3844915285249</v>
      </c>
      <c r="AG16" s="467">
        <f t="shared" si="0"/>
        <v>3672.465080977855</v>
      </c>
      <c r="AH16" s="467">
        <f t="shared" si="0"/>
        <v>3661.170842435411</v>
      </c>
      <c r="AI16" s="467">
        <f t="shared" si="0"/>
        <v>3674.8943467875297</v>
      </c>
      <c r="AJ16" s="467">
        <f t="shared" si="0"/>
        <v>3716.4129182513038</v>
      </c>
      <c r="AK16" s="467">
        <f t="shared" si="0"/>
        <v>3738.410926129</v>
      </c>
      <c r="AL16" s="467">
        <f t="shared" si="0"/>
        <v>3701.0079078202293</v>
      </c>
      <c r="AM16" s="467">
        <f t="shared" si="0"/>
        <v>3673.5893416927897</v>
      </c>
      <c r="AN16" s="467">
        <f t="shared" si="0"/>
        <v>3706.2660604862622</v>
      </c>
      <c r="AO16" s="467">
        <f t="shared" si="0"/>
        <v>3670.6227823320692</v>
      </c>
      <c r="AP16" s="467">
        <f t="shared" si="0"/>
        <v>3675.4796500943371</v>
      </c>
      <c r="AQ16" s="467">
        <f t="shared" si="0"/>
        <v>3718.163227365681</v>
      </c>
      <c r="AR16" s="467">
        <f t="shared" si="0"/>
        <v>3719.9151859337608</v>
      </c>
      <c r="AS16" s="467">
        <f t="shared" si="0"/>
        <v>3698.6352036098679</v>
      </c>
      <c r="AT16" s="467">
        <f t="shared" si="0"/>
        <v>3668.6028737389179</v>
      </c>
      <c r="AU16" s="467">
        <f t="shared" si="0"/>
        <v>3656.2625684025788</v>
      </c>
      <c r="AV16" s="467">
        <f t="shared" si="0"/>
        <v>3664.5697184388937</v>
      </c>
      <c r="AW16" s="467">
        <f t="shared" si="0"/>
        <v>3641.8374283771968</v>
      </c>
      <c r="AX16" s="467">
        <f t="shared" si="0"/>
        <v>3634.7335134545719</v>
      </c>
      <c r="AY16" s="467">
        <f t="shared" si="0"/>
        <v>3671.9256802242326</v>
      </c>
      <c r="AZ16" s="467">
        <f t="shared" si="0"/>
        <v>3699.5474220320384</v>
      </c>
      <c r="BA16" s="468"/>
      <c r="BB16" s="469"/>
      <c r="BC16" s="469"/>
      <c r="BD16" s="450"/>
      <c r="BE16" s="470"/>
      <c r="BF16" s="469"/>
      <c r="BG16" s="471"/>
      <c r="BH16" s="454"/>
      <c r="BI16" s="465"/>
    </row>
    <row r="17" spans="1:67">
      <c r="A17" s="458"/>
      <c r="B17" s="459"/>
      <c r="C17" s="466" t="s">
        <v>393</v>
      </c>
      <c r="D17" s="467">
        <f t="shared" si="0"/>
        <v>2192.6618915363251</v>
      </c>
      <c r="E17" s="467">
        <f t="shared" si="0"/>
        <v>2154.7080370609783</v>
      </c>
      <c r="F17" s="467">
        <f t="shared" si="0"/>
        <v>2160.7605877268802</v>
      </c>
      <c r="G17" s="467">
        <f t="shared" si="0"/>
        <v>2188.0242141346362</v>
      </c>
      <c r="H17" s="467">
        <f t="shared" si="0"/>
        <v>2183.0883423082523</v>
      </c>
      <c r="I17" s="467">
        <f t="shared" si="0"/>
        <v>2151.7716253048343</v>
      </c>
      <c r="J17" s="467">
        <f t="shared" si="0"/>
        <v>2149.7671085632387</v>
      </c>
      <c r="K17" s="467">
        <f t="shared" si="0"/>
        <v>2181.3422525994324</v>
      </c>
      <c r="L17" s="467">
        <f t="shared" si="0"/>
        <v>2177.0682148040637</v>
      </c>
      <c r="M17" s="467">
        <f t="shared" si="0"/>
        <v>2102.9020047665776</v>
      </c>
      <c r="N17" s="467">
        <f t="shared" si="0"/>
        <v>2074.6887966804979</v>
      </c>
      <c r="O17" s="467">
        <f t="shared" si="0"/>
        <v>2089.1364902506962</v>
      </c>
      <c r="P17" s="467">
        <f t="shared" si="0"/>
        <v>2137.970353477765</v>
      </c>
      <c r="Q17" s="467">
        <f t="shared" si="0"/>
        <v>2181.8181818181815</v>
      </c>
      <c r="R17" s="467">
        <f t="shared" si="0"/>
        <v>2172.4961981316533</v>
      </c>
      <c r="S17" s="467">
        <f t="shared" si="0"/>
        <v>2186.9077124945329</v>
      </c>
      <c r="T17" s="467">
        <f t="shared" si="0"/>
        <v>2197.1583418778382</v>
      </c>
      <c r="U17" s="467">
        <f t="shared" si="0"/>
        <v>2184.041933605125</v>
      </c>
      <c r="V17" s="467">
        <f t="shared" si="0"/>
        <v>2157.8076674099116</v>
      </c>
      <c r="W17" s="467">
        <f t="shared" si="0"/>
        <v>2175.1740139211138</v>
      </c>
      <c r="X17" s="467">
        <f t="shared" si="0"/>
        <v>2192.3414206372408</v>
      </c>
      <c r="Y17" s="467">
        <f t="shared" si="0"/>
        <v>2195.8717610891526</v>
      </c>
      <c r="Z17" s="467">
        <f t="shared" si="0"/>
        <v>2139.6476713501174</v>
      </c>
      <c r="AA17" s="467">
        <f t="shared" si="0"/>
        <v>2106.8895287590422</v>
      </c>
      <c r="AB17" s="467">
        <f t="shared" si="0"/>
        <v>2093.2179737650013</v>
      </c>
      <c r="AC17" s="467">
        <f t="shared" si="0"/>
        <v>2242.1524663677128</v>
      </c>
      <c r="AD17" s="467">
        <f t="shared" si="0"/>
        <v>2237.6370552696353</v>
      </c>
      <c r="AE17" s="467">
        <f t="shared" si="0"/>
        <v>2235.3028835407199</v>
      </c>
      <c r="AF17" s="467">
        <f t="shared" si="0"/>
        <v>2233.971256236503</v>
      </c>
      <c r="AG17" s="467">
        <f t="shared" si="0"/>
        <v>2241.9849039683131</v>
      </c>
      <c r="AH17" s="467">
        <f t="shared" si="0"/>
        <v>2235.1363433169422</v>
      </c>
      <c r="AI17" s="467">
        <f t="shared" si="0"/>
        <v>2260.5681561299075</v>
      </c>
      <c r="AJ17" s="467">
        <f t="shared" si="0"/>
        <v>2285.7142857142858</v>
      </c>
      <c r="AK17" s="467">
        <f t="shared" si="0"/>
        <v>2282.5838849577722</v>
      </c>
      <c r="AL17" s="467">
        <f t="shared" si="0"/>
        <v>2241.8173666118669</v>
      </c>
      <c r="AM17" s="467">
        <f t="shared" si="0"/>
        <v>2190.5805038335161</v>
      </c>
      <c r="AN17" s="467">
        <f t="shared" si="0"/>
        <v>2216.9671888856046</v>
      </c>
      <c r="AO17" s="467">
        <f t="shared" si="0"/>
        <v>2200.0586682311528</v>
      </c>
      <c r="AP17" s="467">
        <f t="shared" si="0"/>
        <v>2210.7590272660282</v>
      </c>
      <c r="AQ17" s="467">
        <f t="shared" si="0"/>
        <v>2242.6553038797938</v>
      </c>
      <c r="AR17" s="467">
        <f t="shared" si="0"/>
        <v>2256.9966897381883</v>
      </c>
      <c r="AS17" s="467">
        <f t="shared" si="0"/>
        <v>2223.8695329873981</v>
      </c>
      <c r="AT17" s="467">
        <f t="shared" si="0"/>
        <v>2202.4814624476912</v>
      </c>
      <c r="AU17" s="467">
        <f t="shared" si="0"/>
        <v>2211.2478808874471</v>
      </c>
      <c r="AV17" s="467">
        <f t="shared" si="0"/>
        <v>2214.6759190905063</v>
      </c>
      <c r="AW17" s="467">
        <f t="shared" si="0"/>
        <v>2197.3192704900021</v>
      </c>
      <c r="AX17" s="467">
        <f t="shared" si="0"/>
        <v>2196.1932650073209</v>
      </c>
      <c r="AY17" s="467">
        <f t="shared" si="0"/>
        <v>2209.9447513812152</v>
      </c>
      <c r="AZ17" s="467">
        <f t="shared" si="0"/>
        <v>2243.3261048381069</v>
      </c>
      <c r="BA17" s="468"/>
      <c r="BB17" s="469"/>
      <c r="BC17" s="469"/>
      <c r="BD17" s="450"/>
      <c r="BE17" s="470"/>
      <c r="BF17" s="469"/>
      <c r="BG17" s="471"/>
      <c r="BH17" s="454"/>
      <c r="BI17" s="465"/>
    </row>
    <row r="18" spans="1:67" ht="32.25" thickBot="1">
      <c r="A18" s="472"/>
      <c r="B18" s="473"/>
      <c r="C18" s="474" t="s">
        <v>394</v>
      </c>
      <c r="D18" s="475">
        <f t="shared" ref="D18:AZ18" si="1">IF(((D16="")*AND(D17="")),"",(D16-D17)*2)</f>
        <v>2763.7462420682459</v>
      </c>
      <c r="E18" s="475">
        <f t="shared" si="1"/>
        <v>2796.5576811483079</v>
      </c>
      <c r="F18" s="475">
        <f t="shared" si="1"/>
        <v>2777.9783098325261</v>
      </c>
      <c r="G18" s="475">
        <f t="shared" si="1"/>
        <v>2786.3347353553709</v>
      </c>
      <c r="H18" s="475">
        <f t="shared" si="1"/>
        <v>2787.8373134042185</v>
      </c>
      <c r="I18" s="475">
        <f t="shared" si="1"/>
        <v>2787.0628780375619</v>
      </c>
      <c r="J18" s="475">
        <f t="shared" si="1"/>
        <v>2777.9405398802219</v>
      </c>
      <c r="K18" s="475">
        <f t="shared" si="1"/>
        <v>2783.2351746639333</v>
      </c>
      <c r="L18" s="475">
        <f t="shared" si="1"/>
        <v>2774.5482092645898</v>
      </c>
      <c r="M18" s="475">
        <f t="shared" si="1"/>
        <v>2883.4616606978361</v>
      </c>
      <c r="N18" s="475">
        <f t="shared" si="1"/>
        <v>2908.2004810964536</v>
      </c>
      <c r="O18" s="475">
        <f t="shared" si="1"/>
        <v>2897.2821557620073</v>
      </c>
      <c r="P18" s="475">
        <f t="shared" si="1"/>
        <v>2905.645705482978</v>
      </c>
      <c r="Q18" s="475">
        <f t="shared" si="1"/>
        <v>2925.3475520057964</v>
      </c>
      <c r="R18" s="475">
        <f t="shared" si="1"/>
        <v>2944.6999787184686</v>
      </c>
      <c r="S18" s="475">
        <f t="shared" si="1"/>
        <v>2859.9808713072298</v>
      </c>
      <c r="T18" s="475">
        <f t="shared" si="1"/>
        <v>2849.6104906297969</v>
      </c>
      <c r="U18" s="475">
        <f t="shared" si="1"/>
        <v>2844.4081689964605</v>
      </c>
      <c r="V18" s="475">
        <f t="shared" si="1"/>
        <v>2845.9129353130238</v>
      </c>
      <c r="W18" s="475">
        <f t="shared" si="1"/>
        <v>2853.7438963707255</v>
      </c>
      <c r="X18" s="475">
        <f t="shared" si="1"/>
        <v>2858.3698640057046</v>
      </c>
      <c r="Y18" s="475">
        <f t="shared" si="1"/>
        <v>2854.8083269001754</v>
      </c>
      <c r="Z18" s="475">
        <f t="shared" si="1"/>
        <v>2846.9339318496259</v>
      </c>
      <c r="AA18" s="475">
        <f t="shared" si="1"/>
        <v>2848.2847129177635</v>
      </c>
      <c r="AB18" s="475">
        <f t="shared" si="1"/>
        <v>2913.9036853824391</v>
      </c>
      <c r="AC18" s="475">
        <f t="shared" si="1"/>
        <v>2890.8702276746344</v>
      </c>
      <c r="AD18" s="475">
        <f t="shared" si="1"/>
        <v>2894.4657376440882</v>
      </c>
      <c r="AE18" s="475">
        <f t="shared" si="1"/>
        <v>2896.1480728389988</v>
      </c>
      <c r="AF18" s="475">
        <f t="shared" si="1"/>
        <v>2850.8264705840438</v>
      </c>
      <c r="AG18" s="475">
        <f t="shared" si="1"/>
        <v>2860.9603540190838</v>
      </c>
      <c r="AH18" s="475">
        <f t="shared" si="1"/>
        <v>2852.0689982369377</v>
      </c>
      <c r="AI18" s="475">
        <f t="shared" si="1"/>
        <v>2828.6523813152444</v>
      </c>
      <c r="AJ18" s="475">
        <f t="shared" si="1"/>
        <v>2861.3972650740361</v>
      </c>
      <c r="AK18" s="475">
        <f t="shared" si="1"/>
        <v>2911.6540823424557</v>
      </c>
      <c r="AL18" s="475">
        <f t="shared" si="1"/>
        <v>2918.3810824167249</v>
      </c>
      <c r="AM18" s="475">
        <f t="shared" si="1"/>
        <v>2966.0176757185473</v>
      </c>
      <c r="AN18" s="475">
        <f t="shared" si="1"/>
        <v>2978.5977432013151</v>
      </c>
      <c r="AO18" s="475">
        <f t="shared" si="1"/>
        <v>2941.1282282018328</v>
      </c>
      <c r="AP18" s="475">
        <f t="shared" si="1"/>
        <v>2929.4412456566179</v>
      </c>
      <c r="AQ18" s="475">
        <f t="shared" si="1"/>
        <v>2951.0158469717744</v>
      </c>
      <c r="AR18" s="475">
        <f t="shared" si="1"/>
        <v>2925.836992391145</v>
      </c>
      <c r="AS18" s="475">
        <f t="shared" si="1"/>
        <v>2949.5313412449395</v>
      </c>
      <c r="AT18" s="475">
        <f t="shared" si="1"/>
        <v>2932.2428225824533</v>
      </c>
      <c r="AU18" s="475">
        <f t="shared" si="1"/>
        <v>2890.0293750302635</v>
      </c>
      <c r="AV18" s="475">
        <f t="shared" si="1"/>
        <v>2899.7875986967747</v>
      </c>
      <c r="AW18" s="475">
        <f t="shared" si="1"/>
        <v>2889.0363157743895</v>
      </c>
      <c r="AX18" s="475">
        <f t="shared" si="1"/>
        <v>2877.0804968945022</v>
      </c>
      <c r="AY18" s="475">
        <f t="shared" si="1"/>
        <v>2923.9618576860348</v>
      </c>
      <c r="AZ18" s="475">
        <f t="shared" si="1"/>
        <v>2912.4426343878631</v>
      </c>
      <c r="BA18" s="476"/>
      <c r="BB18" s="477"/>
      <c r="BC18" s="477"/>
      <c r="BD18" s="478"/>
      <c r="BE18" s="475"/>
      <c r="BF18" s="477"/>
      <c r="BG18" s="479"/>
      <c r="BH18" s="454"/>
      <c r="BI18" s="465"/>
    </row>
    <row r="19" spans="1:67">
      <c r="A19" s="444">
        <v>43780</v>
      </c>
      <c r="B19" s="445" t="s">
        <v>407</v>
      </c>
      <c r="C19" s="446" t="s">
        <v>389</v>
      </c>
      <c r="D19" s="447">
        <v>8.2514000000000004E-2</v>
      </c>
      <c r="E19" s="447">
        <v>8.2182000000000005E-2</v>
      </c>
      <c r="F19" s="447">
        <v>8.2352999999999996E-2</v>
      </c>
      <c r="G19" s="447">
        <v>8.2583000000000004E-2</v>
      </c>
      <c r="H19" s="447">
        <v>8.2941000000000001E-2</v>
      </c>
      <c r="I19" s="447">
        <v>8.2631999999999997E-2</v>
      </c>
      <c r="J19" s="447">
        <v>8.2133999999999999E-2</v>
      </c>
      <c r="K19" s="447">
        <v>8.2998000000000002E-2</v>
      </c>
      <c r="L19" s="447">
        <v>8.3169999999999994E-2</v>
      </c>
      <c r="M19" s="447">
        <v>8.0952999999999997E-2</v>
      </c>
      <c r="N19" s="447">
        <v>8.1497E-2</v>
      </c>
      <c r="O19" s="447">
        <v>8.2265000000000005E-2</v>
      </c>
      <c r="P19" s="447">
        <v>8.2181000000000004E-2</v>
      </c>
      <c r="Q19" s="447">
        <v>8.2111000000000003E-2</v>
      </c>
      <c r="R19" s="447">
        <v>8.2056000000000004E-2</v>
      </c>
      <c r="S19" s="447">
        <v>8.2610000000000003E-2</v>
      </c>
      <c r="T19" s="447">
        <v>8.2554000000000002E-2</v>
      </c>
      <c r="U19" s="447">
        <v>8.1452999999999998E-2</v>
      </c>
      <c r="V19" s="447">
        <v>8.0508999999999997E-2</v>
      </c>
      <c r="W19" s="447">
        <v>8.0837999999999993E-2</v>
      </c>
      <c r="X19" s="447">
        <v>8.1865999999999994E-2</v>
      </c>
      <c r="Y19" s="447">
        <v>8.2269999999999996E-2</v>
      </c>
      <c r="Z19" s="447">
        <v>8.1528000000000003E-2</v>
      </c>
      <c r="AA19" s="447">
        <v>8.1172999999999995E-2</v>
      </c>
      <c r="AB19" s="447">
        <v>8.1179000000000001E-2</v>
      </c>
      <c r="AC19" s="447">
        <v>7.9499E-2</v>
      </c>
      <c r="AD19" s="447">
        <v>8.0307000000000003E-2</v>
      </c>
      <c r="AE19" s="447">
        <v>8.0340999999999996E-2</v>
      </c>
      <c r="AF19" s="447">
        <v>7.9771999999999996E-2</v>
      </c>
      <c r="AG19" s="447">
        <v>7.9528000000000001E-2</v>
      </c>
      <c r="AH19" s="447">
        <v>7.9971E-2</v>
      </c>
      <c r="AI19" s="447">
        <v>7.9438999999999996E-2</v>
      </c>
      <c r="AJ19" s="447">
        <v>7.8381000000000006E-2</v>
      </c>
      <c r="AK19" s="447">
        <v>7.8997999999999999E-2</v>
      </c>
      <c r="AL19" s="447">
        <v>7.9187999999999995E-2</v>
      </c>
      <c r="AM19" s="447">
        <v>7.9010999999999998E-2</v>
      </c>
      <c r="AN19" s="447">
        <v>7.9455999999999999E-2</v>
      </c>
      <c r="AO19" s="447">
        <v>7.9671000000000006E-2</v>
      </c>
      <c r="AP19" s="447">
        <v>7.8808000000000003E-2</v>
      </c>
      <c r="AQ19" s="447">
        <v>7.8130000000000005E-2</v>
      </c>
      <c r="AR19" s="447">
        <v>7.8589999999999993E-2</v>
      </c>
      <c r="AS19" s="447">
        <v>7.9139000000000001E-2</v>
      </c>
      <c r="AT19" s="447">
        <v>7.9596E-2</v>
      </c>
      <c r="AU19" s="447">
        <v>7.9820000000000002E-2</v>
      </c>
      <c r="AV19" s="447">
        <v>7.9449000000000006E-2</v>
      </c>
      <c r="AW19" s="447">
        <v>7.9228000000000007E-2</v>
      </c>
      <c r="AX19" s="447">
        <v>7.8697000000000003E-2</v>
      </c>
      <c r="AY19" s="447">
        <v>7.8769000000000006E-2</v>
      </c>
      <c r="AZ19" s="447">
        <v>7.9240000000000005E-2</v>
      </c>
      <c r="BA19" s="448">
        <f>IF((P20=""),"",MAX(D23:AZ23))</f>
        <v>3070.0816781836538</v>
      </c>
      <c r="BB19" s="449">
        <f>IF(P20="","",MIN(D23:AZ23))</f>
        <v>2791.8755830590517</v>
      </c>
      <c r="BC19" s="449">
        <f>IF((P23=""),"",AVERAGE(D23:AZ23))</f>
        <v>2940.6237429189664</v>
      </c>
      <c r="BD19" s="450">
        <f>STDEV(D23:AZ23)</f>
        <v>62.400764631509915</v>
      </c>
      <c r="BE19" s="451">
        <f>IF((P20=""),"",((BA19-BB19)/(BA19+BB19))*100)</f>
        <v>4.7459591178531362</v>
      </c>
      <c r="BF19" s="452"/>
      <c r="BG19" s="453">
        <v>102</v>
      </c>
      <c r="BH19" s="454"/>
      <c r="BI19" s="455" t="s">
        <v>395</v>
      </c>
      <c r="BL19" s="456"/>
      <c r="BM19" s="456"/>
      <c r="BN19" s="457"/>
      <c r="BO19" s="457"/>
    </row>
    <row r="20" spans="1:67">
      <c r="A20" s="458"/>
      <c r="B20" s="459"/>
      <c r="C20" s="460" t="s">
        <v>391</v>
      </c>
      <c r="D20" s="447">
        <v>0.13394</v>
      </c>
      <c r="E20" s="447">
        <v>0.13439999999999999</v>
      </c>
      <c r="F20" s="447">
        <v>0.13528999999999999</v>
      </c>
      <c r="G20" s="447">
        <v>0.13569000000000001</v>
      </c>
      <c r="H20" s="447">
        <v>0.13650999999999999</v>
      </c>
      <c r="I20" s="447">
        <v>0.13538</v>
      </c>
      <c r="J20" s="447">
        <v>0.13391</v>
      </c>
      <c r="K20" s="447">
        <v>0.13635</v>
      </c>
      <c r="L20" s="447">
        <v>0.13685</v>
      </c>
      <c r="M20" s="447">
        <v>0.13669999999999999</v>
      </c>
      <c r="N20" s="447">
        <v>0.13979</v>
      </c>
      <c r="O20" s="447">
        <v>0.13916000000000001</v>
      </c>
      <c r="P20" s="447">
        <v>0.1386</v>
      </c>
      <c r="Q20" s="447">
        <v>0.13782</v>
      </c>
      <c r="R20" s="447">
        <v>0.13772000000000001</v>
      </c>
      <c r="S20" s="447">
        <v>0.13905999999999999</v>
      </c>
      <c r="T20" s="447">
        <v>0.13838</v>
      </c>
      <c r="U20" s="447">
        <v>0.13483999999999999</v>
      </c>
      <c r="V20" s="447">
        <v>0.13206999999999999</v>
      </c>
      <c r="W20" s="447">
        <v>0.13308</v>
      </c>
      <c r="X20" s="447">
        <v>0.13803000000000001</v>
      </c>
      <c r="Y20" s="447">
        <v>0.13808000000000001</v>
      </c>
      <c r="Z20" s="447">
        <v>0.13650999999999999</v>
      </c>
      <c r="AA20" s="447">
        <v>0.13625000000000001</v>
      </c>
      <c r="AB20" s="447">
        <v>0.13672999999999999</v>
      </c>
      <c r="AC20" s="447">
        <v>0.13139999999999999</v>
      </c>
      <c r="AD20" s="447">
        <v>0.13364999999999999</v>
      </c>
      <c r="AE20" s="447">
        <v>0.13417000000000001</v>
      </c>
      <c r="AF20" s="447">
        <v>0.13258</v>
      </c>
      <c r="AG20" s="447">
        <v>0.13220999999999999</v>
      </c>
      <c r="AH20" s="447">
        <v>0.13100000000000001</v>
      </c>
      <c r="AI20" s="447">
        <v>0.12823000000000001</v>
      </c>
      <c r="AJ20" s="447">
        <v>0.12733</v>
      </c>
      <c r="AK20" s="447">
        <v>0.12845000000000001</v>
      </c>
      <c r="AL20" s="447">
        <v>0.12878000000000001</v>
      </c>
      <c r="AM20" s="447">
        <v>0.12959999999999999</v>
      </c>
      <c r="AN20" s="447">
        <v>0.13088</v>
      </c>
      <c r="AO20" s="447">
        <v>0.13102</v>
      </c>
      <c r="AP20" s="447">
        <v>0.12845000000000001</v>
      </c>
      <c r="AQ20" s="447">
        <v>0.12759000000000001</v>
      </c>
      <c r="AR20" s="447">
        <v>0.12806000000000001</v>
      </c>
      <c r="AS20" s="447">
        <v>0.13037000000000001</v>
      </c>
      <c r="AT20" s="447">
        <v>0.13206999999999999</v>
      </c>
      <c r="AU20" s="447">
        <v>0.13145000000000001</v>
      </c>
      <c r="AV20" s="447">
        <v>0.13099</v>
      </c>
      <c r="AW20" s="447">
        <v>0.13088</v>
      </c>
      <c r="AX20" s="447">
        <v>0.12956000000000001</v>
      </c>
      <c r="AY20" s="447">
        <v>0.12988</v>
      </c>
      <c r="AZ20" s="447">
        <v>0.1308</v>
      </c>
      <c r="BA20" s="461"/>
      <c r="BB20" s="462"/>
      <c r="BC20" s="462"/>
      <c r="BD20" s="450"/>
      <c r="BE20" s="463"/>
      <c r="BF20" s="462"/>
      <c r="BG20" s="464"/>
      <c r="BH20" s="454"/>
      <c r="BI20" s="480" t="s">
        <v>396</v>
      </c>
    </row>
    <row r="21" spans="1:67">
      <c r="A21" s="458"/>
      <c r="B21" s="459"/>
      <c r="C21" s="466" t="s">
        <v>392</v>
      </c>
      <c r="D21" s="467">
        <f t="shared" ref="D21:AZ22" si="2">300/D19</f>
        <v>3635.7466611726495</v>
      </c>
      <c r="E21" s="467">
        <f t="shared" si="2"/>
        <v>3650.4344016938012</v>
      </c>
      <c r="F21" s="467">
        <f t="shared" si="2"/>
        <v>3642.8545408181853</v>
      </c>
      <c r="G21" s="467">
        <f t="shared" si="2"/>
        <v>3632.7089110349584</v>
      </c>
      <c r="H21" s="467">
        <f t="shared" si="2"/>
        <v>3617.028972402069</v>
      </c>
      <c r="I21" s="467">
        <f t="shared" si="2"/>
        <v>3630.5547487656113</v>
      </c>
      <c r="J21" s="467">
        <f t="shared" si="2"/>
        <v>3652.5677551318577</v>
      </c>
      <c r="K21" s="467">
        <f t="shared" si="2"/>
        <v>3614.5449287934648</v>
      </c>
      <c r="L21" s="467">
        <f t="shared" si="2"/>
        <v>3607.0698569195624</v>
      </c>
      <c r="M21" s="467">
        <f t="shared" si="2"/>
        <v>3705.8540140575396</v>
      </c>
      <c r="N21" s="467">
        <f t="shared" si="2"/>
        <v>3681.1170963348345</v>
      </c>
      <c r="O21" s="467">
        <f t="shared" si="2"/>
        <v>3646.7513523369598</v>
      </c>
      <c r="P21" s="467">
        <f t="shared" si="2"/>
        <v>3650.4788211387058</v>
      </c>
      <c r="Q21" s="467">
        <f t="shared" si="2"/>
        <v>3653.590870894277</v>
      </c>
      <c r="R21" s="467">
        <f t="shared" si="2"/>
        <v>3656.0397777127814</v>
      </c>
      <c r="S21" s="467">
        <f t="shared" si="2"/>
        <v>3631.521607553565</v>
      </c>
      <c r="T21" s="467">
        <f t="shared" si="2"/>
        <v>3633.9850279816847</v>
      </c>
      <c r="U21" s="467">
        <f t="shared" si="2"/>
        <v>3683.1055946373986</v>
      </c>
      <c r="V21" s="467">
        <f t="shared" si="2"/>
        <v>3726.2914705188241</v>
      </c>
      <c r="W21" s="467">
        <f t="shared" si="2"/>
        <v>3711.1259556149339</v>
      </c>
      <c r="X21" s="467">
        <f t="shared" si="2"/>
        <v>3664.5249554149468</v>
      </c>
      <c r="Y21" s="467">
        <f t="shared" si="2"/>
        <v>3646.529719217212</v>
      </c>
      <c r="Z21" s="467">
        <f t="shared" si="2"/>
        <v>3679.717397703856</v>
      </c>
      <c r="AA21" s="467">
        <f t="shared" si="2"/>
        <v>3695.8101831889917</v>
      </c>
      <c r="AB21" s="467">
        <f t="shared" si="2"/>
        <v>3695.5370231217435</v>
      </c>
      <c r="AC21" s="467">
        <f t="shared" si="2"/>
        <v>3773.6323727342483</v>
      </c>
      <c r="AD21" s="467">
        <f t="shared" si="2"/>
        <v>3735.6643879113899</v>
      </c>
      <c r="AE21" s="467">
        <f t="shared" si="2"/>
        <v>3734.0834692124822</v>
      </c>
      <c r="AF21" s="467">
        <f t="shared" si="2"/>
        <v>3760.7180464323324</v>
      </c>
      <c r="AG21" s="467">
        <f t="shared" si="2"/>
        <v>3772.2563122422289</v>
      </c>
      <c r="AH21" s="467">
        <f t="shared" si="2"/>
        <v>3751.3598679521328</v>
      </c>
      <c r="AI21" s="467">
        <f t="shared" si="2"/>
        <v>3776.4825841211496</v>
      </c>
      <c r="AJ21" s="467">
        <f t="shared" si="2"/>
        <v>3827.4581850193285</v>
      </c>
      <c r="AK21" s="467">
        <f t="shared" si="2"/>
        <v>3797.5644953036785</v>
      </c>
      <c r="AL21" s="467">
        <f t="shared" si="2"/>
        <v>3788.4527958781637</v>
      </c>
      <c r="AM21" s="467">
        <f t="shared" si="2"/>
        <v>3796.9396666286975</v>
      </c>
      <c r="AN21" s="467">
        <f t="shared" si="2"/>
        <v>3775.674587192912</v>
      </c>
      <c r="AO21" s="467">
        <f t="shared" si="2"/>
        <v>3765.4855593628795</v>
      </c>
      <c r="AP21" s="467">
        <f t="shared" si="2"/>
        <v>3806.7201299360468</v>
      </c>
      <c r="AQ21" s="467">
        <f t="shared" si="2"/>
        <v>3839.7542557276333</v>
      </c>
      <c r="AR21" s="467">
        <f t="shared" si="2"/>
        <v>3817.2795521058661</v>
      </c>
      <c r="AS21" s="467">
        <f t="shared" si="2"/>
        <v>3790.7984685174188</v>
      </c>
      <c r="AT21" s="467">
        <f t="shared" si="2"/>
        <v>3769.0336197798883</v>
      </c>
      <c r="AU21" s="467">
        <f t="shared" si="2"/>
        <v>3758.4565271861688</v>
      </c>
      <c r="AV21" s="467">
        <f t="shared" si="2"/>
        <v>3776.0072499339194</v>
      </c>
      <c r="AW21" s="467">
        <f t="shared" si="2"/>
        <v>3786.5401120815868</v>
      </c>
      <c r="AX21" s="467">
        <f t="shared" si="2"/>
        <v>3812.08940620354</v>
      </c>
      <c r="AY21" s="467">
        <f t="shared" si="2"/>
        <v>3808.604908022191</v>
      </c>
      <c r="AZ21" s="467">
        <f t="shared" si="2"/>
        <v>3785.966683493185</v>
      </c>
      <c r="BA21" s="468"/>
      <c r="BB21" s="469"/>
      <c r="BC21" s="469"/>
      <c r="BD21" s="450"/>
      <c r="BE21" s="470"/>
      <c r="BF21" s="469"/>
      <c r="BG21" s="471"/>
      <c r="BH21" s="454"/>
      <c r="BI21" s="480"/>
    </row>
    <row r="22" spans="1:67">
      <c r="A22" s="458"/>
      <c r="B22" s="459"/>
      <c r="C22" s="466" t="s">
        <v>393</v>
      </c>
      <c r="D22" s="467">
        <f t="shared" si="2"/>
        <v>2239.8088696431237</v>
      </c>
      <c r="E22" s="467">
        <f t="shared" si="2"/>
        <v>2232.1428571428573</v>
      </c>
      <c r="F22" s="467">
        <f t="shared" si="2"/>
        <v>2217.4587922241112</v>
      </c>
      <c r="G22" s="467">
        <f t="shared" si="2"/>
        <v>2210.9219544550078</v>
      </c>
      <c r="H22" s="467">
        <f t="shared" si="2"/>
        <v>2197.6411984470005</v>
      </c>
      <c r="I22" s="467">
        <f t="shared" si="2"/>
        <v>2215.9846358398581</v>
      </c>
      <c r="J22" s="467">
        <f t="shared" si="2"/>
        <v>2240.3106564110221</v>
      </c>
      <c r="K22" s="467">
        <f t="shared" si="2"/>
        <v>2200.2200220022</v>
      </c>
      <c r="L22" s="467">
        <f t="shared" si="2"/>
        <v>2192.1812203142126</v>
      </c>
      <c r="M22" s="467">
        <f t="shared" si="2"/>
        <v>2194.5866861741042</v>
      </c>
      <c r="N22" s="467">
        <f t="shared" si="2"/>
        <v>2146.0762572430076</v>
      </c>
      <c r="O22" s="467">
        <f t="shared" si="2"/>
        <v>2155.7918942224778</v>
      </c>
      <c r="P22" s="467">
        <f t="shared" si="2"/>
        <v>2164.5021645021643</v>
      </c>
      <c r="Q22" s="467">
        <f t="shared" si="2"/>
        <v>2176.7522855899001</v>
      </c>
      <c r="R22" s="467">
        <f t="shared" si="2"/>
        <v>2178.3328492593669</v>
      </c>
      <c r="S22" s="467">
        <f t="shared" si="2"/>
        <v>2157.3421544656985</v>
      </c>
      <c r="T22" s="467">
        <f t="shared" si="2"/>
        <v>2167.9433444139327</v>
      </c>
      <c r="U22" s="467">
        <f t="shared" si="2"/>
        <v>2224.8590922574904</v>
      </c>
      <c r="V22" s="467">
        <f t="shared" si="2"/>
        <v>2271.5226773680624</v>
      </c>
      <c r="W22" s="467">
        <f t="shared" si="2"/>
        <v>2254.283137962128</v>
      </c>
      <c r="X22" s="467">
        <f t="shared" si="2"/>
        <v>2173.440556400782</v>
      </c>
      <c r="Y22" s="467">
        <f t="shared" si="2"/>
        <v>2172.6535341830822</v>
      </c>
      <c r="Z22" s="467">
        <f t="shared" si="2"/>
        <v>2197.6411984470005</v>
      </c>
      <c r="AA22" s="467">
        <f t="shared" si="2"/>
        <v>2201.8348623853208</v>
      </c>
      <c r="AB22" s="467">
        <f t="shared" si="2"/>
        <v>2194.1051707745191</v>
      </c>
      <c r="AC22" s="467">
        <f t="shared" si="2"/>
        <v>2283.1050228310505</v>
      </c>
      <c r="AD22" s="467">
        <f t="shared" si="2"/>
        <v>2244.6689113355783</v>
      </c>
      <c r="AE22" s="467">
        <f t="shared" si="2"/>
        <v>2235.9692926883804</v>
      </c>
      <c r="AF22" s="467">
        <f t="shared" si="2"/>
        <v>2262.7847337456628</v>
      </c>
      <c r="AG22" s="467">
        <f t="shared" si="2"/>
        <v>2269.1173133651009</v>
      </c>
      <c r="AH22" s="467">
        <f t="shared" si="2"/>
        <v>2290.0763358778627</v>
      </c>
      <c r="AI22" s="467">
        <f t="shared" si="2"/>
        <v>2339.5461280511577</v>
      </c>
      <c r="AJ22" s="467">
        <f t="shared" si="2"/>
        <v>2356.0826199638736</v>
      </c>
      <c r="AK22" s="467">
        <f t="shared" si="2"/>
        <v>2335.5391202802643</v>
      </c>
      <c r="AL22" s="467">
        <f t="shared" si="2"/>
        <v>2329.5542786146916</v>
      </c>
      <c r="AM22" s="467">
        <f t="shared" si="2"/>
        <v>2314.8148148148148</v>
      </c>
      <c r="AN22" s="467">
        <f t="shared" si="2"/>
        <v>2292.1760391198045</v>
      </c>
      <c r="AO22" s="467">
        <f t="shared" si="2"/>
        <v>2289.7267592733933</v>
      </c>
      <c r="AP22" s="467">
        <f t="shared" si="2"/>
        <v>2335.5391202802643</v>
      </c>
      <c r="AQ22" s="467">
        <f t="shared" si="2"/>
        <v>2351.2814483893721</v>
      </c>
      <c r="AR22" s="467">
        <f t="shared" si="2"/>
        <v>2342.6518819303451</v>
      </c>
      <c r="AS22" s="467">
        <f t="shared" si="2"/>
        <v>2301.1429009741501</v>
      </c>
      <c r="AT22" s="467">
        <f t="shared" si="2"/>
        <v>2271.5226773680624</v>
      </c>
      <c r="AU22" s="467">
        <f t="shared" si="2"/>
        <v>2282.2365918600226</v>
      </c>
      <c r="AV22" s="467">
        <f t="shared" si="2"/>
        <v>2290.2511642110085</v>
      </c>
      <c r="AW22" s="467">
        <f t="shared" si="2"/>
        <v>2292.1760391198045</v>
      </c>
      <c r="AX22" s="467">
        <f t="shared" si="2"/>
        <v>2315.529484408768</v>
      </c>
      <c r="AY22" s="467">
        <f t="shared" si="2"/>
        <v>2309.8244533415459</v>
      </c>
      <c r="AZ22" s="467">
        <f t="shared" si="2"/>
        <v>2293.5779816513764</v>
      </c>
      <c r="BA22" s="468"/>
      <c r="BB22" s="469"/>
      <c r="BC22" s="469"/>
      <c r="BD22" s="450"/>
      <c r="BE22" s="470"/>
      <c r="BF22" s="469"/>
      <c r="BG22" s="471"/>
      <c r="BH22" s="454"/>
      <c r="BI22" s="480"/>
    </row>
    <row r="23" spans="1:67" ht="32.25" thickBot="1">
      <c r="A23" s="472"/>
      <c r="B23" s="473"/>
      <c r="C23" s="474" t="s">
        <v>394</v>
      </c>
      <c r="D23" s="475">
        <f t="shared" ref="D23:AZ23" si="3">IF(((D21="")*AND(D22="")),"",(D21-D22)*2)</f>
        <v>2791.8755830590517</v>
      </c>
      <c r="E23" s="475">
        <f t="shared" si="3"/>
        <v>2836.5830891018877</v>
      </c>
      <c r="F23" s="475">
        <f t="shared" si="3"/>
        <v>2850.7914971881482</v>
      </c>
      <c r="G23" s="475">
        <f t="shared" si="3"/>
        <v>2843.5739131599012</v>
      </c>
      <c r="H23" s="475">
        <f t="shared" si="3"/>
        <v>2838.775547910137</v>
      </c>
      <c r="I23" s="475">
        <f t="shared" si="3"/>
        <v>2829.1402258515063</v>
      </c>
      <c r="J23" s="475">
        <f t="shared" si="3"/>
        <v>2824.5141974416711</v>
      </c>
      <c r="K23" s="475">
        <f t="shared" si="3"/>
        <v>2828.6498135825295</v>
      </c>
      <c r="L23" s="475">
        <f t="shared" si="3"/>
        <v>2829.7772732106996</v>
      </c>
      <c r="M23" s="475">
        <f t="shared" si="3"/>
        <v>3022.5346557668709</v>
      </c>
      <c r="N23" s="475">
        <f t="shared" si="3"/>
        <v>3070.0816781836538</v>
      </c>
      <c r="O23" s="475">
        <f t="shared" si="3"/>
        <v>2981.918916228964</v>
      </c>
      <c r="P23" s="475">
        <f t="shared" si="3"/>
        <v>2971.953313273083</v>
      </c>
      <c r="Q23" s="475">
        <f t="shared" si="3"/>
        <v>2953.6771706087538</v>
      </c>
      <c r="R23" s="475">
        <f t="shared" si="3"/>
        <v>2955.4138569068291</v>
      </c>
      <c r="S23" s="475">
        <f t="shared" si="3"/>
        <v>2948.358906175733</v>
      </c>
      <c r="T23" s="475">
        <f t="shared" si="3"/>
        <v>2932.083367135504</v>
      </c>
      <c r="U23" s="475">
        <f t="shared" si="3"/>
        <v>2916.4930047598164</v>
      </c>
      <c r="V23" s="475">
        <f t="shared" si="3"/>
        <v>2909.5375863015233</v>
      </c>
      <c r="W23" s="475">
        <f t="shared" si="3"/>
        <v>2913.6856353056119</v>
      </c>
      <c r="X23" s="475">
        <f t="shared" si="3"/>
        <v>2982.1687980283295</v>
      </c>
      <c r="Y23" s="475">
        <f t="shared" si="3"/>
        <v>2947.7523700682596</v>
      </c>
      <c r="Z23" s="475">
        <f t="shared" si="3"/>
        <v>2964.152398513711</v>
      </c>
      <c r="AA23" s="475">
        <f t="shared" si="3"/>
        <v>2987.9506416073418</v>
      </c>
      <c r="AB23" s="475">
        <f t="shared" si="3"/>
        <v>3002.8637046944486</v>
      </c>
      <c r="AC23" s="475">
        <f t="shared" si="3"/>
        <v>2981.0546998063955</v>
      </c>
      <c r="AD23" s="475">
        <f t="shared" si="3"/>
        <v>2981.9909531516232</v>
      </c>
      <c r="AE23" s="475">
        <f t="shared" si="3"/>
        <v>2996.2283530482036</v>
      </c>
      <c r="AF23" s="475">
        <f t="shared" si="3"/>
        <v>2995.866625373339</v>
      </c>
      <c r="AG23" s="475">
        <f t="shared" si="3"/>
        <v>3006.2779977542559</v>
      </c>
      <c r="AH23" s="475">
        <f t="shared" si="3"/>
        <v>2922.5670641485403</v>
      </c>
      <c r="AI23" s="475">
        <f t="shared" si="3"/>
        <v>2873.8729121399838</v>
      </c>
      <c r="AJ23" s="475">
        <f t="shared" si="3"/>
        <v>2942.7511301109098</v>
      </c>
      <c r="AK23" s="475">
        <f t="shared" si="3"/>
        <v>2924.0507500468284</v>
      </c>
      <c r="AL23" s="475">
        <f t="shared" si="3"/>
        <v>2917.7970345269441</v>
      </c>
      <c r="AM23" s="475">
        <f t="shared" si="3"/>
        <v>2964.2497036277655</v>
      </c>
      <c r="AN23" s="475">
        <f t="shared" si="3"/>
        <v>2966.997096146215</v>
      </c>
      <c r="AO23" s="475">
        <f t="shared" si="3"/>
        <v>2951.5176001789723</v>
      </c>
      <c r="AP23" s="475">
        <f t="shared" si="3"/>
        <v>2942.3620193115648</v>
      </c>
      <c r="AQ23" s="475">
        <f t="shared" si="3"/>
        <v>2976.9456146765224</v>
      </c>
      <c r="AR23" s="475">
        <f t="shared" si="3"/>
        <v>2949.2553403510419</v>
      </c>
      <c r="AS23" s="475">
        <f t="shared" si="3"/>
        <v>2979.3111350865374</v>
      </c>
      <c r="AT23" s="475">
        <f t="shared" si="3"/>
        <v>2995.0218848236518</v>
      </c>
      <c r="AU23" s="475">
        <f t="shared" si="3"/>
        <v>2952.4398706522925</v>
      </c>
      <c r="AV23" s="475">
        <f t="shared" si="3"/>
        <v>2971.5121714458219</v>
      </c>
      <c r="AW23" s="475">
        <f t="shared" si="3"/>
        <v>2988.7281459235646</v>
      </c>
      <c r="AX23" s="475">
        <f t="shared" si="3"/>
        <v>2993.119843589544</v>
      </c>
      <c r="AY23" s="475">
        <f t="shared" si="3"/>
        <v>2997.5609093612902</v>
      </c>
      <c r="AZ23" s="475">
        <f t="shared" si="3"/>
        <v>2984.7774036836172</v>
      </c>
      <c r="BA23" s="476"/>
      <c r="BB23" s="477"/>
      <c r="BC23" s="477"/>
      <c r="BD23" s="478"/>
      <c r="BE23" s="475"/>
      <c r="BF23" s="477"/>
      <c r="BG23" s="479"/>
      <c r="BH23" s="454"/>
      <c r="BI23" s="465"/>
    </row>
    <row r="24" spans="1:67">
      <c r="A24" s="444">
        <v>43780</v>
      </c>
      <c r="B24" s="445" t="s">
        <v>407</v>
      </c>
      <c r="C24" s="446" t="s">
        <v>389</v>
      </c>
      <c r="D24" s="447">
        <v>8.2083000000000003E-2</v>
      </c>
      <c r="E24" s="447">
        <v>8.3478999999999998E-2</v>
      </c>
      <c r="F24" s="447">
        <v>8.3274000000000001E-2</v>
      </c>
      <c r="G24" s="447">
        <v>8.2635E-2</v>
      </c>
      <c r="H24" s="447">
        <v>8.2711000000000007E-2</v>
      </c>
      <c r="I24" s="447">
        <v>8.2641000000000006E-2</v>
      </c>
      <c r="J24" s="447">
        <v>8.2300999999999999E-2</v>
      </c>
      <c r="K24" s="447">
        <v>8.1928000000000001E-2</v>
      </c>
      <c r="L24" s="447">
        <v>8.2820000000000005E-2</v>
      </c>
      <c r="M24" s="447">
        <v>8.2211999999999993E-2</v>
      </c>
      <c r="N24" s="447">
        <v>8.1438999999999998E-2</v>
      </c>
      <c r="O24" s="447">
        <v>8.0993999999999997E-2</v>
      </c>
      <c r="P24" s="447">
        <v>8.1115000000000007E-2</v>
      </c>
      <c r="Q24" s="447">
        <v>8.2423999999999997E-2</v>
      </c>
      <c r="R24" s="447">
        <v>8.2973000000000005E-2</v>
      </c>
      <c r="S24" s="447">
        <v>8.2507999999999998E-2</v>
      </c>
      <c r="T24" s="447">
        <v>8.2707000000000003E-2</v>
      </c>
      <c r="U24" s="447">
        <v>8.3242999999999998E-2</v>
      </c>
      <c r="V24" s="447">
        <v>8.3139000000000005E-2</v>
      </c>
      <c r="W24" s="447">
        <v>8.2111000000000003E-2</v>
      </c>
      <c r="X24" s="447">
        <v>8.1067E-2</v>
      </c>
      <c r="Y24" s="447">
        <v>8.1034999999999996E-2</v>
      </c>
      <c r="Z24" s="447">
        <v>8.1692000000000001E-2</v>
      </c>
      <c r="AA24" s="447">
        <v>8.1622E-2</v>
      </c>
      <c r="AB24" s="447">
        <v>8.2011000000000001E-2</v>
      </c>
      <c r="AC24" s="447">
        <v>7.9158999999999993E-2</v>
      </c>
      <c r="AD24" s="447">
        <v>7.8881999999999994E-2</v>
      </c>
      <c r="AE24" s="447">
        <v>7.9154000000000002E-2</v>
      </c>
      <c r="AF24" s="447">
        <v>7.9866000000000006E-2</v>
      </c>
      <c r="AG24" s="447">
        <v>8.0255000000000007E-2</v>
      </c>
      <c r="AH24" s="447">
        <v>8.0157999999999993E-2</v>
      </c>
      <c r="AI24" s="447">
        <v>7.9936999999999994E-2</v>
      </c>
      <c r="AJ24" s="447">
        <v>8.0716999999999997E-2</v>
      </c>
      <c r="AK24" s="447">
        <v>8.0155000000000004E-2</v>
      </c>
      <c r="AL24" s="447">
        <v>7.9588000000000006E-2</v>
      </c>
      <c r="AM24" s="447">
        <v>7.9501000000000002E-2</v>
      </c>
      <c r="AN24" s="447">
        <v>7.9824000000000006E-2</v>
      </c>
      <c r="AO24" s="447">
        <v>7.9946000000000003E-2</v>
      </c>
      <c r="AP24" s="447">
        <v>8.0544000000000004E-2</v>
      </c>
      <c r="AQ24" s="447">
        <v>8.0166000000000001E-2</v>
      </c>
      <c r="AR24" s="447">
        <v>8.0301999999999998E-2</v>
      </c>
      <c r="AS24" s="447">
        <v>8.0285999999999996E-2</v>
      </c>
      <c r="AT24" s="447">
        <v>7.9573000000000005E-2</v>
      </c>
      <c r="AU24" s="447">
        <v>7.8897999999999996E-2</v>
      </c>
      <c r="AV24" s="447">
        <v>7.9445000000000002E-2</v>
      </c>
      <c r="AW24" s="447">
        <v>8.0128000000000005E-2</v>
      </c>
      <c r="AX24" s="447">
        <v>7.9629000000000005E-2</v>
      </c>
      <c r="AY24" s="447">
        <v>7.9733999999999999E-2</v>
      </c>
      <c r="AZ24" s="447">
        <v>8.0203999999999998E-2</v>
      </c>
      <c r="BA24" s="448">
        <f>IF((P25=""),"",MAX(D28:AZ28))</f>
        <v>3016.3048837715905</v>
      </c>
      <c r="BB24" s="449">
        <f>IF(P25="","",MIN(D28:AZ28))</f>
        <v>2824.0284209931742</v>
      </c>
      <c r="BC24" s="449">
        <f>IF((P28=""),"",AVERAGE(D28:AZ28))</f>
        <v>2917.5835637398864</v>
      </c>
      <c r="BD24" s="450">
        <f>STDEV(D28:AZ28)</f>
        <v>56.821653018102786</v>
      </c>
      <c r="BE24" s="451">
        <f>IF((P25=""),"",((BA24-BB24)/(BA24+BB24))*100)</f>
        <v>3.2922172887213463</v>
      </c>
      <c r="BF24" s="452"/>
      <c r="BG24" s="453">
        <v>102</v>
      </c>
      <c r="BH24" s="454"/>
      <c r="BI24" s="455" t="s">
        <v>397</v>
      </c>
      <c r="BL24" s="456"/>
      <c r="BM24" s="456"/>
      <c r="BN24" s="457"/>
      <c r="BO24" s="457"/>
    </row>
    <row r="25" spans="1:67">
      <c r="A25" s="458"/>
      <c r="B25" s="459"/>
      <c r="C25" s="460" t="s">
        <v>391</v>
      </c>
      <c r="D25" s="447">
        <v>0.13375999999999999</v>
      </c>
      <c r="E25" s="447">
        <v>0.13927</v>
      </c>
      <c r="F25" s="447">
        <v>0.13722999999999999</v>
      </c>
      <c r="G25" s="447">
        <v>0.13614999999999999</v>
      </c>
      <c r="H25" s="447">
        <v>0.13644999999999999</v>
      </c>
      <c r="I25" s="447">
        <v>0.13619000000000001</v>
      </c>
      <c r="J25" s="447">
        <v>0.13511999999999999</v>
      </c>
      <c r="K25" s="447">
        <v>0.13453000000000001</v>
      </c>
      <c r="L25" s="447">
        <v>0.13655999999999999</v>
      </c>
      <c r="M25" s="447">
        <v>0.13746</v>
      </c>
      <c r="N25" s="447">
        <v>0.13611999999999999</v>
      </c>
      <c r="O25" s="447">
        <v>0.1356</v>
      </c>
      <c r="P25" s="447">
        <v>0.13586999999999999</v>
      </c>
      <c r="Q25" s="447">
        <v>0.13952000000000001</v>
      </c>
      <c r="R25" s="447">
        <v>0.14235</v>
      </c>
      <c r="S25" s="447">
        <v>0.14057</v>
      </c>
      <c r="T25" s="447">
        <v>0.14030000000000001</v>
      </c>
      <c r="U25" s="447">
        <v>0.14091000000000001</v>
      </c>
      <c r="V25" s="447">
        <v>0.14105000000000001</v>
      </c>
      <c r="W25" s="447">
        <v>0.13772000000000001</v>
      </c>
      <c r="X25" s="447">
        <v>0.13575000000000001</v>
      </c>
      <c r="Y25" s="447">
        <v>0.13643</v>
      </c>
      <c r="Z25" s="447">
        <v>0.13619000000000001</v>
      </c>
      <c r="AA25" s="447">
        <v>0.13463</v>
      </c>
      <c r="AB25" s="447">
        <v>0.13653999999999999</v>
      </c>
      <c r="AC25" s="447">
        <v>0.12731999999999999</v>
      </c>
      <c r="AD25" s="447">
        <v>0.12623000000000001</v>
      </c>
      <c r="AE25" s="447">
        <v>0.12737000000000001</v>
      </c>
      <c r="AF25" s="447">
        <v>0.12931000000000001</v>
      </c>
      <c r="AG25" s="447">
        <v>0.13006000000000001</v>
      </c>
      <c r="AH25" s="447">
        <v>0.12912000000000001</v>
      </c>
      <c r="AI25" s="447">
        <v>0.12858</v>
      </c>
      <c r="AJ25" s="447">
        <v>0.13103000000000001</v>
      </c>
      <c r="AK25" s="447">
        <v>0.13084999999999999</v>
      </c>
      <c r="AL25" s="447">
        <v>0.12853999999999999</v>
      </c>
      <c r="AM25" s="447">
        <v>0.12967000000000001</v>
      </c>
      <c r="AN25" s="447">
        <v>0.1308</v>
      </c>
      <c r="AO25" s="447">
        <v>0.1305</v>
      </c>
      <c r="AP25" s="447">
        <v>0.13328999999999999</v>
      </c>
      <c r="AQ25" s="447">
        <v>0.13289999999999999</v>
      </c>
      <c r="AR25" s="447">
        <v>0.13250000000000001</v>
      </c>
      <c r="AS25" s="447">
        <v>0.13369</v>
      </c>
      <c r="AT25" s="447">
        <v>0.13148000000000001</v>
      </c>
      <c r="AU25" s="447">
        <v>0.12898999999999999</v>
      </c>
      <c r="AV25" s="447">
        <v>0.1305</v>
      </c>
      <c r="AW25" s="447">
        <v>0.13324</v>
      </c>
      <c r="AX25" s="447">
        <v>0.13216</v>
      </c>
      <c r="AY25" s="447">
        <v>0.1295</v>
      </c>
      <c r="AZ25" s="447">
        <v>0.13005</v>
      </c>
      <c r="BA25" s="461"/>
      <c r="BB25" s="462"/>
      <c r="BC25" s="462"/>
      <c r="BD25" s="450"/>
      <c r="BE25" s="463"/>
      <c r="BF25" s="462"/>
      <c r="BG25" s="464"/>
      <c r="BH25" s="454"/>
      <c r="BI25" s="480" t="s">
        <v>398</v>
      </c>
    </row>
    <row r="26" spans="1:67">
      <c r="A26" s="458"/>
      <c r="B26" s="459"/>
      <c r="C26" s="466" t="s">
        <v>392</v>
      </c>
      <c r="D26" s="467">
        <f t="shared" ref="D26:AZ27" si="4">300/D24</f>
        <v>3654.8371770037643</v>
      </c>
      <c r="E26" s="467">
        <f t="shared" si="4"/>
        <v>3593.7181806202757</v>
      </c>
      <c r="F26" s="467">
        <f t="shared" si="4"/>
        <v>3602.5650262987247</v>
      </c>
      <c r="G26" s="467">
        <f t="shared" si="4"/>
        <v>3630.4229442730079</v>
      </c>
      <c r="H26" s="467">
        <f t="shared" si="4"/>
        <v>3627.0870863609434</v>
      </c>
      <c r="I26" s="467">
        <f t="shared" si="4"/>
        <v>3630.1593639960793</v>
      </c>
      <c r="J26" s="467">
        <f t="shared" si="4"/>
        <v>3645.1561949429533</v>
      </c>
      <c r="K26" s="467">
        <f t="shared" si="4"/>
        <v>3661.7517820525341</v>
      </c>
      <c r="L26" s="467">
        <f t="shared" si="4"/>
        <v>3622.3134508572807</v>
      </c>
      <c r="M26" s="467">
        <f t="shared" si="4"/>
        <v>3649.1023208290762</v>
      </c>
      <c r="N26" s="467">
        <f t="shared" si="4"/>
        <v>3683.7387492479033</v>
      </c>
      <c r="O26" s="467">
        <f t="shared" si="4"/>
        <v>3703.9780724498114</v>
      </c>
      <c r="P26" s="467">
        <f t="shared" si="4"/>
        <v>3698.4528139061822</v>
      </c>
      <c r="Q26" s="467">
        <f t="shared" si="4"/>
        <v>3639.7165874017278</v>
      </c>
      <c r="R26" s="467">
        <f t="shared" si="4"/>
        <v>3615.6340014221491</v>
      </c>
      <c r="S26" s="467">
        <f t="shared" si="4"/>
        <v>3636.0110534736027</v>
      </c>
      <c r="T26" s="467">
        <f t="shared" si="4"/>
        <v>3627.262504987486</v>
      </c>
      <c r="U26" s="467">
        <f t="shared" si="4"/>
        <v>3603.9066347921148</v>
      </c>
      <c r="V26" s="467">
        <f t="shared" si="4"/>
        <v>3608.4148233680944</v>
      </c>
      <c r="W26" s="467">
        <f t="shared" si="4"/>
        <v>3653.590870894277</v>
      </c>
      <c r="X26" s="467">
        <f t="shared" si="4"/>
        <v>3700.6426782784611</v>
      </c>
      <c r="Y26" s="467">
        <f t="shared" si="4"/>
        <v>3702.1040291232184</v>
      </c>
      <c r="Z26" s="467">
        <f t="shared" si="4"/>
        <v>3672.3302159330165</v>
      </c>
      <c r="AA26" s="467">
        <f t="shared" si="4"/>
        <v>3675.4796500943371</v>
      </c>
      <c r="AB26" s="467">
        <f t="shared" si="4"/>
        <v>3658.0458718952336</v>
      </c>
      <c r="AC26" s="467">
        <f t="shared" si="4"/>
        <v>3789.8407003625616</v>
      </c>
      <c r="AD26" s="467">
        <f t="shared" si="4"/>
        <v>3803.1490073781092</v>
      </c>
      <c r="AE26" s="467">
        <f t="shared" si="4"/>
        <v>3790.0800970260502</v>
      </c>
      <c r="AF26" s="467">
        <f t="shared" si="4"/>
        <v>3756.2917887461495</v>
      </c>
      <c r="AG26" s="467">
        <f t="shared" si="4"/>
        <v>3738.0848545261974</v>
      </c>
      <c r="AH26" s="467">
        <f t="shared" si="4"/>
        <v>3742.6083485116897</v>
      </c>
      <c r="AI26" s="467">
        <f t="shared" si="4"/>
        <v>3752.9554524187802</v>
      </c>
      <c r="AJ26" s="467">
        <f t="shared" si="4"/>
        <v>3716.6891732844383</v>
      </c>
      <c r="AK26" s="467">
        <f t="shared" si="4"/>
        <v>3742.7484249267045</v>
      </c>
      <c r="AL26" s="467">
        <f t="shared" si="4"/>
        <v>3769.4124742423478</v>
      </c>
      <c r="AM26" s="467">
        <f t="shared" si="4"/>
        <v>3773.5374397806318</v>
      </c>
      <c r="AN26" s="467">
        <f t="shared" si="4"/>
        <v>3758.2681900180396</v>
      </c>
      <c r="AO26" s="467">
        <f t="shared" si="4"/>
        <v>3752.5329597478294</v>
      </c>
      <c r="AP26" s="467">
        <f t="shared" si="4"/>
        <v>3724.6722288438614</v>
      </c>
      <c r="AQ26" s="467">
        <f t="shared" si="4"/>
        <v>3742.2348626599805</v>
      </c>
      <c r="AR26" s="467">
        <f t="shared" si="4"/>
        <v>3735.8969888670272</v>
      </c>
      <c r="AS26" s="467">
        <f t="shared" si="4"/>
        <v>3736.6415066138557</v>
      </c>
      <c r="AT26" s="467">
        <f t="shared" si="4"/>
        <v>3770.1230316816004</v>
      </c>
      <c r="AU26" s="467">
        <f t="shared" si="4"/>
        <v>3802.3777535552235</v>
      </c>
      <c r="AV26" s="467">
        <f t="shared" si="4"/>
        <v>3776.1973692491661</v>
      </c>
      <c r="AW26" s="467">
        <f t="shared" si="4"/>
        <v>3744.0095846645363</v>
      </c>
      <c r="AX26" s="467">
        <f t="shared" si="4"/>
        <v>3767.471649775835</v>
      </c>
      <c r="AY26" s="467">
        <f t="shared" si="4"/>
        <v>3762.5103469034539</v>
      </c>
      <c r="AZ26" s="467">
        <f t="shared" si="4"/>
        <v>3740.4618223530001</v>
      </c>
      <c r="BA26" s="468"/>
      <c r="BB26" s="469"/>
      <c r="BC26" s="469"/>
      <c r="BD26" s="450"/>
      <c r="BE26" s="470"/>
      <c r="BF26" s="469"/>
      <c r="BG26" s="471"/>
      <c r="BH26" s="454"/>
      <c r="BI26" s="480"/>
    </row>
    <row r="27" spans="1:67">
      <c r="A27" s="458"/>
      <c r="B27" s="459"/>
      <c r="C27" s="466" t="s">
        <v>393</v>
      </c>
      <c r="D27" s="467">
        <f t="shared" si="4"/>
        <v>2242.8229665071772</v>
      </c>
      <c r="E27" s="467">
        <f t="shared" si="4"/>
        <v>2154.0891792920224</v>
      </c>
      <c r="F27" s="467">
        <f t="shared" si="4"/>
        <v>2186.1109086934343</v>
      </c>
      <c r="G27" s="467">
        <f t="shared" si="4"/>
        <v>2203.4520749173707</v>
      </c>
      <c r="H27" s="467">
        <f t="shared" si="4"/>
        <v>2198.6075485525835</v>
      </c>
      <c r="I27" s="467">
        <f t="shared" si="4"/>
        <v>2202.8049049122546</v>
      </c>
      <c r="J27" s="467">
        <f t="shared" si="4"/>
        <v>2220.2486678507994</v>
      </c>
      <c r="K27" s="467">
        <f t="shared" si="4"/>
        <v>2229.9858767561136</v>
      </c>
      <c r="L27" s="467">
        <f t="shared" si="4"/>
        <v>2196.8365553602812</v>
      </c>
      <c r="M27" s="467">
        <f t="shared" si="4"/>
        <v>2182.4530772588391</v>
      </c>
      <c r="N27" s="467">
        <f t="shared" si="4"/>
        <v>2203.9377020276229</v>
      </c>
      <c r="O27" s="467">
        <f t="shared" si="4"/>
        <v>2212.3893805309735</v>
      </c>
      <c r="P27" s="467">
        <f t="shared" si="4"/>
        <v>2207.9929344226098</v>
      </c>
      <c r="Q27" s="467">
        <f t="shared" si="4"/>
        <v>2150.229357798165</v>
      </c>
      <c r="R27" s="467">
        <f t="shared" si="4"/>
        <v>2107.4815595363539</v>
      </c>
      <c r="S27" s="467">
        <f t="shared" si="4"/>
        <v>2134.1680301629081</v>
      </c>
      <c r="T27" s="467">
        <f t="shared" si="4"/>
        <v>2138.2751247327155</v>
      </c>
      <c r="U27" s="467">
        <f t="shared" si="4"/>
        <v>2129.0185224611455</v>
      </c>
      <c r="V27" s="467">
        <f t="shared" si="4"/>
        <v>2126.905352711804</v>
      </c>
      <c r="W27" s="467">
        <f t="shared" si="4"/>
        <v>2178.3328492593669</v>
      </c>
      <c r="X27" s="467">
        <f t="shared" si="4"/>
        <v>2209.9447513812152</v>
      </c>
      <c r="Y27" s="467">
        <f t="shared" si="4"/>
        <v>2198.9298541376529</v>
      </c>
      <c r="Z27" s="467">
        <f t="shared" si="4"/>
        <v>2202.8049049122546</v>
      </c>
      <c r="AA27" s="467">
        <f t="shared" si="4"/>
        <v>2228.3294956547575</v>
      </c>
      <c r="AB27" s="467">
        <f t="shared" si="4"/>
        <v>2197.1583418778382</v>
      </c>
      <c r="AC27" s="467">
        <f t="shared" si="4"/>
        <v>2356.2676720075401</v>
      </c>
      <c r="AD27" s="467">
        <f t="shared" si="4"/>
        <v>2376.6141170878554</v>
      </c>
      <c r="AE27" s="467">
        <f t="shared" si="4"/>
        <v>2355.3427023631934</v>
      </c>
      <c r="AF27" s="467">
        <f t="shared" si="4"/>
        <v>2320.0061866831643</v>
      </c>
      <c r="AG27" s="467">
        <f t="shared" si="4"/>
        <v>2306.6277102875592</v>
      </c>
      <c r="AH27" s="467">
        <f t="shared" si="4"/>
        <v>2323.4200743494421</v>
      </c>
      <c r="AI27" s="467">
        <f t="shared" si="4"/>
        <v>2333.1777881474568</v>
      </c>
      <c r="AJ27" s="467">
        <f t="shared" si="4"/>
        <v>2289.5520109898494</v>
      </c>
      <c r="AK27" s="467">
        <f t="shared" si="4"/>
        <v>2292.7015666794041</v>
      </c>
      <c r="AL27" s="467">
        <f t="shared" si="4"/>
        <v>2333.9038431616618</v>
      </c>
      <c r="AM27" s="467">
        <f t="shared" si="4"/>
        <v>2313.5652039793322</v>
      </c>
      <c r="AN27" s="467">
        <f t="shared" si="4"/>
        <v>2293.5779816513764</v>
      </c>
      <c r="AO27" s="467">
        <f t="shared" si="4"/>
        <v>2298.8505747126437</v>
      </c>
      <c r="AP27" s="467">
        <f t="shared" si="4"/>
        <v>2250.7314877335134</v>
      </c>
      <c r="AQ27" s="467">
        <f t="shared" si="4"/>
        <v>2257.3363431151242</v>
      </c>
      <c r="AR27" s="467">
        <f t="shared" si="4"/>
        <v>2264.1509433962265</v>
      </c>
      <c r="AS27" s="467">
        <f t="shared" si="4"/>
        <v>2243.9973072032312</v>
      </c>
      <c r="AT27" s="467">
        <f t="shared" si="4"/>
        <v>2281.7158503194401</v>
      </c>
      <c r="AU27" s="467">
        <f t="shared" si="4"/>
        <v>2325.7616869524772</v>
      </c>
      <c r="AV27" s="467">
        <f t="shared" si="4"/>
        <v>2298.8505747126437</v>
      </c>
      <c r="AW27" s="467">
        <f t="shared" si="4"/>
        <v>2251.5761032722908</v>
      </c>
      <c r="AX27" s="467">
        <f t="shared" si="4"/>
        <v>2269.9757869249393</v>
      </c>
      <c r="AY27" s="467">
        <f t="shared" si="4"/>
        <v>2316.6023166023165</v>
      </c>
      <c r="AZ27" s="467">
        <f t="shared" si="4"/>
        <v>2306.8050749711651</v>
      </c>
      <c r="BA27" s="468"/>
      <c r="BB27" s="469"/>
      <c r="BC27" s="469"/>
      <c r="BD27" s="450"/>
      <c r="BE27" s="470"/>
      <c r="BF27" s="469"/>
      <c r="BG27" s="471"/>
      <c r="BH27" s="454"/>
      <c r="BI27" s="480"/>
    </row>
    <row r="28" spans="1:67" ht="32.25" thickBot="1">
      <c r="A28" s="472"/>
      <c r="B28" s="473"/>
      <c r="C28" s="474" t="s">
        <v>394</v>
      </c>
      <c r="D28" s="475">
        <f t="shared" ref="D28:AZ28" si="5">IF(((D26="")*AND(D27="")),"",(D26-D27)*2)</f>
        <v>2824.0284209931742</v>
      </c>
      <c r="E28" s="475">
        <f t="shared" si="5"/>
        <v>2879.2580026565065</v>
      </c>
      <c r="F28" s="475">
        <f t="shared" si="5"/>
        <v>2832.9082352105806</v>
      </c>
      <c r="G28" s="475">
        <f t="shared" si="5"/>
        <v>2853.9417387112744</v>
      </c>
      <c r="H28" s="475">
        <f t="shared" si="5"/>
        <v>2856.9590756167199</v>
      </c>
      <c r="I28" s="475">
        <f t="shared" si="5"/>
        <v>2854.7089181676492</v>
      </c>
      <c r="J28" s="475">
        <f t="shared" si="5"/>
        <v>2849.8150541843079</v>
      </c>
      <c r="K28" s="475">
        <f t="shared" si="5"/>
        <v>2863.5318105928409</v>
      </c>
      <c r="L28" s="475">
        <f t="shared" si="5"/>
        <v>2850.9537909939991</v>
      </c>
      <c r="M28" s="475">
        <f t="shared" si="5"/>
        <v>2933.2984871404742</v>
      </c>
      <c r="N28" s="475">
        <f t="shared" si="5"/>
        <v>2959.6020944405609</v>
      </c>
      <c r="O28" s="475">
        <f t="shared" si="5"/>
        <v>2983.1773838376757</v>
      </c>
      <c r="P28" s="475">
        <f t="shared" si="5"/>
        <v>2980.9197589671448</v>
      </c>
      <c r="Q28" s="475">
        <f t="shared" si="5"/>
        <v>2978.9744592071256</v>
      </c>
      <c r="R28" s="475">
        <f t="shared" si="5"/>
        <v>3016.3048837715905</v>
      </c>
      <c r="S28" s="475">
        <f t="shared" si="5"/>
        <v>3003.6860466213893</v>
      </c>
      <c r="T28" s="475">
        <f t="shared" si="5"/>
        <v>2977.9747605095408</v>
      </c>
      <c r="U28" s="475">
        <f t="shared" si="5"/>
        <v>2949.7762246619386</v>
      </c>
      <c r="V28" s="475">
        <f t="shared" si="5"/>
        <v>2963.0189413125809</v>
      </c>
      <c r="W28" s="475">
        <f t="shared" si="5"/>
        <v>2950.5160432698203</v>
      </c>
      <c r="X28" s="475">
        <f t="shared" si="5"/>
        <v>2981.3958537944918</v>
      </c>
      <c r="Y28" s="475">
        <f t="shared" si="5"/>
        <v>3006.348349971131</v>
      </c>
      <c r="Z28" s="475">
        <f t="shared" si="5"/>
        <v>2939.0506220415236</v>
      </c>
      <c r="AA28" s="475">
        <f t="shared" si="5"/>
        <v>2894.3003088791593</v>
      </c>
      <c r="AB28" s="475">
        <f t="shared" si="5"/>
        <v>2921.7750600347908</v>
      </c>
      <c r="AC28" s="475">
        <f t="shared" si="5"/>
        <v>2867.146056710043</v>
      </c>
      <c r="AD28" s="475">
        <f t="shared" si="5"/>
        <v>2853.0697805805075</v>
      </c>
      <c r="AE28" s="475">
        <f t="shared" si="5"/>
        <v>2869.4747893257136</v>
      </c>
      <c r="AF28" s="475">
        <f t="shared" si="5"/>
        <v>2872.5712041259703</v>
      </c>
      <c r="AG28" s="475">
        <f t="shared" si="5"/>
        <v>2862.9142884772764</v>
      </c>
      <c r="AH28" s="475">
        <f t="shared" si="5"/>
        <v>2838.3765483244952</v>
      </c>
      <c r="AI28" s="475">
        <f t="shared" si="5"/>
        <v>2839.5553285426467</v>
      </c>
      <c r="AJ28" s="475">
        <f t="shared" si="5"/>
        <v>2854.2743245891779</v>
      </c>
      <c r="AK28" s="475">
        <f t="shared" si="5"/>
        <v>2900.0937164946008</v>
      </c>
      <c r="AL28" s="475">
        <f t="shared" si="5"/>
        <v>2871.0172621613719</v>
      </c>
      <c r="AM28" s="475">
        <f t="shared" si="5"/>
        <v>2919.9444716025992</v>
      </c>
      <c r="AN28" s="475">
        <f t="shared" si="5"/>
        <v>2929.3804167333265</v>
      </c>
      <c r="AO28" s="475">
        <f t="shared" si="5"/>
        <v>2907.3647700703714</v>
      </c>
      <c r="AP28" s="475">
        <f t="shared" si="5"/>
        <v>2947.8814822206959</v>
      </c>
      <c r="AQ28" s="475">
        <f t="shared" si="5"/>
        <v>2969.7970390897126</v>
      </c>
      <c r="AR28" s="475">
        <f t="shared" si="5"/>
        <v>2943.4920909416014</v>
      </c>
      <c r="AS28" s="475">
        <f t="shared" si="5"/>
        <v>2985.2883988212488</v>
      </c>
      <c r="AT28" s="475">
        <f t="shared" si="5"/>
        <v>2976.8143627243207</v>
      </c>
      <c r="AU28" s="475">
        <f t="shared" si="5"/>
        <v>2953.2321332054926</v>
      </c>
      <c r="AV28" s="475">
        <f t="shared" si="5"/>
        <v>2954.6935890730447</v>
      </c>
      <c r="AW28" s="475">
        <f t="shared" si="5"/>
        <v>2984.8669627844911</v>
      </c>
      <c r="AX28" s="475">
        <f t="shared" si="5"/>
        <v>2994.9917257017914</v>
      </c>
      <c r="AY28" s="475">
        <f t="shared" si="5"/>
        <v>2891.8160606022748</v>
      </c>
      <c r="AZ28" s="475">
        <f t="shared" si="5"/>
        <v>2867.31349476367</v>
      </c>
      <c r="BA28" s="476"/>
      <c r="BB28" s="477"/>
      <c r="BC28" s="477"/>
      <c r="BD28" s="478"/>
      <c r="BE28" s="475"/>
      <c r="BF28" s="477"/>
      <c r="BG28" s="479"/>
      <c r="BH28" s="454"/>
      <c r="BI28" s="465"/>
    </row>
    <row r="29" spans="1:67">
      <c r="A29" s="444">
        <v>43782</v>
      </c>
      <c r="B29" s="445" t="s">
        <v>407</v>
      </c>
      <c r="C29" s="446" t="s">
        <v>389</v>
      </c>
      <c r="D29" s="447">
        <v>8.4288000000000002E-2</v>
      </c>
      <c r="E29" s="447">
        <v>8.4525000000000003E-2</v>
      </c>
      <c r="F29" s="447">
        <v>8.4445000000000006E-2</v>
      </c>
      <c r="G29" s="447">
        <v>8.4017999999999995E-2</v>
      </c>
      <c r="H29" s="447">
        <v>8.4318000000000004E-2</v>
      </c>
      <c r="I29" s="447">
        <v>8.5375999999999994E-2</v>
      </c>
      <c r="J29" s="447">
        <v>8.5140999999999994E-2</v>
      </c>
      <c r="K29" s="447">
        <v>8.3962999999999996E-2</v>
      </c>
      <c r="L29" s="447">
        <v>8.4247000000000002E-2</v>
      </c>
      <c r="M29" s="447">
        <v>8.4616999999999998E-2</v>
      </c>
      <c r="N29" s="447">
        <v>8.5163000000000003E-2</v>
      </c>
      <c r="O29" s="447">
        <v>8.5113999999999995E-2</v>
      </c>
      <c r="P29" s="447">
        <v>8.4013000000000004E-2</v>
      </c>
      <c r="Q29" s="447">
        <v>8.2915000000000003E-2</v>
      </c>
      <c r="R29" s="447">
        <v>8.2864999999999994E-2</v>
      </c>
      <c r="S29" s="447">
        <v>8.3475999999999995E-2</v>
      </c>
      <c r="T29" s="447">
        <v>8.3242999999999998E-2</v>
      </c>
      <c r="U29" s="447">
        <v>8.3557000000000006E-2</v>
      </c>
      <c r="V29" s="447">
        <v>8.4005999999999997E-2</v>
      </c>
      <c r="W29" s="447">
        <v>8.3292000000000005E-2</v>
      </c>
      <c r="X29" s="447">
        <v>8.2865999999999995E-2</v>
      </c>
      <c r="Y29" s="447">
        <v>8.2846000000000003E-2</v>
      </c>
      <c r="Z29" s="447">
        <v>8.4131999999999998E-2</v>
      </c>
      <c r="AA29" s="447">
        <v>8.5022E-2</v>
      </c>
      <c r="AB29" s="447">
        <v>8.4529000000000007E-2</v>
      </c>
      <c r="AC29" s="447">
        <v>8.1717999999999999E-2</v>
      </c>
      <c r="AD29" s="447">
        <v>8.2026000000000002E-2</v>
      </c>
      <c r="AE29" s="447">
        <v>8.2184999999999994E-2</v>
      </c>
      <c r="AF29" s="447">
        <v>8.2616999999999996E-2</v>
      </c>
      <c r="AG29" s="447">
        <v>8.2086000000000006E-2</v>
      </c>
      <c r="AH29" s="447">
        <v>8.2441E-2</v>
      </c>
      <c r="AI29" s="447">
        <v>8.2076999999999997E-2</v>
      </c>
      <c r="AJ29" s="447">
        <v>8.1101000000000006E-2</v>
      </c>
      <c r="AK29" s="447">
        <v>8.0629999999999993E-2</v>
      </c>
      <c r="AL29" s="447">
        <v>8.1503999999999993E-2</v>
      </c>
      <c r="AM29" s="447">
        <v>8.1870999999999999E-2</v>
      </c>
      <c r="AN29" s="447">
        <v>8.1165000000000001E-2</v>
      </c>
      <c r="AO29" s="447">
        <v>8.1617999999999996E-2</v>
      </c>
      <c r="AP29" s="447">
        <v>8.1444000000000003E-2</v>
      </c>
      <c r="AQ29" s="447">
        <v>8.0361000000000002E-2</v>
      </c>
      <c r="AR29" s="447">
        <v>8.0281000000000005E-2</v>
      </c>
      <c r="AS29" s="447">
        <v>8.0931000000000003E-2</v>
      </c>
      <c r="AT29" s="447">
        <v>8.1688999999999998E-2</v>
      </c>
      <c r="AU29" s="447">
        <v>8.2047999999999996E-2</v>
      </c>
      <c r="AV29" s="447">
        <v>8.1852999999999995E-2</v>
      </c>
      <c r="AW29" s="447">
        <v>8.2300999999999999E-2</v>
      </c>
      <c r="AX29" s="447">
        <v>8.2706000000000002E-2</v>
      </c>
      <c r="AY29" s="447">
        <v>8.1932000000000005E-2</v>
      </c>
      <c r="AZ29" s="447">
        <v>8.1472000000000003E-2</v>
      </c>
      <c r="BA29" s="448">
        <f>IF((P30=""),"",MAX(D33:AZ33))</f>
        <v>3040.4826824337661</v>
      </c>
      <c r="BB29" s="449">
        <f>IF(P30="","",MIN(D33:AZ33))</f>
        <v>2837.3236615178821</v>
      </c>
      <c r="BC29" s="449">
        <f>IF((P33=""),"",AVERAGE(D33:AZ33))</f>
        <v>2917.1453376772283</v>
      </c>
      <c r="BD29" s="450">
        <f>STDEV(D33:AZ33)</f>
        <v>48.549688881138074</v>
      </c>
      <c r="BE29" s="451">
        <f>IF((P30=""),"",((BA29-BB29)/(BA29+BB29))*100)</f>
        <v>3.4563748621105503</v>
      </c>
      <c r="BF29" s="452"/>
      <c r="BG29" s="453">
        <v>102</v>
      </c>
      <c r="BH29" s="454"/>
      <c r="BI29" s="465" t="s">
        <v>399</v>
      </c>
      <c r="BL29" s="456"/>
      <c r="BM29" s="456"/>
      <c r="BN29" s="457"/>
      <c r="BO29" s="457"/>
    </row>
    <row r="30" spans="1:67">
      <c r="A30" s="458"/>
      <c r="B30" s="459"/>
      <c r="C30" s="460" t="s">
        <v>391</v>
      </c>
      <c r="D30" s="447">
        <v>0.14015</v>
      </c>
      <c r="E30" s="447">
        <v>0.14127999999999999</v>
      </c>
      <c r="F30" s="447">
        <v>0.14198</v>
      </c>
      <c r="G30" s="447">
        <v>0.14082</v>
      </c>
      <c r="H30" s="447">
        <v>0.14171</v>
      </c>
      <c r="I30" s="447">
        <v>0.14380999999999999</v>
      </c>
      <c r="J30" s="447">
        <v>0.14349000000000001</v>
      </c>
      <c r="K30" s="447">
        <v>0.14087</v>
      </c>
      <c r="L30" s="447">
        <v>0.14065</v>
      </c>
      <c r="M30" s="447">
        <v>0.14587</v>
      </c>
      <c r="N30" s="447">
        <v>0.14837</v>
      </c>
      <c r="O30" s="447">
        <v>0.14871999999999999</v>
      </c>
      <c r="P30" s="447">
        <v>0.14524000000000001</v>
      </c>
      <c r="Q30" s="447">
        <v>0.14233999999999999</v>
      </c>
      <c r="R30" s="447">
        <v>0.14285</v>
      </c>
      <c r="S30" s="447">
        <v>0.14193</v>
      </c>
      <c r="T30" s="447">
        <v>0.14074999999999999</v>
      </c>
      <c r="U30" s="447">
        <v>0.14172000000000001</v>
      </c>
      <c r="V30" s="447">
        <v>0.14299000000000001</v>
      </c>
      <c r="W30" s="447">
        <v>0.14102000000000001</v>
      </c>
      <c r="X30" s="447">
        <v>0.13955000000000001</v>
      </c>
      <c r="Y30" s="447">
        <v>0.13924</v>
      </c>
      <c r="Z30" s="447">
        <v>0.14294000000000001</v>
      </c>
      <c r="AA30" s="447">
        <v>0.1454</v>
      </c>
      <c r="AB30" s="447">
        <v>0.14560999999999999</v>
      </c>
      <c r="AC30" s="447">
        <v>0.13436999999999999</v>
      </c>
      <c r="AD30" s="447">
        <v>0.13506000000000001</v>
      </c>
      <c r="AE30" s="447">
        <v>0.13578999999999999</v>
      </c>
      <c r="AF30" s="447">
        <v>0.13705000000000001</v>
      </c>
      <c r="AG30" s="447">
        <v>0.13585</v>
      </c>
      <c r="AH30" s="447">
        <v>0.13627</v>
      </c>
      <c r="AI30" s="447">
        <v>0.13550000000000001</v>
      </c>
      <c r="AJ30" s="447">
        <v>0.13375000000000001</v>
      </c>
      <c r="AK30" s="447">
        <v>0.13300000000000001</v>
      </c>
      <c r="AL30" s="447">
        <v>0.13519</v>
      </c>
      <c r="AM30" s="447">
        <v>0.13703000000000001</v>
      </c>
      <c r="AN30" s="447">
        <v>0.13505</v>
      </c>
      <c r="AO30" s="447">
        <v>0.13544</v>
      </c>
      <c r="AP30" s="447">
        <v>0.13403999999999999</v>
      </c>
      <c r="AQ30" s="447">
        <v>0.13203999999999999</v>
      </c>
      <c r="AR30" s="447">
        <v>0.13156000000000001</v>
      </c>
      <c r="AS30" s="447">
        <v>0.13397000000000001</v>
      </c>
      <c r="AT30" s="447">
        <v>0.13539000000000001</v>
      </c>
      <c r="AU30" s="447">
        <v>0.1353</v>
      </c>
      <c r="AV30" s="447">
        <v>0.13444</v>
      </c>
      <c r="AW30" s="447">
        <v>0.13583000000000001</v>
      </c>
      <c r="AX30" s="447">
        <v>0.13705000000000001</v>
      </c>
      <c r="AY30" s="447">
        <v>0.13608000000000001</v>
      </c>
      <c r="AZ30" s="447">
        <v>0.13378999999999999</v>
      </c>
      <c r="BA30" s="461"/>
      <c r="BB30" s="462"/>
      <c r="BC30" s="462"/>
      <c r="BD30" s="450"/>
      <c r="BE30" s="463"/>
      <c r="BF30" s="462"/>
      <c r="BG30" s="464"/>
      <c r="BH30" s="454"/>
      <c r="BI30" s="465"/>
    </row>
    <row r="31" spans="1:67">
      <c r="A31" s="458"/>
      <c r="B31" s="459"/>
      <c r="C31" s="466" t="s">
        <v>392</v>
      </c>
      <c r="D31" s="467">
        <f t="shared" ref="D31:AZ32" si="6">300/D29</f>
        <v>3559.2255125284737</v>
      </c>
      <c r="E31" s="467">
        <f t="shared" si="6"/>
        <v>3549.2457852706298</v>
      </c>
      <c r="F31" s="467">
        <f t="shared" si="6"/>
        <v>3552.6082065249566</v>
      </c>
      <c r="G31" s="467">
        <f t="shared" si="6"/>
        <v>3570.6634292651574</v>
      </c>
      <c r="H31" s="467">
        <f t="shared" si="6"/>
        <v>3557.9591546289048</v>
      </c>
      <c r="I31" s="467">
        <f t="shared" si="6"/>
        <v>3513.8680659670167</v>
      </c>
      <c r="J31" s="467">
        <f t="shared" si="6"/>
        <v>3523.5667892084898</v>
      </c>
      <c r="K31" s="467">
        <f t="shared" si="6"/>
        <v>3573.002393911604</v>
      </c>
      <c r="L31" s="467">
        <f t="shared" si="6"/>
        <v>3560.9576602134198</v>
      </c>
      <c r="M31" s="467">
        <f t="shared" si="6"/>
        <v>3545.3868607962941</v>
      </c>
      <c r="N31" s="467">
        <f t="shared" si="6"/>
        <v>3522.6565527282974</v>
      </c>
      <c r="O31" s="467">
        <f t="shared" si="6"/>
        <v>3524.6845407336045</v>
      </c>
      <c r="P31" s="467">
        <f t="shared" si="6"/>
        <v>3570.8759358670682</v>
      </c>
      <c r="Q31" s="467">
        <f t="shared" si="6"/>
        <v>3618.16317915938</v>
      </c>
      <c r="R31" s="467">
        <f t="shared" si="6"/>
        <v>3620.3463464671454</v>
      </c>
      <c r="S31" s="467">
        <f t="shared" si="6"/>
        <v>3593.8473333652787</v>
      </c>
      <c r="T31" s="467">
        <f t="shared" si="6"/>
        <v>3603.9066347921148</v>
      </c>
      <c r="U31" s="467">
        <f t="shared" si="6"/>
        <v>3590.3634644613853</v>
      </c>
      <c r="V31" s="467">
        <f t="shared" si="6"/>
        <v>3571.1734876080282</v>
      </c>
      <c r="W31" s="467">
        <f t="shared" si="6"/>
        <v>3601.786486097104</v>
      </c>
      <c r="X31" s="467">
        <f t="shared" si="6"/>
        <v>3620.3026573021507</v>
      </c>
      <c r="Y31" s="467">
        <f t="shared" si="6"/>
        <v>3621.1766409965476</v>
      </c>
      <c r="Z31" s="467">
        <f t="shared" si="6"/>
        <v>3565.82513193553</v>
      </c>
      <c r="AA31" s="467">
        <f t="shared" si="6"/>
        <v>3528.4985062689657</v>
      </c>
      <c r="AB31" s="467">
        <f t="shared" si="6"/>
        <v>3549.0778312768398</v>
      </c>
      <c r="AC31" s="467">
        <f t="shared" si="6"/>
        <v>3671.1618003377471</v>
      </c>
      <c r="AD31" s="467">
        <f t="shared" si="6"/>
        <v>3657.3769292663301</v>
      </c>
      <c r="AE31" s="467">
        <f t="shared" si="6"/>
        <v>3650.3011498448623</v>
      </c>
      <c r="AF31" s="467">
        <f t="shared" si="6"/>
        <v>3631.2139148117217</v>
      </c>
      <c r="AG31" s="467">
        <f t="shared" si="6"/>
        <v>3654.7036035377528</v>
      </c>
      <c r="AH31" s="467">
        <f t="shared" si="6"/>
        <v>3638.9660484467681</v>
      </c>
      <c r="AI31" s="467">
        <f t="shared" si="6"/>
        <v>3655.1043532292847</v>
      </c>
      <c r="AJ31" s="467">
        <f t="shared" si="6"/>
        <v>3699.0912565812996</v>
      </c>
      <c r="AK31" s="467">
        <f t="shared" si="6"/>
        <v>3720.6994915044033</v>
      </c>
      <c r="AL31" s="467">
        <f t="shared" si="6"/>
        <v>3680.8009422850414</v>
      </c>
      <c r="AM31" s="467">
        <f t="shared" si="6"/>
        <v>3664.301156697732</v>
      </c>
      <c r="AN31" s="467">
        <f t="shared" si="6"/>
        <v>3696.1744594344855</v>
      </c>
      <c r="AO31" s="467">
        <f t="shared" si="6"/>
        <v>3675.6597809306772</v>
      </c>
      <c r="AP31" s="467">
        <f t="shared" si="6"/>
        <v>3683.5125976130839</v>
      </c>
      <c r="AQ31" s="467">
        <f t="shared" si="6"/>
        <v>3733.1541419345203</v>
      </c>
      <c r="AR31" s="467">
        <f t="shared" si="6"/>
        <v>3736.8742292696897</v>
      </c>
      <c r="AS31" s="467">
        <f t="shared" si="6"/>
        <v>3706.8614004522369</v>
      </c>
      <c r="AT31" s="467">
        <f t="shared" si="6"/>
        <v>3672.465080977855</v>
      </c>
      <c r="AU31" s="467">
        <f t="shared" si="6"/>
        <v>3656.3962558502344</v>
      </c>
      <c r="AV31" s="467">
        <f t="shared" si="6"/>
        <v>3665.1069600381174</v>
      </c>
      <c r="AW31" s="467">
        <f t="shared" si="6"/>
        <v>3645.1561949429533</v>
      </c>
      <c r="AX31" s="467">
        <f t="shared" si="6"/>
        <v>3627.3063622953596</v>
      </c>
      <c r="AY31" s="467">
        <f t="shared" si="6"/>
        <v>3661.5730117658545</v>
      </c>
      <c r="AZ31" s="467">
        <f t="shared" si="6"/>
        <v>3682.2466614296936</v>
      </c>
      <c r="BA31" s="468"/>
      <c r="BB31" s="469"/>
      <c r="BC31" s="469"/>
      <c r="BD31" s="450"/>
      <c r="BE31" s="470"/>
      <c r="BF31" s="469"/>
      <c r="BG31" s="471"/>
      <c r="BH31" s="454"/>
      <c r="BI31" s="480"/>
    </row>
    <row r="32" spans="1:67">
      <c r="A32" s="458"/>
      <c r="B32" s="459"/>
      <c r="C32" s="466" t="s">
        <v>393</v>
      </c>
      <c r="D32" s="467">
        <f t="shared" si="6"/>
        <v>2140.5636817695326</v>
      </c>
      <c r="E32" s="467">
        <f t="shared" si="6"/>
        <v>2123.4428086070216</v>
      </c>
      <c r="F32" s="467">
        <f t="shared" si="6"/>
        <v>2112.973658261727</v>
      </c>
      <c r="G32" s="467">
        <f t="shared" si="6"/>
        <v>2130.3792074989346</v>
      </c>
      <c r="H32" s="467">
        <f t="shared" si="6"/>
        <v>2116.9995060334486</v>
      </c>
      <c r="I32" s="467">
        <f t="shared" si="6"/>
        <v>2086.0858076628888</v>
      </c>
      <c r="J32" s="467">
        <f t="shared" si="6"/>
        <v>2090.7380305247752</v>
      </c>
      <c r="K32" s="467">
        <f t="shared" si="6"/>
        <v>2129.6230567189609</v>
      </c>
      <c r="L32" s="467">
        <f t="shared" si="6"/>
        <v>2132.9541414859582</v>
      </c>
      <c r="M32" s="467">
        <f t="shared" si="6"/>
        <v>2056.6257626653869</v>
      </c>
      <c r="N32" s="467">
        <f t="shared" si="6"/>
        <v>2021.9720967850644</v>
      </c>
      <c r="O32" s="467">
        <f t="shared" si="6"/>
        <v>2017.2135556750943</v>
      </c>
      <c r="P32" s="467">
        <f t="shared" si="6"/>
        <v>2065.5466813549983</v>
      </c>
      <c r="Q32" s="467">
        <f t="shared" si="6"/>
        <v>2107.6296192215823</v>
      </c>
      <c r="R32" s="467">
        <f t="shared" si="6"/>
        <v>2100.1050052502624</v>
      </c>
      <c r="S32" s="467">
        <f t="shared" si="6"/>
        <v>2113.7180300147961</v>
      </c>
      <c r="T32" s="467">
        <f t="shared" si="6"/>
        <v>2131.4387211367675</v>
      </c>
      <c r="U32" s="467">
        <f t="shared" si="6"/>
        <v>2116.8501270110073</v>
      </c>
      <c r="V32" s="467">
        <f t="shared" si="6"/>
        <v>2098.0488146024195</v>
      </c>
      <c r="W32" s="467">
        <f t="shared" si="6"/>
        <v>2127.3578215855905</v>
      </c>
      <c r="X32" s="467">
        <f t="shared" si="6"/>
        <v>2149.7671085632387</v>
      </c>
      <c r="Y32" s="467">
        <f t="shared" si="6"/>
        <v>2154.5532892846882</v>
      </c>
      <c r="Z32" s="467">
        <f t="shared" si="6"/>
        <v>2098.7827060305021</v>
      </c>
      <c r="AA32" s="467">
        <f t="shared" si="6"/>
        <v>2063.2737276478679</v>
      </c>
      <c r="AB32" s="467">
        <f t="shared" si="6"/>
        <v>2060.2980564521667</v>
      </c>
      <c r="AC32" s="467">
        <f t="shared" si="6"/>
        <v>2232.6412145568211</v>
      </c>
      <c r="AD32" s="467">
        <f t="shared" si="6"/>
        <v>2221.235006663705</v>
      </c>
      <c r="AE32" s="467">
        <f t="shared" si="6"/>
        <v>2209.2937624272777</v>
      </c>
      <c r="AF32" s="467">
        <f t="shared" si="6"/>
        <v>2188.9821233126595</v>
      </c>
      <c r="AG32" s="467">
        <f t="shared" si="6"/>
        <v>2208.317997791682</v>
      </c>
      <c r="AH32" s="467">
        <f t="shared" si="6"/>
        <v>2201.5117047038966</v>
      </c>
      <c r="AI32" s="467">
        <f t="shared" si="6"/>
        <v>2214.022140221402</v>
      </c>
      <c r="AJ32" s="467">
        <f t="shared" si="6"/>
        <v>2242.9906542056074</v>
      </c>
      <c r="AK32" s="467">
        <f t="shared" si="6"/>
        <v>2255.6390977443607</v>
      </c>
      <c r="AL32" s="467">
        <f t="shared" si="6"/>
        <v>2219.0990457874104</v>
      </c>
      <c r="AM32" s="467">
        <f t="shared" si="6"/>
        <v>2189.3016127855212</v>
      </c>
      <c r="AN32" s="467">
        <f t="shared" si="6"/>
        <v>2221.3994816734544</v>
      </c>
      <c r="AO32" s="467">
        <f t="shared" si="6"/>
        <v>2215.0029533372708</v>
      </c>
      <c r="AP32" s="467">
        <f t="shared" si="6"/>
        <v>2238.1378692927487</v>
      </c>
      <c r="AQ32" s="467">
        <f t="shared" si="6"/>
        <v>2272.038776128446</v>
      </c>
      <c r="AR32" s="467">
        <f t="shared" si="6"/>
        <v>2280.3283672848888</v>
      </c>
      <c r="AS32" s="467">
        <f t="shared" si="6"/>
        <v>2239.3073076061805</v>
      </c>
      <c r="AT32" s="467">
        <f t="shared" si="6"/>
        <v>2215.8209616662971</v>
      </c>
      <c r="AU32" s="467">
        <f t="shared" si="6"/>
        <v>2217.2949002217292</v>
      </c>
      <c r="AV32" s="467">
        <f t="shared" si="6"/>
        <v>2231.4787265694731</v>
      </c>
      <c r="AW32" s="467">
        <f t="shared" si="6"/>
        <v>2208.6431568872854</v>
      </c>
      <c r="AX32" s="467">
        <f t="shared" si="6"/>
        <v>2188.9821233126595</v>
      </c>
      <c r="AY32" s="467">
        <f t="shared" si="6"/>
        <v>2204.5855379188711</v>
      </c>
      <c r="AZ32" s="467">
        <f t="shared" si="6"/>
        <v>2242.3200538156816</v>
      </c>
      <c r="BA32" s="468"/>
      <c r="BB32" s="469"/>
      <c r="BC32" s="469"/>
      <c r="BD32" s="450"/>
      <c r="BE32" s="470"/>
      <c r="BF32" s="469"/>
      <c r="BG32" s="471"/>
      <c r="BH32" s="454"/>
      <c r="BI32" s="480"/>
    </row>
    <row r="33" spans="1:67" ht="32.25" thickBot="1">
      <c r="A33" s="472"/>
      <c r="B33" s="473"/>
      <c r="C33" s="474" t="s">
        <v>394</v>
      </c>
      <c r="D33" s="475">
        <f t="shared" ref="D33:AZ33" si="7">IF(((D31="")*AND(D32="")),"",(D31-D32)*2)</f>
        <v>2837.3236615178821</v>
      </c>
      <c r="E33" s="475">
        <f t="shared" si="7"/>
        <v>2851.6059533272164</v>
      </c>
      <c r="F33" s="475">
        <f t="shared" si="7"/>
        <v>2879.2690965264592</v>
      </c>
      <c r="G33" s="475">
        <f t="shared" si="7"/>
        <v>2880.5684435324456</v>
      </c>
      <c r="H33" s="475">
        <f t="shared" si="7"/>
        <v>2881.9192971909124</v>
      </c>
      <c r="I33" s="475">
        <f t="shared" si="7"/>
        <v>2855.5645166082559</v>
      </c>
      <c r="J33" s="475">
        <f t="shared" si="7"/>
        <v>2865.6575173674291</v>
      </c>
      <c r="K33" s="475">
        <f t="shared" si="7"/>
        <v>2886.7586743852862</v>
      </c>
      <c r="L33" s="475">
        <f t="shared" si="7"/>
        <v>2856.0070374549232</v>
      </c>
      <c r="M33" s="475">
        <f t="shared" si="7"/>
        <v>2977.5221962618143</v>
      </c>
      <c r="N33" s="475">
        <f t="shared" si="7"/>
        <v>3001.3689118864659</v>
      </c>
      <c r="O33" s="475">
        <f t="shared" si="7"/>
        <v>3014.9419701170204</v>
      </c>
      <c r="P33" s="475">
        <f t="shared" si="7"/>
        <v>3010.6585090241397</v>
      </c>
      <c r="Q33" s="475">
        <f t="shared" si="7"/>
        <v>3021.0671198755954</v>
      </c>
      <c r="R33" s="475">
        <f t="shared" si="7"/>
        <v>3040.4826824337661</v>
      </c>
      <c r="S33" s="475">
        <f t="shared" si="7"/>
        <v>2960.2586067009652</v>
      </c>
      <c r="T33" s="475">
        <f t="shared" si="7"/>
        <v>2944.9358273106945</v>
      </c>
      <c r="U33" s="475">
        <f t="shared" si="7"/>
        <v>2947.026674900756</v>
      </c>
      <c r="V33" s="475">
        <f t="shared" si="7"/>
        <v>2946.2493460112173</v>
      </c>
      <c r="W33" s="475">
        <f t="shared" si="7"/>
        <v>2948.857329023027</v>
      </c>
      <c r="X33" s="475">
        <f t="shared" si="7"/>
        <v>2941.071097477824</v>
      </c>
      <c r="Y33" s="475">
        <f t="shared" si="7"/>
        <v>2933.2467034237188</v>
      </c>
      <c r="Z33" s="475">
        <f t="shared" si="7"/>
        <v>2934.0848518100556</v>
      </c>
      <c r="AA33" s="475">
        <f t="shared" si="7"/>
        <v>2930.4495572421956</v>
      </c>
      <c r="AB33" s="475">
        <f t="shared" si="7"/>
        <v>2977.5595496493461</v>
      </c>
      <c r="AC33" s="475">
        <f t="shared" si="7"/>
        <v>2877.041171561852</v>
      </c>
      <c r="AD33" s="475">
        <f t="shared" si="7"/>
        <v>2872.2838452052501</v>
      </c>
      <c r="AE33" s="475">
        <f t="shared" si="7"/>
        <v>2882.0147748351692</v>
      </c>
      <c r="AF33" s="475">
        <f t="shared" si="7"/>
        <v>2884.4635829981244</v>
      </c>
      <c r="AG33" s="475">
        <f t="shared" si="7"/>
        <v>2892.7712114921414</v>
      </c>
      <c r="AH33" s="475">
        <f t="shared" si="7"/>
        <v>2874.908687485743</v>
      </c>
      <c r="AI33" s="475">
        <f t="shared" si="7"/>
        <v>2882.1644260157655</v>
      </c>
      <c r="AJ33" s="475">
        <f t="shared" si="7"/>
        <v>2912.2012047513845</v>
      </c>
      <c r="AK33" s="475">
        <f t="shared" si="7"/>
        <v>2930.1207875200853</v>
      </c>
      <c r="AL33" s="475">
        <f t="shared" si="7"/>
        <v>2923.4037929952619</v>
      </c>
      <c r="AM33" s="475">
        <f t="shared" si="7"/>
        <v>2949.9990878244216</v>
      </c>
      <c r="AN33" s="475">
        <f t="shared" si="7"/>
        <v>2949.5499555220622</v>
      </c>
      <c r="AO33" s="475">
        <f t="shared" si="7"/>
        <v>2921.3136551868129</v>
      </c>
      <c r="AP33" s="475">
        <f t="shared" si="7"/>
        <v>2890.7494566406704</v>
      </c>
      <c r="AQ33" s="475">
        <f t="shared" si="7"/>
        <v>2922.2307316121487</v>
      </c>
      <c r="AR33" s="475">
        <f t="shared" si="7"/>
        <v>2913.0917239696018</v>
      </c>
      <c r="AS33" s="475">
        <f t="shared" si="7"/>
        <v>2935.1081856921128</v>
      </c>
      <c r="AT33" s="475">
        <f t="shared" si="7"/>
        <v>2913.2882386231158</v>
      </c>
      <c r="AU33" s="475">
        <f t="shared" si="7"/>
        <v>2878.2027112570104</v>
      </c>
      <c r="AV33" s="475">
        <f t="shared" si="7"/>
        <v>2867.2564669372887</v>
      </c>
      <c r="AW33" s="475">
        <f t="shared" si="7"/>
        <v>2873.0260761113359</v>
      </c>
      <c r="AX33" s="475">
        <f t="shared" si="7"/>
        <v>2876.6484779654002</v>
      </c>
      <c r="AY33" s="475">
        <f t="shared" si="7"/>
        <v>2913.9749476939669</v>
      </c>
      <c r="AZ33" s="475">
        <f t="shared" si="7"/>
        <v>2879.8532152280241</v>
      </c>
      <c r="BA33" s="476"/>
      <c r="BB33" s="477"/>
      <c r="BC33" s="477"/>
      <c r="BD33" s="478"/>
      <c r="BE33" s="475"/>
      <c r="BF33" s="477"/>
      <c r="BG33" s="479"/>
      <c r="BH33" s="454"/>
      <c r="BI33" s="465"/>
    </row>
    <row r="34" spans="1:67">
      <c r="A34" s="444">
        <v>43888</v>
      </c>
      <c r="B34" s="445" t="s">
        <v>407</v>
      </c>
      <c r="C34" s="446" t="s">
        <v>389</v>
      </c>
      <c r="D34" s="481">
        <v>8.3999000000000004E-2</v>
      </c>
      <c r="E34" s="481">
        <v>8.5137000000000004E-2</v>
      </c>
      <c r="F34" s="481">
        <v>8.4176000000000001E-2</v>
      </c>
      <c r="G34" s="481">
        <v>8.4376000000000007E-2</v>
      </c>
      <c r="H34" s="481">
        <v>8.4455000000000002E-2</v>
      </c>
      <c r="I34" s="481">
        <v>8.4395999999999999E-2</v>
      </c>
      <c r="J34" s="481">
        <v>8.3889000000000005E-2</v>
      </c>
      <c r="K34" s="481">
        <v>8.4219000000000002E-2</v>
      </c>
      <c r="L34" s="481">
        <v>8.5180000000000006E-2</v>
      </c>
      <c r="M34" s="481">
        <v>8.3357000000000001E-2</v>
      </c>
      <c r="N34" s="481">
        <v>8.2857E-2</v>
      </c>
      <c r="O34" s="481">
        <v>8.2864999999999994E-2</v>
      </c>
      <c r="P34" s="481">
        <v>8.4351999999999996E-2</v>
      </c>
      <c r="Q34" s="481">
        <v>8.4810999999999998E-2</v>
      </c>
      <c r="R34" s="481">
        <v>8.4260000000000002E-2</v>
      </c>
      <c r="S34" s="481">
        <v>8.4415000000000004E-2</v>
      </c>
      <c r="T34" s="481">
        <v>8.4960999999999995E-2</v>
      </c>
      <c r="U34" s="481">
        <v>8.4863999999999995E-2</v>
      </c>
      <c r="V34" s="481">
        <v>8.3753999999999995E-2</v>
      </c>
      <c r="W34" s="481">
        <v>8.2746E-2</v>
      </c>
      <c r="X34" s="481">
        <v>8.2863000000000006E-2</v>
      </c>
      <c r="Y34" s="481">
        <v>8.3469000000000002E-2</v>
      </c>
      <c r="Z34" s="481">
        <v>8.3336999999999994E-2</v>
      </c>
      <c r="AA34" s="481">
        <v>8.4076999999999999E-2</v>
      </c>
      <c r="AB34" s="481">
        <v>8.4122000000000002E-2</v>
      </c>
      <c r="AC34" s="481">
        <v>8.0398999999999998E-2</v>
      </c>
      <c r="AD34" s="481">
        <v>8.0956E-2</v>
      </c>
      <c r="AE34" s="481">
        <v>8.1616999999999995E-2</v>
      </c>
      <c r="AF34" s="481">
        <v>8.1832000000000002E-2</v>
      </c>
      <c r="AG34" s="481">
        <v>8.1534999999999996E-2</v>
      </c>
      <c r="AH34" s="481">
        <v>8.2221000000000002E-2</v>
      </c>
      <c r="AI34" s="481">
        <v>8.2265000000000005E-2</v>
      </c>
      <c r="AJ34" s="481">
        <v>8.1675999999999999E-2</v>
      </c>
      <c r="AK34" s="481">
        <v>8.1321000000000004E-2</v>
      </c>
      <c r="AL34" s="481">
        <v>8.1798999999999997E-2</v>
      </c>
      <c r="AM34" s="481">
        <v>8.1906000000000007E-2</v>
      </c>
      <c r="AN34" s="481">
        <v>8.2228999999999997E-2</v>
      </c>
      <c r="AO34" s="481">
        <v>8.2547999999999996E-2</v>
      </c>
      <c r="AP34" s="481">
        <v>8.2191E-2</v>
      </c>
      <c r="AQ34" s="481">
        <v>8.2534999999999997E-2</v>
      </c>
      <c r="AR34" s="481">
        <v>8.2043000000000005E-2</v>
      </c>
      <c r="AS34" s="481">
        <v>8.1102999999999995E-2</v>
      </c>
      <c r="AT34" s="481">
        <v>8.0851000000000006E-2</v>
      </c>
      <c r="AU34" s="481">
        <v>8.1618999999999997E-2</v>
      </c>
      <c r="AV34" s="481">
        <v>8.1717999999999999E-2</v>
      </c>
      <c r="AW34" s="481">
        <v>8.1099000000000004E-2</v>
      </c>
      <c r="AX34" s="481">
        <v>8.1789000000000001E-2</v>
      </c>
      <c r="AY34" s="481">
        <v>8.1123000000000001E-2</v>
      </c>
      <c r="AZ34" s="481">
        <v>8.0237000000000003E-2</v>
      </c>
      <c r="BA34" s="448">
        <f>IF((P35=""),"",MAX(D38:AZ38))</f>
        <v>3135.3148758121542</v>
      </c>
      <c r="BB34" s="449">
        <f>IF(P35="","",MIN(D38:AZ38))</f>
        <v>2742.2150215744477</v>
      </c>
      <c r="BC34" s="449">
        <f>IF((P38=""),"",AVERAGE(D38:AZ38))</f>
        <v>2894.428206791737</v>
      </c>
      <c r="BD34" s="450">
        <f>STDEV(D38:AZ38)</f>
        <v>89.778741202454768</v>
      </c>
      <c r="BE34" s="451">
        <f>IF((P35=""),"",((BA34-BB34)/(BA34+BB34))*100)</f>
        <v>6.6881812785417782</v>
      </c>
      <c r="BF34" s="452"/>
      <c r="BG34" s="453">
        <v>1159</v>
      </c>
      <c r="BH34" s="454"/>
      <c r="BI34" s="465"/>
      <c r="BL34" s="456"/>
      <c r="BM34" s="456"/>
      <c r="BN34" s="457"/>
      <c r="BO34" s="457"/>
    </row>
    <row r="35" spans="1:67">
      <c r="A35" s="458"/>
      <c r="B35" s="459"/>
      <c r="C35" s="460" t="s">
        <v>391</v>
      </c>
      <c r="D35" s="481">
        <v>0.13741999999999999</v>
      </c>
      <c r="E35" s="481">
        <v>0.1419</v>
      </c>
      <c r="F35" s="481">
        <v>0.14199999999999999</v>
      </c>
      <c r="G35" s="481">
        <v>0.13955999999999999</v>
      </c>
      <c r="H35" s="481">
        <v>0.13955999999999999</v>
      </c>
      <c r="I35" s="481">
        <v>0.13927999999999999</v>
      </c>
      <c r="J35" s="481">
        <v>0.13911000000000001</v>
      </c>
      <c r="K35" s="481">
        <v>0.13849</v>
      </c>
      <c r="L35" s="481">
        <v>0.13947999999999999</v>
      </c>
      <c r="M35" s="481">
        <v>0.14224999999999999</v>
      </c>
      <c r="N35" s="481">
        <v>0.14324000000000001</v>
      </c>
      <c r="O35" s="481">
        <v>0.14113999999999999</v>
      </c>
      <c r="P35" s="481">
        <v>0.13927999999999999</v>
      </c>
      <c r="Q35" s="481">
        <v>0.13904</v>
      </c>
      <c r="R35" s="481">
        <v>0.14249000000000001</v>
      </c>
      <c r="S35" s="481">
        <v>0.14384</v>
      </c>
      <c r="T35" s="481">
        <v>0.14416999999999999</v>
      </c>
      <c r="U35" s="481">
        <v>0.14305000000000001</v>
      </c>
      <c r="V35" s="481">
        <v>0.14487</v>
      </c>
      <c r="W35" s="481">
        <v>0.14577999999999999</v>
      </c>
      <c r="X35" s="481">
        <v>0.14324000000000001</v>
      </c>
      <c r="Y35" s="481">
        <v>0.14107</v>
      </c>
      <c r="Z35" s="481">
        <v>0.14066000000000001</v>
      </c>
      <c r="AA35" s="481">
        <v>0.1416</v>
      </c>
      <c r="AB35" s="481">
        <v>0.14108000000000001</v>
      </c>
      <c r="AC35" s="481">
        <v>0.13525000000000001</v>
      </c>
      <c r="AD35" s="481">
        <v>0.13422000000000001</v>
      </c>
      <c r="AE35" s="481">
        <v>0.13200000000000001</v>
      </c>
      <c r="AF35" s="481">
        <v>0.13131999999999999</v>
      </c>
      <c r="AG35" s="481">
        <v>0.13314000000000001</v>
      </c>
      <c r="AH35" s="481">
        <v>0.13453000000000001</v>
      </c>
      <c r="AI35" s="481">
        <v>0.13421</v>
      </c>
      <c r="AJ35" s="481">
        <v>0.13361999999999999</v>
      </c>
      <c r="AK35" s="481">
        <v>0.13544999999999999</v>
      </c>
      <c r="AL35" s="481">
        <v>0.13675000000000001</v>
      </c>
      <c r="AM35" s="481">
        <v>0.13502</v>
      </c>
      <c r="AN35" s="481">
        <v>0.13397000000000001</v>
      </c>
      <c r="AO35" s="481">
        <v>0.13392999999999999</v>
      </c>
      <c r="AP35" s="481">
        <v>0.13467000000000001</v>
      </c>
      <c r="AQ35" s="481">
        <v>0.13539999999999999</v>
      </c>
      <c r="AR35" s="481">
        <v>0.13682</v>
      </c>
      <c r="AS35" s="481">
        <v>0.13549</v>
      </c>
      <c r="AT35" s="481">
        <v>0.13658999999999999</v>
      </c>
      <c r="AU35" s="481">
        <v>0.13507</v>
      </c>
      <c r="AV35" s="481">
        <v>0.13333999999999999</v>
      </c>
      <c r="AW35" s="481">
        <v>0.13344</v>
      </c>
      <c r="AX35" s="481">
        <v>0.13603000000000001</v>
      </c>
      <c r="AY35" s="481">
        <v>0.13647999999999999</v>
      </c>
      <c r="AZ35" s="481">
        <v>0.13378999999999999</v>
      </c>
      <c r="BA35" s="461"/>
      <c r="BB35" s="462"/>
      <c r="BC35" s="462"/>
      <c r="BD35" s="450"/>
      <c r="BE35" s="463"/>
      <c r="BF35" s="462"/>
      <c r="BG35" s="464"/>
      <c r="BH35" s="454"/>
      <c r="BI35" s="465"/>
    </row>
    <row r="36" spans="1:67">
      <c r="A36" s="458"/>
      <c r="B36" s="459"/>
      <c r="C36" s="466" t="s">
        <v>392</v>
      </c>
      <c r="D36" s="467">
        <f t="shared" ref="D36:AZ37" si="8">300/D34</f>
        <v>3571.4710889415346</v>
      </c>
      <c r="E36" s="467">
        <f t="shared" si="8"/>
        <v>3523.732337291659</v>
      </c>
      <c r="F36" s="467">
        <f t="shared" si="8"/>
        <v>3563.9612241018817</v>
      </c>
      <c r="G36" s="467">
        <f t="shared" si="8"/>
        <v>3555.5134161372898</v>
      </c>
      <c r="H36" s="467">
        <f t="shared" si="8"/>
        <v>3552.1875555029305</v>
      </c>
      <c r="I36" s="467">
        <f t="shared" si="8"/>
        <v>3554.6708374804493</v>
      </c>
      <c r="J36" s="467">
        <f t="shared" si="8"/>
        <v>3576.1542037692661</v>
      </c>
      <c r="K36" s="467">
        <f t="shared" si="8"/>
        <v>3562.1415595055746</v>
      </c>
      <c r="L36" s="467">
        <f t="shared" si="8"/>
        <v>3521.9535102136651</v>
      </c>
      <c r="M36" s="467">
        <f t="shared" si="8"/>
        <v>3598.9778902791609</v>
      </c>
      <c r="N36" s="467">
        <f t="shared" si="8"/>
        <v>3620.6958977515478</v>
      </c>
      <c r="O36" s="467">
        <f t="shared" si="8"/>
        <v>3620.3463464671454</v>
      </c>
      <c r="P36" s="467">
        <f t="shared" si="8"/>
        <v>3556.5250379362674</v>
      </c>
      <c r="Q36" s="467">
        <f t="shared" si="8"/>
        <v>3537.2770041621961</v>
      </c>
      <c r="R36" s="467">
        <f t="shared" si="8"/>
        <v>3560.4082601471637</v>
      </c>
      <c r="S36" s="467">
        <f t="shared" si="8"/>
        <v>3553.8707575667831</v>
      </c>
      <c r="T36" s="467">
        <f t="shared" si="8"/>
        <v>3531.0318852179239</v>
      </c>
      <c r="U36" s="467">
        <f t="shared" si="8"/>
        <v>3535.0678733031677</v>
      </c>
      <c r="V36" s="467">
        <f t="shared" si="8"/>
        <v>3581.9184755354972</v>
      </c>
      <c r="W36" s="467">
        <f t="shared" si="8"/>
        <v>3625.5528968167646</v>
      </c>
      <c r="X36" s="467">
        <f t="shared" si="8"/>
        <v>3620.4337279606093</v>
      </c>
      <c r="Y36" s="467">
        <f t="shared" si="8"/>
        <v>3594.1487258742768</v>
      </c>
      <c r="Z36" s="467">
        <f t="shared" si="8"/>
        <v>3599.8416069692935</v>
      </c>
      <c r="AA36" s="467">
        <f t="shared" si="8"/>
        <v>3568.1577601484355</v>
      </c>
      <c r="AB36" s="467">
        <f t="shared" si="8"/>
        <v>3566.2490192815194</v>
      </c>
      <c r="AC36" s="467">
        <f t="shared" si="8"/>
        <v>3731.3896939016654</v>
      </c>
      <c r="AD36" s="467">
        <f t="shared" si="8"/>
        <v>3705.7166856069962</v>
      </c>
      <c r="AE36" s="467">
        <f t="shared" si="8"/>
        <v>3675.7048163985446</v>
      </c>
      <c r="AF36" s="467">
        <f t="shared" si="8"/>
        <v>3666.0475119757552</v>
      </c>
      <c r="AG36" s="467">
        <f t="shared" si="8"/>
        <v>3679.4014840252653</v>
      </c>
      <c r="AH36" s="467">
        <f t="shared" si="8"/>
        <v>3648.7028861239828</v>
      </c>
      <c r="AI36" s="467">
        <f t="shared" si="8"/>
        <v>3646.7513523369598</v>
      </c>
      <c r="AJ36" s="467">
        <f t="shared" si="8"/>
        <v>3673.0496106567412</v>
      </c>
      <c r="AK36" s="467">
        <f t="shared" si="8"/>
        <v>3689.08400044269</v>
      </c>
      <c r="AL36" s="467">
        <f t="shared" si="8"/>
        <v>3667.5264978789473</v>
      </c>
      <c r="AM36" s="467">
        <f t="shared" si="8"/>
        <v>3662.7353307450003</v>
      </c>
      <c r="AN36" s="467">
        <f t="shared" si="8"/>
        <v>3648.3479064563599</v>
      </c>
      <c r="AO36" s="467">
        <f t="shared" si="8"/>
        <v>3634.2491641226925</v>
      </c>
      <c r="AP36" s="467">
        <f t="shared" si="8"/>
        <v>3650.0346753294157</v>
      </c>
      <c r="AQ36" s="467">
        <f t="shared" si="8"/>
        <v>3634.8215908402499</v>
      </c>
      <c r="AR36" s="467">
        <f t="shared" si="8"/>
        <v>3656.6190899893954</v>
      </c>
      <c r="AS36" s="467">
        <f t="shared" si="8"/>
        <v>3699.0000369900008</v>
      </c>
      <c r="AT36" s="467">
        <f t="shared" si="8"/>
        <v>3710.529245154667</v>
      </c>
      <c r="AU36" s="467">
        <f t="shared" si="8"/>
        <v>3675.6147465663635</v>
      </c>
      <c r="AV36" s="467">
        <f t="shared" si="8"/>
        <v>3671.1618003377471</v>
      </c>
      <c r="AW36" s="467">
        <f t="shared" si="8"/>
        <v>3699.1824806717714</v>
      </c>
      <c r="AX36" s="467">
        <f t="shared" si="8"/>
        <v>3667.9749110516082</v>
      </c>
      <c r="AY36" s="467">
        <f t="shared" si="8"/>
        <v>3698.0880884582671</v>
      </c>
      <c r="AZ36" s="467">
        <f t="shared" si="8"/>
        <v>3738.923439311041</v>
      </c>
      <c r="BA36" s="468"/>
      <c r="BB36" s="469"/>
      <c r="BC36" s="469"/>
      <c r="BD36" s="450"/>
      <c r="BE36" s="470"/>
      <c r="BF36" s="469"/>
      <c r="BG36" s="471"/>
      <c r="BH36" s="454"/>
      <c r="BI36" s="480"/>
    </row>
    <row r="37" spans="1:67">
      <c r="A37" s="458"/>
      <c r="B37" s="459"/>
      <c r="C37" s="466" t="s">
        <v>393</v>
      </c>
      <c r="D37" s="467">
        <f t="shared" si="8"/>
        <v>2183.0883423082523</v>
      </c>
      <c r="E37" s="467">
        <f t="shared" si="8"/>
        <v>2114.1649048625795</v>
      </c>
      <c r="F37" s="467">
        <f t="shared" si="8"/>
        <v>2112.6760563380285</v>
      </c>
      <c r="G37" s="467">
        <f t="shared" si="8"/>
        <v>2149.6130696474638</v>
      </c>
      <c r="H37" s="467">
        <f t="shared" si="8"/>
        <v>2149.6130696474638</v>
      </c>
      <c r="I37" s="467">
        <f t="shared" si="8"/>
        <v>2153.9345203905805</v>
      </c>
      <c r="J37" s="467">
        <f t="shared" si="8"/>
        <v>2156.5667457407803</v>
      </c>
      <c r="K37" s="467">
        <f t="shared" si="8"/>
        <v>2166.2213878258358</v>
      </c>
      <c r="L37" s="467">
        <f t="shared" si="8"/>
        <v>2150.8459994264413</v>
      </c>
      <c r="M37" s="467">
        <f t="shared" si="8"/>
        <v>2108.9630931458701</v>
      </c>
      <c r="N37" s="467">
        <f t="shared" si="8"/>
        <v>2094.3870427254956</v>
      </c>
      <c r="O37" s="467">
        <f t="shared" si="8"/>
        <v>2125.5491001842142</v>
      </c>
      <c r="P37" s="467">
        <f t="shared" si="8"/>
        <v>2153.9345203905805</v>
      </c>
      <c r="Q37" s="467">
        <f t="shared" si="8"/>
        <v>2157.6524741081703</v>
      </c>
      <c r="R37" s="467">
        <f t="shared" si="8"/>
        <v>2105.4109060284932</v>
      </c>
      <c r="S37" s="467">
        <f t="shared" si="8"/>
        <v>2085.6507230255838</v>
      </c>
      <c r="T37" s="467">
        <f t="shared" si="8"/>
        <v>2080.8767427342723</v>
      </c>
      <c r="U37" s="467">
        <f t="shared" si="8"/>
        <v>2097.1688220901783</v>
      </c>
      <c r="V37" s="467">
        <f t="shared" si="8"/>
        <v>2070.8221163802032</v>
      </c>
      <c r="W37" s="467">
        <f t="shared" si="8"/>
        <v>2057.8954589106875</v>
      </c>
      <c r="X37" s="467">
        <f t="shared" si="8"/>
        <v>2094.3870427254956</v>
      </c>
      <c r="Y37" s="467">
        <f t="shared" si="8"/>
        <v>2126.6038137095061</v>
      </c>
      <c r="Z37" s="467">
        <f t="shared" si="8"/>
        <v>2132.8025024882695</v>
      </c>
      <c r="AA37" s="467">
        <f t="shared" si="8"/>
        <v>2118.6440677966102</v>
      </c>
      <c r="AB37" s="467">
        <f t="shared" si="8"/>
        <v>2126.4530762687837</v>
      </c>
      <c r="AC37" s="467">
        <f t="shared" si="8"/>
        <v>2218.1146025878002</v>
      </c>
      <c r="AD37" s="467">
        <f t="shared" si="8"/>
        <v>2235.1363433169422</v>
      </c>
      <c r="AE37" s="467">
        <f t="shared" si="8"/>
        <v>2272.7272727272725</v>
      </c>
      <c r="AF37" s="467">
        <f t="shared" si="8"/>
        <v>2284.495887907402</v>
      </c>
      <c r="AG37" s="467">
        <f t="shared" si="8"/>
        <v>2253.2672374943668</v>
      </c>
      <c r="AH37" s="467">
        <f t="shared" si="8"/>
        <v>2229.9858767561136</v>
      </c>
      <c r="AI37" s="467">
        <f t="shared" si="8"/>
        <v>2235.3028835407199</v>
      </c>
      <c r="AJ37" s="467">
        <f t="shared" si="8"/>
        <v>2245.17287831163</v>
      </c>
      <c r="AK37" s="467">
        <f t="shared" si="8"/>
        <v>2214.83942414175</v>
      </c>
      <c r="AL37" s="467">
        <f t="shared" si="8"/>
        <v>2193.7842778793415</v>
      </c>
      <c r="AM37" s="467">
        <f t="shared" si="8"/>
        <v>2221.8930528810547</v>
      </c>
      <c r="AN37" s="467">
        <f t="shared" si="8"/>
        <v>2239.3073076061805</v>
      </c>
      <c r="AO37" s="467">
        <f t="shared" si="8"/>
        <v>2239.9761069215265</v>
      </c>
      <c r="AP37" s="467">
        <f t="shared" si="8"/>
        <v>2227.6676319893072</v>
      </c>
      <c r="AQ37" s="467">
        <f t="shared" si="8"/>
        <v>2215.6573116691288</v>
      </c>
      <c r="AR37" s="467">
        <f t="shared" si="8"/>
        <v>2192.6618915363251</v>
      </c>
      <c r="AS37" s="467">
        <f t="shared" si="8"/>
        <v>2214.1855487489852</v>
      </c>
      <c r="AT37" s="467">
        <f t="shared" si="8"/>
        <v>2196.3540522732264</v>
      </c>
      <c r="AU37" s="467">
        <f t="shared" si="8"/>
        <v>2221.0705560079959</v>
      </c>
      <c r="AV37" s="467">
        <f t="shared" si="8"/>
        <v>2249.8875056247189</v>
      </c>
      <c r="AW37" s="467">
        <f t="shared" si="8"/>
        <v>2248.2014388489206</v>
      </c>
      <c r="AX37" s="467">
        <f t="shared" si="8"/>
        <v>2205.3958685584062</v>
      </c>
      <c r="AY37" s="467">
        <f t="shared" si="8"/>
        <v>2198.1242672919111</v>
      </c>
      <c r="AZ37" s="467">
        <f t="shared" si="8"/>
        <v>2242.3200538156816</v>
      </c>
      <c r="BA37" s="468"/>
      <c r="BB37" s="469"/>
      <c r="BC37" s="469"/>
      <c r="BD37" s="450"/>
      <c r="BE37" s="470"/>
      <c r="BF37" s="469"/>
      <c r="BG37" s="471"/>
      <c r="BH37" s="454"/>
      <c r="BI37" s="480"/>
    </row>
    <row r="38" spans="1:67" ht="32.25" thickBot="1">
      <c r="A38" s="472"/>
      <c r="B38" s="473"/>
      <c r="C38" s="474" t="s">
        <v>394</v>
      </c>
      <c r="D38" s="475">
        <f t="shared" ref="D38:AZ38" si="9">IF(((D36="")*AND(D37="")),"",(D36-D37)*2)</f>
        <v>2776.7654932665646</v>
      </c>
      <c r="E38" s="475">
        <f t="shared" si="9"/>
        <v>2819.1348648581588</v>
      </c>
      <c r="F38" s="475">
        <f t="shared" si="9"/>
        <v>2902.5703355277064</v>
      </c>
      <c r="G38" s="475">
        <f t="shared" si="9"/>
        <v>2811.800692979652</v>
      </c>
      <c r="H38" s="475">
        <f t="shared" si="9"/>
        <v>2805.1489717109334</v>
      </c>
      <c r="I38" s="475">
        <f t="shared" si="9"/>
        <v>2801.4726341797377</v>
      </c>
      <c r="J38" s="475">
        <f t="shared" si="9"/>
        <v>2839.1749160569716</v>
      </c>
      <c r="K38" s="475">
        <f t="shared" si="9"/>
        <v>2791.8403433594776</v>
      </c>
      <c r="L38" s="475">
        <f t="shared" si="9"/>
        <v>2742.2150215744477</v>
      </c>
      <c r="M38" s="475">
        <f t="shared" si="9"/>
        <v>2980.0295942665816</v>
      </c>
      <c r="N38" s="475">
        <f t="shared" si="9"/>
        <v>3052.6177100521045</v>
      </c>
      <c r="O38" s="475">
        <f t="shared" si="9"/>
        <v>2989.5944925658623</v>
      </c>
      <c r="P38" s="475">
        <f t="shared" si="9"/>
        <v>2805.1810350913738</v>
      </c>
      <c r="Q38" s="475">
        <f t="shared" si="9"/>
        <v>2759.2490601080517</v>
      </c>
      <c r="R38" s="475">
        <f t="shared" si="9"/>
        <v>2909.994708237341</v>
      </c>
      <c r="S38" s="475">
        <f t="shared" si="9"/>
        <v>2936.4400690823986</v>
      </c>
      <c r="T38" s="475">
        <f t="shared" si="9"/>
        <v>2900.3102849673032</v>
      </c>
      <c r="U38" s="475">
        <f t="shared" si="9"/>
        <v>2875.7981024259789</v>
      </c>
      <c r="V38" s="475">
        <f t="shared" si="9"/>
        <v>3022.1927183105881</v>
      </c>
      <c r="W38" s="475">
        <f t="shared" si="9"/>
        <v>3135.3148758121542</v>
      </c>
      <c r="X38" s="475">
        <f t="shared" si="9"/>
        <v>3052.0933704702275</v>
      </c>
      <c r="Y38" s="475">
        <f t="shared" si="9"/>
        <v>2935.0898243295414</v>
      </c>
      <c r="Z38" s="475">
        <f t="shared" si="9"/>
        <v>2934.0782089620479</v>
      </c>
      <c r="AA38" s="475">
        <f t="shared" si="9"/>
        <v>2899.0273847036506</v>
      </c>
      <c r="AB38" s="475">
        <f t="shared" si="9"/>
        <v>2879.5918860254715</v>
      </c>
      <c r="AC38" s="475">
        <f t="shared" si="9"/>
        <v>3026.5501826277305</v>
      </c>
      <c r="AD38" s="475">
        <f t="shared" si="9"/>
        <v>2941.160684580108</v>
      </c>
      <c r="AE38" s="475">
        <f t="shared" si="9"/>
        <v>2805.9550873425442</v>
      </c>
      <c r="AF38" s="475">
        <f t="shared" si="9"/>
        <v>2763.1032481367065</v>
      </c>
      <c r="AG38" s="475">
        <f t="shared" si="9"/>
        <v>2852.268493061797</v>
      </c>
      <c r="AH38" s="475">
        <f t="shared" si="9"/>
        <v>2837.4340187357384</v>
      </c>
      <c r="AI38" s="475">
        <f t="shared" si="9"/>
        <v>2822.8969375924798</v>
      </c>
      <c r="AJ38" s="475">
        <f t="shared" si="9"/>
        <v>2855.7534646902222</v>
      </c>
      <c r="AK38" s="475">
        <f t="shared" si="9"/>
        <v>2948.4891526018801</v>
      </c>
      <c r="AL38" s="475">
        <f t="shared" si="9"/>
        <v>2947.4844399992116</v>
      </c>
      <c r="AM38" s="475">
        <f t="shared" si="9"/>
        <v>2881.6845557278912</v>
      </c>
      <c r="AN38" s="475">
        <f t="shared" si="9"/>
        <v>2818.0811977003586</v>
      </c>
      <c r="AO38" s="475">
        <f t="shared" si="9"/>
        <v>2788.546114402332</v>
      </c>
      <c r="AP38" s="475">
        <f t="shared" si="9"/>
        <v>2844.7340866802169</v>
      </c>
      <c r="AQ38" s="475">
        <f t="shared" si="9"/>
        <v>2838.3285583422421</v>
      </c>
      <c r="AR38" s="475">
        <f t="shared" si="9"/>
        <v>2927.9143969061406</v>
      </c>
      <c r="AS38" s="475">
        <f t="shared" si="9"/>
        <v>2969.6289764820312</v>
      </c>
      <c r="AT38" s="475">
        <f t="shared" si="9"/>
        <v>3028.3503857628812</v>
      </c>
      <c r="AU38" s="475">
        <f t="shared" si="9"/>
        <v>2909.088381116735</v>
      </c>
      <c r="AV38" s="475">
        <f t="shared" si="9"/>
        <v>2842.5485894260564</v>
      </c>
      <c r="AW38" s="475">
        <f t="shared" si="9"/>
        <v>2901.9620836457016</v>
      </c>
      <c r="AX38" s="475">
        <f t="shared" si="9"/>
        <v>2925.158084986404</v>
      </c>
      <c r="AY38" s="475">
        <f t="shared" si="9"/>
        <v>2999.9276423327119</v>
      </c>
      <c r="AZ38" s="475">
        <f t="shared" si="9"/>
        <v>2993.2067709907187</v>
      </c>
      <c r="BA38" s="476"/>
      <c r="BB38" s="477"/>
      <c r="BC38" s="477"/>
      <c r="BD38" s="478"/>
      <c r="BE38" s="475"/>
      <c r="BF38" s="477"/>
      <c r="BG38" s="479"/>
      <c r="BH38" s="454"/>
      <c r="BI38" s="465"/>
    </row>
    <row r="39" spans="1:67">
      <c r="A39" s="444">
        <v>43955</v>
      </c>
      <c r="B39" s="445" t="s">
        <v>407</v>
      </c>
      <c r="C39" s="446" t="s">
        <v>389</v>
      </c>
      <c r="D39" s="366">
        <v>8.3155999999999994E-2</v>
      </c>
      <c r="E39" s="366">
        <v>8.4293000000000007E-2</v>
      </c>
      <c r="F39" s="366">
        <v>8.4321999999999994E-2</v>
      </c>
      <c r="G39" s="366">
        <v>8.3509E-2</v>
      </c>
      <c r="H39" s="366">
        <v>8.3791000000000004E-2</v>
      </c>
      <c r="I39" s="366">
        <v>8.3965999999999999E-2</v>
      </c>
      <c r="J39" s="366">
        <v>8.3732000000000001E-2</v>
      </c>
      <c r="K39" s="366">
        <v>8.3271999999999999E-2</v>
      </c>
      <c r="L39" s="366">
        <v>8.3503999999999995E-2</v>
      </c>
      <c r="M39" s="366">
        <v>8.2891000000000006E-2</v>
      </c>
      <c r="N39" s="366">
        <v>8.3316000000000001E-2</v>
      </c>
      <c r="O39" s="366">
        <v>8.2638000000000003E-2</v>
      </c>
      <c r="P39" s="366">
        <v>8.2028000000000004E-2</v>
      </c>
      <c r="Q39" s="366">
        <v>8.2140000000000005E-2</v>
      </c>
      <c r="R39" s="366">
        <v>8.3467E-2</v>
      </c>
      <c r="S39" s="366">
        <v>8.4201999999999999E-2</v>
      </c>
      <c r="T39" s="366">
        <v>8.3823999999999996E-2</v>
      </c>
      <c r="U39" s="366">
        <v>8.3793999999999993E-2</v>
      </c>
      <c r="V39" s="366">
        <v>8.4213999999999997E-2</v>
      </c>
      <c r="W39" s="366">
        <v>8.4245E-2</v>
      </c>
      <c r="X39" s="366">
        <v>8.3262000000000003E-2</v>
      </c>
      <c r="Y39" s="366">
        <v>8.2248000000000002E-2</v>
      </c>
      <c r="Z39" s="366">
        <v>8.2216999999999998E-2</v>
      </c>
      <c r="AA39" s="366">
        <v>8.2704E-2</v>
      </c>
      <c r="AB39" s="366">
        <v>8.2618999999999998E-2</v>
      </c>
      <c r="AC39" s="366">
        <v>8.0961000000000005E-2</v>
      </c>
      <c r="AD39" s="366">
        <v>8.0640000000000003E-2</v>
      </c>
      <c r="AE39" s="366">
        <v>7.9784999999999995E-2</v>
      </c>
      <c r="AF39" s="366">
        <v>7.9875000000000002E-2</v>
      </c>
      <c r="AG39" s="366">
        <v>8.0531000000000005E-2</v>
      </c>
      <c r="AH39" s="366">
        <v>8.1067E-2</v>
      </c>
      <c r="AI39" s="366">
        <v>8.1364000000000006E-2</v>
      </c>
      <c r="AJ39" s="366">
        <v>8.1059000000000006E-2</v>
      </c>
      <c r="AK39" s="366">
        <v>8.1089999999999995E-2</v>
      </c>
      <c r="AL39" s="366">
        <v>8.1505999999999995E-2</v>
      </c>
      <c r="AM39" s="366">
        <v>8.1184999999999993E-2</v>
      </c>
      <c r="AN39" s="366">
        <v>8.0576999999999996E-2</v>
      </c>
      <c r="AO39" s="366">
        <v>8.0499000000000001E-2</v>
      </c>
      <c r="AP39" s="366">
        <v>8.0818000000000001E-2</v>
      </c>
      <c r="AQ39" s="366">
        <v>8.1012000000000001E-2</v>
      </c>
      <c r="AR39" s="366">
        <v>8.1445000000000004E-2</v>
      </c>
      <c r="AS39" s="366">
        <v>8.0948000000000006E-2</v>
      </c>
      <c r="AT39" s="366">
        <v>8.1445000000000004E-2</v>
      </c>
      <c r="AU39" s="366">
        <v>8.1130999999999995E-2</v>
      </c>
      <c r="AV39" s="366">
        <v>8.0227999999999994E-2</v>
      </c>
      <c r="AW39" s="366">
        <v>7.9899999999999999E-2</v>
      </c>
      <c r="AX39" s="366">
        <v>8.0623E-2</v>
      </c>
      <c r="AY39" s="366">
        <v>8.1208000000000002E-2</v>
      </c>
      <c r="AZ39" s="366">
        <v>8.0477000000000007E-2</v>
      </c>
      <c r="BA39" s="448">
        <f>IF((P40=""),"",MAX(D43:AZ43))</f>
        <v>2956.134901449378</v>
      </c>
      <c r="BB39" s="449">
        <f>IF(P40="","",MIN(D43:AZ43))</f>
        <v>2755.9326990866639</v>
      </c>
      <c r="BC39" s="449">
        <f>IF((P43=""),"",AVERAGE(D43:AZ43))</f>
        <v>2872.2559417861848</v>
      </c>
      <c r="BD39" s="450">
        <f>STDEV(D43:AZ43)</f>
        <v>57.292447058665665</v>
      </c>
      <c r="BE39" s="451">
        <f>IF((P40=""),"",((BA39-BB39)/(BA39+BB39))*100)</f>
        <v>3.5048990376781686</v>
      </c>
      <c r="BF39" s="452"/>
      <c r="BG39" s="453">
        <v>102</v>
      </c>
      <c r="BH39" s="454"/>
      <c r="BI39" s="465"/>
      <c r="BL39" s="456"/>
      <c r="BM39" s="456"/>
      <c r="BN39" s="457"/>
      <c r="BO39" s="457"/>
    </row>
    <row r="40" spans="1:67">
      <c r="A40" s="458"/>
      <c r="B40" s="459"/>
      <c r="C40" s="460" t="s">
        <v>391</v>
      </c>
      <c r="D40" s="366">
        <v>0.13466</v>
      </c>
      <c r="E40" s="366">
        <v>0.13858999999999999</v>
      </c>
      <c r="F40" s="366">
        <v>0.1381</v>
      </c>
      <c r="G40" s="366">
        <v>0.13638</v>
      </c>
      <c r="H40" s="366">
        <v>0.13658999999999999</v>
      </c>
      <c r="I40" s="366">
        <v>0.13697000000000001</v>
      </c>
      <c r="J40" s="366">
        <v>0.1363</v>
      </c>
      <c r="K40" s="366">
        <v>0.13519999999999999</v>
      </c>
      <c r="L40" s="366">
        <v>0.13546</v>
      </c>
      <c r="M40" s="366">
        <v>0.13735</v>
      </c>
      <c r="N40" s="366">
        <v>0.13894999999999999</v>
      </c>
      <c r="O40" s="366">
        <v>0.13758000000000001</v>
      </c>
      <c r="P40" s="366">
        <v>0.13589999999999999</v>
      </c>
      <c r="Q40" s="366">
        <v>0.13589999999999999</v>
      </c>
      <c r="R40" s="366">
        <v>0.13971</v>
      </c>
      <c r="S40" s="366">
        <v>0.14155999999999999</v>
      </c>
      <c r="T40" s="366">
        <v>0.14099999999999999</v>
      </c>
      <c r="U40" s="366">
        <v>0.14016999999999999</v>
      </c>
      <c r="V40" s="366">
        <v>0.14119999999999999</v>
      </c>
      <c r="W40" s="366">
        <v>0.14133000000000001</v>
      </c>
      <c r="X40" s="366">
        <v>0.13872000000000001</v>
      </c>
      <c r="Y40" s="366">
        <v>0.1363</v>
      </c>
      <c r="Z40" s="366">
        <v>0.13644999999999999</v>
      </c>
      <c r="AA40" s="366">
        <v>0.13908999999999999</v>
      </c>
      <c r="AB40" s="366">
        <v>0.13639999999999999</v>
      </c>
      <c r="AC40" s="366">
        <v>0.13258</v>
      </c>
      <c r="AD40" s="366">
        <v>0.13235</v>
      </c>
      <c r="AE40" s="366">
        <v>0.13066</v>
      </c>
      <c r="AF40" s="366">
        <v>0.13077</v>
      </c>
      <c r="AG40" s="366">
        <v>0.13313</v>
      </c>
      <c r="AH40" s="366">
        <v>0.13421</v>
      </c>
      <c r="AI40" s="366">
        <v>0.1341</v>
      </c>
      <c r="AJ40" s="366">
        <v>0.13363</v>
      </c>
      <c r="AK40" s="366">
        <v>0.13500000000000001</v>
      </c>
      <c r="AL40" s="366">
        <v>0.13619999999999999</v>
      </c>
      <c r="AM40" s="366">
        <v>0.13521</v>
      </c>
      <c r="AN40" s="366">
        <v>0.13281000000000001</v>
      </c>
      <c r="AO40" s="366">
        <v>0.13184999999999999</v>
      </c>
      <c r="AP40" s="366">
        <v>0.13234000000000001</v>
      </c>
      <c r="AQ40" s="366">
        <v>0.13253000000000001</v>
      </c>
      <c r="AR40" s="366">
        <v>0.13363</v>
      </c>
      <c r="AS40" s="366">
        <v>0.13173000000000001</v>
      </c>
      <c r="AT40" s="366">
        <v>0.13245000000000001</v>
      </c>
      <c r="AU40" s="366">
        <v>0.13156000000000001</v>
      </c>
      <c r="AV40" s="366">
        <v>0.12891</v>
      </c>
      <c r="AW40" s="366">
        <v>0.12876000000000001</v>
      </c>
      <c r="AX40" s="366">
        <v>0.13155</v>
      </c>
      <c r="AY40" s="366">
        <v>0.13395000000000001</v>
      </c>
      <c r="AZ40" s="366">
        <v>0.13211000000000001</v>
      </c>
      <c r="BA40" s="461"/>
      <c r="BB40" s="462"/>
      <c r="BC40" s="462"/>
      <c r="BD40" s="450"/>
      <c r="BE40" s="463"/>
      <c r="BF40" s="462"/>
      <c r="BG40" s="464"/>
      <c r="BH40" s="454"/>
      <c r="BI40" s="465"/>
    </row>
    <row r="41" spans="1:67">
      <c r="A41" s="458"/>
      <c r="B41" s="459"/>
      <c r="C41" s="466" t="s">
        <v>392</v>
      </c>
      <c r="D41" s="467">
        <f t="shared" ref="D41:AZ42" si="10">300/D39</f>
        <v>3607.6771369474245</v>
      </c>
      <c r="E41" s="467">
        <f t="shared" si="10"/>
        <v>3559.0143902815175</v>
      </c>
      <c r="F41" s="467">
        <f t="shared" si="10"/>
        <v>3557.7903749911056</v>
      </c>
      <c r="G41" s="467">
        <f t="shared" si="10"/>
        <v>3592.4271635392593</v>
      </c>
      <c r="H41" s="467">
        <f t="shared" si="10"/>
        <v>3580.3367903474118</v>
      </c>
      <c r="I41" s="467">
        <f t="shared" si="10"/>
        <v>3572.8747350117906</v>
      </c>
      <c r="J41" s="467">
        <f t="shared" si="10"/>
        <v>3582.8595996751542</v>
      </c>
      <c r="K41" s="467">
        <f t="shared" si="10"/>
        <v>3602.6515515419351</v>
      </c>
      <c r="L41" s="467">
        <f t="shared" si="10"/>
        <v>3592.6422686338383</v>
      </c>
      <c r="M41" s="467">
        <f t="shared" si="10"/>
        <v>3619.2107707712535</v>
      </c>
      <c r="N41" s="467">
        <f t="shared" si="10"/>
        <v>3600.7489557828026</v>
      </c>
      <c r="O41" s="467">
        <f t="shared" si="10"/>
        <v>3630.2911493501779</v>
      </c>
      <c r="P41" s="467">
        <f t="shared" si="10"/>
        <v>3657.287755400595</v>
      </c>
      <c r="Q41" s="467">
        <f t="shared" si="10"/>
        <v>3652.3009495982465</v>
      </c>
      <c r="R41" s="467">
        <f t="shared" si="10"/>
        <v>3594.2348473049228</v>
      </c>
      <c r="S41" s="467">
        <f t="shared" si="10"/>
        <v>3562.8607396498896</v>
      </c>
      <c r="T41" s="467">
        <f t="shared" si="10"/>
        <v>3578.9272761977477</v>
      </c>
      <c r="U41" s="467">
        <f t="shared" si="10"/>
        <v>3580.2086068214912</v>
      </c>
      <c r="V41" s="467">
        <f t="shared" si="10"/>
        <v>3562.3530529365667</v>
      </c>
      <c r="W41" s="467">
        <f t="shared" si="10"/>
        <v>3561.0421983500505</v>
      </c>
      <c r="X41" s="467">
        <f t="shared" si="10"/>
        <v>3603.0842401095338</v>
      </c>
      <c r="Y41" s="467">
        <f t="shared" si="10"/>
        <v>3647.5051065071489</v>
      </c>
      <c r="Z41" s="467">
        <f t="shared" si="10"/>
        <v>3648.8804018633618</v>
      </c>
      <c r="AA41" s="467">
        <f t="shared" si="10"/>
        <v>3627.3940800928613</v>
      </c>
      <c r="AB41" s="467">
        <f t="shared" si="10"/>
        <v>3631.1260121763762</v>
      </c>
      <c r="AC41" s="467">
        <f t="shared" si="10"/>
        <v>3705.4878274724865</v>
      </c>
      <c r="AD41" s="467">
        <f t="shared" si="10"/>
        <v>3720.238095238095</v>
      </c>
      <c r="AE41" s="467">
        <f t="shared" si="10"/>
        <v>3760.1052829479227</v>
      </c>
      <c r="AF41" s="467">
        <f t="shared" si="10"/>
        <v>3755.868544600939</v>
      </c>
      <c r="AG41" s="467">
        <f t="shared" si="10"/>
        <v>3725.2734971625832</v>
      </c>
      <c r="AH41" s="467">
        <f t="shared" si="10"/>
        <v>3700.6426782784611</v>
      </c>
      <c r="AI41" s="467">
        <f t="shared" si="10"/>
        <v>3687.1343591760483</v>
      </c>
      <c r="AJ41" s="467">
        <f t="shared" si="10"/>
        <v>3701.0079078202293</v>
      </c>
      <c r="AK41" s="467">
        <f t="shared" si="10"/>
        <v>3699.5930447650762</v>
      </c>
      <c r="AL41" s="467">
        <f t="shared" si="10"/>
        <v>3680.7106225308567</v>
      </c>
      <c r="AM41" s="467">
        <f t="shared" si="10"/>
        <v>3695.263903430437</v>
      </c>
      <c r="AN41" s="467">
        <f t="shared" si="10"/>
        <v>3723.146803678469</v>
      </c>
      <c r="AO41" s="467">
        <f t="shared" si="10"/>
        <v>3726.7543696194984</v>
      </c>
      <c r="AP41" s="467">
        <f t="shared" si="10"/>
        <v>3712.0443465564604</v>
      </c>
      <c r="AQ41" s="467">
        <f t="shared" si="10"/>
        <v>3703.1550881350909</v>
      </c>
      <c r="AR41" s="467">
        <f t="shared" si="10"/>
        <v>3683.4673706182084</v>
      </c>
      <c r="AS41" s="467">
        <f t="shared" si="10"/>
        <v>3706.0829174284722</v>
      </c>
      <c r="AT41" s="467">
        <f t="shared" si="10"/>
        <v>3683.4673706182084</v>
      </c>
      <c r="AU41" s="467">
        <f t="shared" si="10"/>
        <v>3697.7234349385562</v>
      </c>
      <c r="AV41" s="467">
        <f t="shared" si="10"/>
        <v>3739.3428728124845</v>
      </c>
      <c r="AW41" s="467">
        <f t="shared" si="10"/>
        <v>3754.6933667083854</v>
      </c>
      <c r="AX41" s="467">
        <f t="shared" si="10"/>
        <v>3721.0225369931659</v>
      </c>
      <c r="AY41" s="467">
        <f t="shared" si="10"/>
        <v>3694.2173184907888</v>
      </c>
      <c r="AZ41" s="467">
        <f t="shared" si="10"/>
        <v>3727.7731525777549</v>
      </c>
      <c r="BA41" s="468"/>
      <c r="BB41" s="469"/>
      <c r="BC41" s="469"/>
      <c r="BD41" s="450"/>
      <c r="BE41" s="470"/>
      <c r="BF41" s="469"/>
      <c r="BG41" s="471"/>
      <c r="BH41" s="454"/>
      <c r="BI41" s="480"/>
    </row>
    <row r="42" spans="1:67">
      <c r="A42" s="458"/>
      <c r="B42" s="459"/>
      <c r="C42" s="466" t="s">
        <v>393</v>
      </c>
      <c r="D42" s="467">
        <f t="shared" si="10"/>
        <v>2227.833061042626</v>
      </c>
      <c r="E42" s="467">
        <f t="shared" si="10"/>
        <v>2164.6583447579192</v>
      </c>
      <c r="F42" s="467">
        <f t="shared" si="10"/>
        <v>2172.3388848660393</v>
      </c>
      <c r="G42" s="467">
        <f t="shared" si="10"/>
        <v>2199.7360316761988</v>
      </c>
      <c r="H42" s="467">
        <f t="shared" si="10"/>
        <v>2196.3540522732264</v>
      </c>
      <c r="I42" s="467">
        <f t="shared" si="10"/>
        <v>2190.2606410162807</v>
      </c>
      <c r="J42" s="467">
        <f t="shared" si="10"/>
        <v>2201.0271460014674</v>
      </c>
      <c r="K42" s="467">
        <f t="shared" si="10"/>
        <v>2218.9349112426039</v>
      </c>
      <c r="L42" s="467">
        <f t="shared" si="10"/>
        <v>2214.6759190905063</v>
      </c>
      <c r="M42" s="467">
        <f t="shared" si="10"/>
        <v>2184.2009464870766</v>
      </c>
      <c r="N42" s="467">
        <f t="shared" si="10"/>
        <v>2159.0500179920837</v>
      </c>
      <c r="O42" s="467">
        <f t="shared" si="10"/>
        <v>2180.5494984736151</v>
      </c>
      <c r="P42" s="467">
        <f t="shared" si="10"/>
        <v>2207.5055187637972</v>
      </c>
      <c r="Q42" s="467">
        <f t="shared" si="10"/>
        <v>2207.5055187637972</v>
      </c>
      <c r="R42" s="467">
        <f t="shared" si="10"/>
        <v>2147.3051320592658</v>
      </c>
      <c r="S42" s="467">
        <f t="shared" si="10"/>
        <v>2119.2427239333147</v>
      </c>
      <c r="T42" s="467">
        <f t="shared" si="10"/>
        <v>2127.6595744680853</v>
      </c>
      <c r="U42" s="467">
        <f t="shared" si="10"/>
        <v>2140.2582578297784</v>
      </c>
      <c r="V42" s="467">
        <f t="shared" si="10"/>
        <v>2124.6458923512751</v>
      </c>
      <c r="W42" s="467">
        <f t="shared" si="10"/>
        <v>2122.6915729144553</v>
      </c>
      <c r="X42" s="467">
        <f t="shared" si="10"/>
        <v>2162.6297577854671</v>
      </c>
      <c r="Y42" s="467">
        <f t="shared" si="10"/>
        <v>2201.0271460014674</v>
      </c>
      <c r="Z42" s="467">
        <f t="shared" si="10"/>
        <v>2198.6075485525835</v>
      </c>
      <c r="AA42" s="467">
        <f t="shared" si="10"/>
        <v>2156.8768423323031</v>
      </c>
      <c r="AB42" s="467">
        <f t="shared" si="10"/>
        <v>2199.4134897360705</v>
      </c>
      <c r="AC42" s="467">
        <f t="shared" si="10"/>
        <v>2262.7847337456628</v>
      </c>
      <c r="AD42" s="467">
        <f t="shared" si="10"/>
        <v>2266.7170381564038</v>
      </c>
      <c r="AE42" s="467">
        <f t="shared" si="10"/>
        <v>2296.0355120159193</v>
      </c>
      <c r="AF42" s="467">
        <f t="shared" si="10"/>
        <v>2294.1041523285157</v>
      </c>
      <c r="AG42" s="467">
        <f t="shared" si="10"/>
        <v>2253.4364906482388</v>
      </c>
      <c r="AH42" s="467">
        <f t="shared" si="10"/>
        <v>2235.3028835407199</v>
      </c>
      <c r="AI42" s="467">
        <f t="shared" si="10"/>
        <v>2237.136465324385</v>
      </c>
      <c r="AJ42" s="467">
        <f t="shared" si="10"/>
        <v>2245.0048641772059</v>
      </c>
      <c r="AK42" s="467">
        <f t="shared" si="10"/>
        <v>2222.2222222222222</v>
      </c>
      <c r="AL42" s="467">
        <f t="shared" si="10"/>
        <v>2202.6431718061676</v>
      </c>
      <c r="AM42" s="467">
        <f t="shared" si="10"/>
        <v>2218.7708009762591</v>
      </c>
      <c r="AN42" s="467">
        <f t="shared" si="10"/>
        <v>2258.8660492432796</v>
      </c>
      <c r="AO42" s="467">
        <f t="shared" si="10"/>
        <v>2275.3128555176336</v>
      </c>
      <c r="AP42" s="467">
        <f t="shared" si="10"/>
        <v>2266.8883179688678</v>
      </c>
      <c r="AQ42" s="467">
        <f t="shared" si="10"/>
        <v>2263.6384214894738</v>
      </c>
      <c r="AR42" s="467">
        <f t="shared" si="10"/>
        <v>2245.0048641772059</v>
      </c>
      <c r="AS42" s="467">
        <f t="shared" si="10"/>
        <v>2277.3855613755404</v>
      </c>
      <c r="AT42" s="467">
        <f t="shared" si="10"/>
        <v>2265.005662514156</v>
      </c>
      <c r="AU42" s="467">
        <f t="shared" si="10"/>
        <v>2280.3283672848888</v>
      </c>
      <c r="AV42" s="467">
        <f t="shared" si="10"/>
        <v>2327.2050267628579</v>
      </c>
      <c r="AW42" s="467">
        <f t="shared" si="10"/>
        <v>2329.9161230195709</v>
      </c>
      <c r="AX42" s="467">
        <f t="shared" si="10"/>
        <v>2280.501710376283</v>
      </c>
      <c r="AY42" s="467">
        <f t="shared" si="10"/>
        <v>2239.641657334826</v>
      </c>
      <c r="AZ42" s="467">
        <f t="shared" si="10"/>
        <v>2270.8349103020209</v>
      </c>
      <c r="BA42" s="468"/>
      <c r="BB42" s="469"/>
      <c r="BC42" s="469"/>
      <c r="BD42" s="450"/>
      <c r="BE42" s="470"/>
      <c r="BF42" s="469"/>
      <c r="BG42" s="471"/>
      <c r="BH42" s="454"/>
      <c r="BI42" s="480"/>
    </row>
    <row r="43" spans="1:67" ht="32.25" thickBot="1">
      <c r="A43" s="472"/>
      <c r="B43" s="473"/>
      <c r="C43" s="474" t="s">
        <v>394</v>
      </c>
      <c r="D43" s="475">
        <f t="shared" ref="D43:AZ43" si="11">IF(((D41="")*AND(D42="")),"",(D41-D42)*2)</f>
        <v>2759.688151809597</v>
      </c>
      <c r="E43" s="475">
        <f t="shared" si="11"/>
        <v>2788.7120910471967</v>
      </c>
      <c r="F43" s="475">
        <f t="shared" si="11"/>
        <v>2770.9029802501327</v>
      </c>
      <c r="G43" s="475">
        <f t="shared" si="11"/>
        <v>2785.382263726121</v>
      </c>
      <c r="H43" s="475">
        <f t="shared" si="11"/>
        <v>2767.9654761483707</v>
      </c>
      <c r="I43" s="475">
        <f t="shared" si="11"/>
        <v>2765.2281879910197</v>
      </c>
      <c r="J43" s="475">
        <f t="shared" si="11"/>
        <v>2763.6649073473736</v>
      </c>
      <c r="K43" s="475">
        <f t="shared" si="11"/>
        <v>2767.4332805986623</v>
      </c>
      <c r="L43" s="475">
        <f t="shared" si="11"/>
        <v>2755.9326990866639</v>
      </c>
      <c r="M43" s="475">
        <f t="shared" si="11"/>
        <v>2870.0196485683537</v>
      </c>
      <c r="N43" s="475">
        <f t="shared" si="11"/>
        <v>2883.3978755814378</v>
      </c>
      <c r="O43" s="475">
        <f t="shared" si="11"/>
        <v>2899.4833017531255</v>
      </c>
      <c r="P43" s="475">
        <f t="shared" si="11"/>
        <v>2899.5644732735955</v>
      </c>
      <c r="Q43" s="475">
        <f t="shared" si="11"/>
        <v>2889.5908616688985</v>
      </c>
      <c r="R43" s="475">
        <f t="shared" si="11"/>
        <v>2893.859430491314</v>
      </c>
      <c r="S43" s="475">
        <f t="shared" si="11"/>
        <v>2887.2360314331499</v>
      </c>
      <c r="T43" s="475">
        <f t="shared" si="11"/>
        <v>2902.5354034593247</v>
      </c>
      <c r="U43" s="475">
        <f t="shared" si="11"/>
        <v>2879.9006979834257</v>
      </c>
      <c r="V43" s="475">
        <f t="shared" si="11"/>
        <v>2875.4143211705832</v>
      </c>
      <c r="W43" s="475">
        <f t="shared" si="11"/>
        <v>2876.7012508711905</v>
      </c>
      <c r="X43" s="475">
        <f t="shared" si="11"/>
        <v>2880.9089646481334</v>
      </c>
      <c r="Y43" s="475">
        <f t="shared" si="11"/>
        <v>2892.955921011363</v>
      </c>
      <c r="Z43" s="475">
        <f t="shared" si="11"/>
        <v>2900.5457066215567</v>
      </c>
      <c r="AA43" s="475">
        <f t="shared" si="11"/>
        <v>2941.0344755211163</v>
      </c>
      <c r="AB43" s="475">
        <f t="shared" si="11"/>
        <v>2863.4250448806115</v>
      </c>
      <c r="AC43" s="475">
        <f t="shared" si="11"/>
        <v>2885.4061874536474</v>
      </c>
      <c r="AD43" s="475">
        <f t="shared" si="11"/>
        <v>2907.0421141633824</v>
      </c>
      <c r="AE43" s="475">
        <f t="shared" si="11"/>
        <v>2928.1395418640068</v>
      </c>
      <c r="AF43" s="475">
        <f t="shared" si="11"/>
        <v>2923.5287845448465</v>
      </c>
      <c r="AG43" s="475">
        <f t="shared" si="11"/>
        <v>2943.6740130286889</v>
      </c>
      <c r="AH43" s="475">
        <f t="shared" si="11"/>
        <v>2930.6795894754823</v>
      </c>
      <c r="AI43" s="475">
        <f t="shared" si="11"/>
        <v>2899.9957877033266</v>
      </c>
      <c r="AJ43" s="475">
        <f t="shared" si="11"/>
        <v>2912.0060872860467</v>
      </c>
      <c r="AK43" s="475">
        <f t="shared" si="11"/>
        <v>2954.7416450857081</v>
      </c>
      <c r="AL43" s="475">
        <f t="shared" si="11"/>
        <v>2956.134901449378</v>
      </c>
      <c r="AM43" s="475">
        <f t="shared" si="11"/>
        <v>2952.9862049083558</v>
      </c>
      <c r="AN43" s="475">
        <f t="shared" si="11"/>
        <v>2928.5615088703789</v>
      </c>
      <c r="AO43" s="475">
        <f t="shared" si="11"/>
        <v>2902.8830282037297</v>
      </c>
      <c r="AP43" s="475">
        <f t="shared" si="11"/>
        <v>2890.3120571751851</v>
      </c>
      <c r="AQ43" s="475">
        <f t="shared" si="11"/>
        <v>2879.0333332912342</v>
      </c>
      <c r="AR43" s="475">
        <f t="shared" si="11"/>
        <v>2876.9250128820049</v>
      </c>
      <c r="AS43" s="475">
        <f t="shared" si="11"/>
        <v>2857.3947121058636</v>
      </c>
      <c r="AT43" s="475">
        <f t="shared" si="11"/>
        <v>2836.9234162081048</v>
      </c>
      <c r="AU43" s="475">
        <f t="shared" si="11"/>
        <v>2834.7901353073348</v>
      </c>
      <c r="AV43" s="475">
        <f t="shared" si="11"/>
        <v>2824.2756920992533</v>
      </c>
      <c r="AW43" s="475">
        <f t="shared" si="11"/>
        <v>2849.5544873776289</v>
      </c>
      <c r="AX43" s="475">
        <f t="shared" si="11"/>
        <v>2881.0416532337658</v>
      </c>
      <c r="AY43" s="475">
        <f t="shared" si="11"/>
        <v>2909.1513223119255</v>
      </c>
      <c r="AZ43" s="475">
        <f t="shared" si="11"/>
        <v>2913.8764845514679</v>
      </c>
      <c r="BA43" s="476"/>
      <c r="BB43" s="477"/>
      <c r="BC43" s="477"/>
      <c r="BD43" s="478"/>
      <c r="BE43" s="475"/>
      <c r="BF43" s="477"/>
      <c r="BG43" s="479"/>
      <c r="BH43" s="454"/>
      <c r="BI43" s="465"/>
    </row>
    <row r="44" spans="1:67">
      <c r="A44" s="444">
        <v>43986</v>
      </c>
      <c r="B44" s="445" t="s">
        <v>407</v>
      </c>
      <c r="C44" s="446" t="s">
        <v>389</v>
      </c>
      <c r="D44" s="508">
        <v>8.3830000000000002E-2</v>
      </c>
      <c r="E44" s="508">
        <v>8.4889000000000006E-2</v>
      </c>
      <c r="F44" s="508">
        <v>8.5125000000000006E-2</v>
      </c>
      <c r="G44" s="508">
        <v>8.4183999999999995E-2</v>
      </c>
      <c r="H44" s="508">
        <v>8.4246000000000001E-2</v>
      </c>
      <c r="I44" s="508">
        <v>8.4316000000000002E-2</v>
      </c>
      <c r="J44" s="508">
        <v>8.4280999999999995E-2</v>
      </c>
      <c r="K44" s="508">
        <v>8.3830000000000002E-2</v>
      </c>
      <c r="L44" s="508">
        <v>8.3946999999999994E-2</v>
      </c>
      <c r="M44" s="508">
        <v>8.3155000000000007E-2</v>
      </c>
      <c r="N44" s="508">
        <v>8.3785999999999999E-2</v>
      </c>
      <c r="O44" s="508">
        <v>8.3200999999999997E-2</v>
      </c>
      <c r="P44" s="508">
        <v>8.2470000000000002E-2</v>
      </c>
      <c r="Q44" s="508">
        <v>8.2347000000000004E-2</v>
      </c>
      <c r="R44" s="508">
        <v>8.3581000000000003E-2</v>
      </c>
      <c r="S44" s="508">
        <v>8.4612000000000007E-2</v>
      </c>
      <c r="T44" s="508">
        <v>8.4419999999999995E-2</v>
      </c>
      <c r="U44" s="508">
        <v>8.4149000000000002E-2</v>
      </c>
      <c r="V44" s="508">
        <v>8.4536E-2</v>
      </c>
      <c r="W44" s="508">
        <v>8.4644999999999998E-2</v>
      </c>
      <c r="X44" s="508">
        <v>8.3835000000000007E-2</v>
      </c>
      <c r="Y44" s="508">
        <v>8.2808999999999994E-2</v>
      </c>
      <c r="Z44" s="508">
        <v>8.2586000000000007E-2</v>
      </c>
      <c r="AA44" s="508">
        <v>8.3288000000000001E-2</v>
      </c>
      <c r="AB44" s="508">
        <v>8.3294999999999994E-2</v>
      </c>
      <c r="AC44" s="508">
        <v>8.1342999999999999E-2</v>
      </c>
      <c r="AD44" s="508">
        <v>8.1266000000000005E-2</v>
      </c>
      <c r="AE44" s="508">
        <v>8.0392000000000005E-2</v>
      </c>
      <c r="AF44" s="508">
        <v>7.9961000000000004E-2</v>
      </c>
      <c r="AG44" s="508">
        <v>8.0456E-2</v>
      </c>
      <c r="AH44" s="508">
        <v>8.1387000000000001E-2</v>
      </c>
      <c r="AI44" s="508">
        <v>8.1638000000000002E-2</v>
      </c>
      <c r="AJ44" s="508">
        <v>8.1382999999999997E-2</v>
      </c>
      <c r="AK44" s="508">
        <v>8.1142000000000006E-2</v>
      </c>
      <c r="AL44" s="508">
        <v>8.1654000000000004E-2</v>
      </c>
      <c r="AM44" s="508">
        <v>8.1387000000000001E-2</v>
      </c>
      <c r="AN44" s="508">
        <v>8.0936999999999995E-2</v>
      </c>
      <c r="AO44" s="508">
        <v>8.0617999999999995E-2</v>
      </c>
      <c r="AP44" s="508">
        <v>8.1063999999999997E-2</v>
      </c>
      <c r="AQ44" s="508">
        <v>8.1099000000000004E-2</v>
      </c>
      <c r="AR44" s="508">
        <v>8.1681000000000004E-2</v>
      </c>
      <c r="AS44" s="508">
        <v>8.1304000000000001E-2</v>
      </c>
      <c r="AT44" s="508">
        <v>8.1567000000000001E-2</v>
      </c>
      <c r="AU44" s="508">
        <v>8.1595000000000001E-2</v>
      </c>
      <c r="AV44" s="508">
        <v>8.0931000000000003E-2</v>
      </c>
      <c r="AW44" s="508">
        <v>8.0403000000000002E-2</v>
      </c>
      <c r="AX44" s="508">
        <v>8.0807000000000004E-2</v>
      </c>
      <c r="AY44" s="508">
        <v>8.1488000000000005E-2</v>
      </c>
      <c r="AZ44" s="508">
        <v>8.1365999999999994E-2</v>
      </c>
      <c r="BA44" s="448">
        <f>IF((P45=""),"",MAX(D48:AZ48))</f>
        <v>3131.2142556955941</v>
      </c>
      <c r="BB44" s="449">
        <f>IF(P45="","",MIN(D48:AZ48))</f>
        <v>2830.5231733987657</v>
      </c>
      <c r="BC44" s="449">
        <f>IF((P48=""),"",AVERAGE(D48:AZ48))</f>
        <v>2957.9435368399641</v>
      </c>
      <c r="BD44" s="450">
        <f>STDEV(D48:AZ48)</f>
        <v>75.350464446700997</v>
      </c>
      <c r="BE44" s="451">
        <f>IF((P45=""),"",((BA44-BB44)/(BA44+BB44))*100)</f>
        <v>5.043682078808124</v>
      </c>
      <c r="BF44" s="452"/>
      <c r="BG44" s="453">
        <v>102</v>
      </c>
      <c r="BH44" s="454"/>
      <c r="BI44" s="465"/>
      <c r="BL44" s="456"/>
      <c r="BM44" s="456"/>
      <c r="BN44" s="457"/>
      <c r="BO44" s="457"/>
    </row>
    <row r="45" spans="1:67">
      <c r="A45" s="458"/>
      <c r="B45" s="459"/>
      <c r="C45" s="460" t="s">
        <v>391</v>
      </c>
      <c r="D45" s="508">
        <v>0.13866999999999999</v>
      </c>
      <c r="E45" s="508">
        <v>0.14335000000000001</v>
      </c>
      <c r="F45" s="508">
        <v>0.14308000000000001</v>
      </c>
      <c r="G45" s="508">
        <v>0.14093</v>
      </c>
      <c r="H45" s="508">
        <v>0.14102999999999999</v>
      </c>
      <c r="I45" s="508">
        <v>0.14141999999999999</v>
      </c>
      <c r="J45" s="508">
        <v>0.14130999999999999</v>
      </c>
      <c r="K45" s="508">
        <v>0.14030999999999999</v>
      </c>
      <c r="L45" s="508">
        <v>0.14052000000000001</v>
      </c>
      <c r="M45" s="508">
        <v>0.14283999999999999</v>
      </c>
      <c r="N45" s="508">
        <v>0.14457</v>
      </c>
      <c r="O45" s="508">
        <v>0.14299000000000001</v>
      </c>
      <c r="P45" s="508">
        <v>0.14130000000000001</v>
      </c>
      <c r="Q45" s="508">
        <v>0.14102000000000001</v>
      </c>
      <c r="R45" s="508">
        <v>0.14471999999999999</v>
      </c>
      <c r="S45" s="508">
        <v>0.14677000000000001</v>
      </c>
      <c r="T45" s="508">
        <v>0.14707000000000001</v>
      </c>
      <c r="U45" s="508">
        <v>0.14806</v>
      </c>
      <c r="V45" s="508">
        <v>0.14907000000000001</v>
      </c>
      <c r="W45" s="508">
        <v>0.14940999999999999</v>
      </c>
      <c r="X45" s="508">
        <v>0.14643</v>
      </c>
      <c r="Y45" s="508">
        <v>0.14391999999999999</v>
      </c>
      <c r="Z45" s="508">
        <v>0.14513999999999999</v>
      </c>
      <c r="AA45" s="508">
        <v>0.14535999999999999</v>
      </c>
      <c r="AB45" s="508">
        <v>0.14272000000000001</v>
      </c>
      <c r="AC45" s="508">
        <v>0.13625000000000001</v>
      </c>
      <c r="AD45" s="508">
        <v>0.13513</v>
      </c>
      <c r="AE45" s="508">
        <v>0.13127</v>
      </c>
      <c r="AF45" s="508">
        <v>0.13178999999999999</v>
      </c>
      <c r="AG45" s="508">
        <v>0.13383</v>
      </c>
      <c r="AH45" s="508">
        <v>0.1346</v>
      </c>
      <c r="AI45" s="508">
        <v>0.13352</v>
      </c>
      <c r="AJ45" s="508">
        <v>0.13267000000000001</v>
      </c>
      <c r="AK45" s="508">
        <v>0.13374</v>
      </c>
      <c r="AL45" s="508">
        <v>0.13469</v>
      </c>
      <c r="AM45" s="508">
        <v>0.13411000000000001</v>
      </c>
      <c r="AN45" s="508">
        <v>0.13358</v>
      </c>
      <c r="AO45" s="508">
        <v>0.13264999999999999</v>
      </c>
      <c r="AP45" s="508">
        <v>0.13347000000000001</v>
      </c>
      <c r="AQ45" s="508">
        <v>0.13502</v>
      </c>
      <c r="AR45" s="508">
        <v>0.13658000000000001</v>
      </c>
      <c r="AS45" s="508">
        <v>0.13550000000000001</v>
      </c>
      <c r="AT45" s="508">
        <v>0.13653999999999999</v>
      </c>
      <c r="AU45" s="508">
        <v>0.13521</v>
      </c>
      <c r="AV45" s="508">
        <v>0.13356999999999999</v>
      </c>
      <c r="AW45" s="508">
        <v>0.13347000000000001</v>
      </c>
      <c r="AX45" s="508">
        <v>0.13646</v>
      </c>
      <c r="AY45" s="508">
        <v>0.13733999999999999</v>
      </c>
      <c r="AZ45" s="508">
        <v>0.13561000000000001</v>
      </c>
      <c r="BA45" s="461"/>
      <c r="BB45" s="462"/>
      <c r="BC45" s="462"/>
      <c r="BD45" s="450"/>
      <c r="BE45" s="463"/>
      <c r="BF45" s="462"/>
      <c r="BG45" s="464"/>
      <c r="BH45" s="454"/>
      <c r="BI45" s="465"/>
    </row>
    <row r="46" spans="1:67">
      <c r="A46" s="458"/>
      <c r="B46" s="459"/>
      <c r="C46" s="466" t="s">
        <v>392</v>
      </c>
      <c r="D46" s="467">
        <f t="shared" ref="D46:AZ47" si="12">300/D44</f>
        <v>3578.6711201240605</v>
      </c>
      <c r="E46" s="467">
        <f t="shared" si="12"/>
        <v>3534.0267879230523</v>
      </c>
      <c r="F46" s="467">
        <f t="shared" si="12"/>
        <v>3524.2290748898677</v>
      </c>
      <c r="G46" s="467">
        <f t="shared" si="12"/>
        <v>3563.6225411004471</v>
      </c>
      <c r="H46" s="467">
        <f t="shared" si="12"/>
        <v>3560.9999287800015</v>
      </c>
      <c r="I46" s="467">
        <f t="shared" si="12"/>
        <v>3558.0435504530574</v>
      </c>
      <c r="J46" s="467">
        <f t="shared" si="12"/>
        <v>3559.5211257578817</v>
      </c>
      <c r="K46" s="467">
        <f t="shared" si="12"/>
        <v>3578.6711201240605</v>
      </c>
      <c r="L46" s="467">
        <f t="shared" si="12"/>
        <v>3573.6833954757171</v>
      </c>
      <c r="M46" s="467">
        <f t="shared" si="12"/>
        <v>3607.7205219169018</v>
      </c>
      <c r="N46" s="467">
        <f t="shared" si="12"/>
        <v>3580.5504499558401</v>
      </c>
      <c r="O46" s="467">
        <f t="shared" si="12"/>
        <v>3605.7258927176358</v>
      </c>
      <c r="P46" s="467">
        <f t="shared" si="12"/>
        <v>3637.6864314296108</v>
      </c>
      <c r="Q46" s="467">
        <f t="shared" si="12"/>
        <v>3643.119967940544</v>
      </c>
      <c r="R46" s="467">
        <f t="shared" si="12"/>
        <v>3589.3325037987101</v>
      </c>
      <c r="S46" s="467">
        <f t="shared" si="12"/>
        <v>3545.5963693093177</v>
      </c>
      <c r="T46" s="467">
        <f t="shared" si="12"/>
        <v>3553.6602700781809</v>
      </c>
      <c r="U46" s="467">
        <f t="shared" si="12"/>
        <v>3565.1047546613745</v>
      </c>
      <c r="V46" s="467">
        <f t="shared" si="12"/>
        <v>3548.783950033122</v>
      </c>
      <c r="W46" s="467">
        <f t="shared" si="12"/>
        <v>3544.2140705298602</v>
      </c>
      <c r="X46" s="467">
        <f t="shared" si="12"/>
        <v>3578.4576847378776</v>
      </c>
      <c r="Y46" s="467">
        <f t="shared" si="12"/>
        <v>3622.7946237727788</v>
      </c>
      <c r="Z46" s="467">
        <f t="shared" si="12"/>
        <v>3632.5769500883926</v>
      </c>
      <c r="AA46" s="467">
        <f t="shared" si="12"/>
        <v>3601.9594659494765</v>
      </c>
      <c r="AB46" s="467">
        <f t="shared" si="12"/>
        <v>3601.656762110571</v>
      </c>
      <c r="AC46" s="467">
        <f t="shared" si="12"/>
        <v>3688.0862520438145</v>
      </c>
      <c r="AD46" s="467">
        <f t="shared" si="12"/>
        <v>3691.5807348706712</v>
      </c>
      <c r="AE46" s="467">
        <f t="shared" si="12"/>
        <v>3731.7145984675089</v>
      </c>
      <c r="AF46" s="467">
        <f t="shared" si="12"/>
        <v>3751.8290166456145</v>
      </c>
      <c r="AG46" s="467">
        <f t="shared" si="12"/>
        <v>3728.7461469623149</v>
      </c>
      <c r="AH46" s="467">
        <f t="shared" si="12"/>
        <v>3686.0923734748794</v>
      </c>
      <c r="AI46" s="467">
        <f t="shared" si="12"/>
        <v>3674.7593032656359</v>
      </c>
      <c r="AJ46" s="467">
        <f t="shared" si="12"/>
        <v>3686.2735460722756</v>
      </c>
      <c r="AK46" s="467">
        <f t="shared" si="12"/>
        <v>3697.222153755145</v>
      </c>
      <c r="AL46" s="467">
        <f t="shared" si="12"/>
        <v>3674.0392387390693</v>
      </c>
      <c r="AM46" s="467">
        <f t="shared" si="12"/>
        <v>3686.0923734748794</v>
      </c>
      <c r="AN46" s="467">
        <f t="shared" si="12"/>
        <v>3706.5866043960118</v>
      </c>
      <c r="AO46" s="467">
        <f t="shared" si="12"/>
        <v>3721.2533181175422</v>
      </c>
      <c r="AP46" s="467">
        <f t="shared" si="12"/>
        <v>3700.7796309089117</v>
      </c>
      <c r="AQ46" s="467">
        <f t="shared" si="12"/>
        <v>3699.1824806717714</v>
      </c>
      <c r="AR46" s="467">
        <f t="shared" si="12"/>
        <v>3672.8247695302457</v>
      </c>
      <c r="AS46" s="467">
        <f t="shared" si="12"/>
        <v>3689.8553576699792</v>
      </c>
      <c r="AT46" s="467">
        <f t="shared" si="12"/>
        <v>3677.9579977196659</v>
      </c>
      <c r="AU46" s="467">
        <f t="shared" si="12"/>
        <v>3676.6958759727922</v>
      </c>
      <c r="AV46" s="467">
        <f t="shared" si="12"/>
        <v>3706.8614004522369</v>
      </c>
      <c r="AW46" s="467">
        <f t="shared" si="12"/>
        <v>3731.2040595500166</v>
      </c>
      <c r="AX46" s="467">
        <f t="shared" si="12"/>
        <v>3712.54965535164</v>
      </c>
      <c r="AY46" s="467">
        <f t="shared" si="12"/>
        <v>3681.5236599253876</v>
      </c>
      <c r="AZ46" s="467">
        <f t="shared" si="12"/>
        <v>3687.0437283386182</v>
      </c>
      <c r="BA46" s="468"/>
      <c r="BB46" s="469"/>
      <c r="BC46" s="469"/>
      <c r="BD46" s="450"/>
      <c r="BE46" s="470"/>
      <c r="BF46" s="469"/>
      <c r="BG46" s="471"/>
      <c r="BH46" s="454"/>
      <c r="BI46" s="480"/>
    </row>
    <row r="47" spans="1:67">
      <c r="A47" s="458"/>
      <c r="B47" s="459"/>
      <c r="C47" s="466" t="s">
        <v>393</v>
      </c>
      <c r="D47" s="467">
        <f t="shared" si="12"/>
        <v>2163.4095334246776</v>
      </c>
      <c r="E47" s="467">
        <f t="shared" si="12"/>
        <v>2092.7799093128706</v>
      </c>
      <c r="F47" s="467">
        <f t="shared" si="12"/>
        <v>2096.7291025999439</v>
      </c>
      <c r="G47" s="467">
        <f t="shared" si="12"/>
        <v>2128.7163840204357</v>
      </c>
      <c r="H47" s="467">
        <f t="shared" si="12"/>
        <v>2127.2069772388854</v>
      </c>
      <c r="I47" s="467">
        <f t="shared" si="12"/>
        <v>2121.3406873143826</v>
      </c>
      <c r="J47" s="467">
        <f t="shared" si="12"/>
        <v>2122.9920033967874</v>
      </c>
      <c r="K47" s="467">
        <f t="shared" si="12"/>
        <v>2138.1227282446016</v>
      </c>
      <c r="L47" s="467">
        <f t="shared" si="12"/>
        <v>2134.927412467976</v>
      </c>
      <c r="M47" s="467">
        <f t="shared" si="12"/>
        <v>2100.2520302436292</v>
      </c>
      <c r="N47" s="467">
        <f t="shared" si="12"/>
        <v>2075.1193193608633</v>
      </c>
      <c r="O47" s="467">
        <f t="shared" si="12"/>
        <v>2098.0488146024195</v>
      </c>
      <c r="P47" s="467">
        <f t="shared" si="12"/>
        <v>2123.1422505307855</v>
      </c>
      <c r="Q47" s="467">
        <f t="shared" si="12"/>
        <v>2127.3578215855905</v>
      </c>
      <c r="R47" s="467">
        <f t="shared" si="12"/>
        <v>2072.9684908789386</v>
      </c>
      <c r="S47" s="467">
        <f t="shared" si="12"/>
        <v>2044.01444436874</v>
      </c>
      <c r="T47" s="467">
        <f t="shared" si="12"/>
        <v>2039.8449717821445</v>
      </c>
      <c r="U47" s="467">
        <f t="shared" si="12"/>
        <v>2026.2055923274349</v>
      </c>
      <c r="V47" s="467">
        <f t="shared" si="12"/>
        <v>2012.4773596297041</v>
      </c>
      <c r="W47" s="467">
        <f t="shared" si="12"/>
        <v>2007.897731075564</v>
      </c>
      <c r="X47" s="467">
        <f t="shared" si="12"/>
        <v>2048.7604998975621</v>
      </c>
      <c r="Y47" s="467">
        <f t="shared" si="12"/>
        <v>2084.491384102279</v>
      </c>
      <c r="Z47" s="467">
        <f t="shared" si="12"/>
        <v>2066.9698222405955</v>
      </c>
      <c r="AA47" s="467">
        <f t="shared" si="12"/>
        <v>2063.8414969730325</v>
      </c>
      <c r="AB47" s="467">
        <f t="shared" si="12"/>
        <v>2102.0179372197308</v>
      </c>
      <c r="AC47" s="467">
        <f t="shared" si="12"/>
        <v>2201.8348623853208</v>
      </c>
      <c r="AD47" s="467">
        <f t="shared" si="12"/>
        <v>2220.0843632058018</v>
      </c>
      <c r="AE47" s="467">
        <f t="shared" si="12"/>
        <v>2285.3660394606536</v>
      </c>
      <c r="AF47" s="467">
        <f t="shared" si="12"/>
        <v>2276.3487366264512</v>
      </c>
      <c r="AG47" s="467">
        <f t="shared" si="12"/>
        <v>2241.6498542927593</v>
      </c>
      <c r="AH47" s="467">
        <f t="shared" si="12"/>
        <v>2228.8261515601785</v>
      </c>
      <c r="AI47" s="467">
        <f t="shared" si="12"/>
        <v>2246.8544038346317</v>
      </c>
      <c r="AJ47" s="467">
        <f t="shared" si="12"/>
        <v>2261.2497173437851</v>
      </c>
      <c r="AK47" s="467">
        <f t="shared" si="12"/>
        <v>2243.1583669807087</v>
      </c>
      <c r="AL47" s="467">
        <f t="shared" si="12"/>
        <v>2227.3368475759148</v>
      </c>
      <c r="AM47" s="467">
        <f t="shared" si="12"/>
        <v>2236.9696517783909</v>
      </c>
      <c r="AN47" s="467">
        <f t="shared" si="12"/>
        <v>2245.8451864051503</v>
      </c>
      <c r="AO47" s="467">
        <f t="shared" si="12"/>
        <v>2261.5906520919716</v>
      </c>
      <c r="AP47" s="467">
        <f t="shared" si="12"/>
        <v>2247.6961114857272</v>
      </c>
      <c r="AQ47" s="467">
        <f t="shared" si="12"/>
        <v>2221.8930528810547</v>
      </c>
      <c r="AR47" s="467">
        <f t="shared" si="12"/>
        <v>2196.5148630839067</v>
      </c>
      <c r="AS47" s="467">
        <f t="shared" si="12"/>
        <v>2214.022140221402</v>
      </c>
      <c r="AT47" s="467">
        <f t="shared" si="12"/>
        <v>2197.1583418778382</v>
      </c>
      <c r="AU47" s="467">
        <f t="shared" si="12"/>
        <v>2218.7708009762591</v>
      </c>
      <c r="AV47" s="467">
        <f t="shared" si="12"/>
        <v>2246.0133263457365</v>
      </c>
      <c r="AW47" s="467">
        <f t="shared" si="12"/>
        <v>2247.6961114857272</v>
      </c>
      <c r="AX47" s="467">
        <f t="shared" si="12"/>
        <v>2198.4464311886268</v>
      </c>
      <c r="AY47" s="467">
        <f t="shared" si="12"/>
        <v>2184.3599825251204</v>
      </c>
      <c r="AZ47" s="467">
        <f t="shared" si="12"/>
        <v>2212.2262370031708</v>
      </c>
      <c r="BA47" s="468"/>
      <c r="BB47" s="469"/>
      <c r="BC47" s="469"/>
      <c r="BD47" s="450"/>
      <c r="BE47" s="470"/>
      <c r="BF47" s="469"/>
      <c r="BG47" s="471"/>
      <c r="BH47" s="454"/>
      <c r="BI47" s="480"/>
    </row>
    <row r="48" spans="1:67" ht="32.25" thickBot="1">
      <c r="A48" s="472"/>
      <c r="B48" s="473"/>
      <c r="C48" s="474" t="s">
        <v>394</v>
      </c>
      <c r="D48" s="475">
        <f t="shared" ref="D48:AZ48" si="13">IF(((D46="")*AND(D47="")),"",(D46-D47)*2)</f>
        <v>2830.5231733987657</v>
      </c>
      <c r="E48" s="475">
        <f t="shared" si="13"/>
        <v>2882.4937572203635</v>
      </c>
      <c r="F48" s="475">
        <f t="shared" si="13"/>
        <v>2854.9999445798476</v>
      </c>
      <c r="G48" s="475">
        <f t="shared" si="13"/>
        <v>2869.8123141600227</v>
      </c>
      <c r="H48" s="475">
        <f t="shared" si="13"/>
        <v>2867.5859030822321</v>
      </c>
      <c r="I48" s="475">
        <f t="shared" si="13"/>
        <v>2873.4057262773495</v>
      </c>
      <c r="J48" s="475">
        <f t="shared" si="13"/>
        <v>2873.0582447221886</v>
      </c>
      <c r="K48" s="475">
        <f t="shared" si="13"/>
        <v>2881.0967837589178</v>
      </c>
      <c r="L48" s="475">
        <f t="shared" si="13"/>
        <v>2877.5119660154824</v>
      </c>
      <c r="M48" s="475">
        <f t="shared" si="13"/>
        <v>3014.9369833465453</v>
      </c>
      <c r="N48" s="475">
        <f t="shared" si="13"/>
        <v>3010.8622611899536</v>
      </c>
      <c r="O48" s="475">
        <f t="shared" si="13"/>
        <v>3015.3541562304326</v>
      </c>
      <c r="P48" s="475">
        <f t="shared" si="13"/>
        <v>3029.0883617976506</v>
      </c>
      <c r="Q48" s="475">
        <f t="shared" si="13"/>
        <v>3031.5242927099071</v>
      </c>
      <c r="R48" s="475">
        <f t="shared" si="13"/>
        <v>3032.7280258395431</v>
      </c>
      <c r="S48" s="475">
        <f t="shared" si="13"/>
        <v>3003.1638498811553</v>
      </c>
      <c r="T48" s="475">
        <f t="shared" si="13"/>
        <v>3027.6305965920728</v>
      </c>
      <c r="U48" s="475">
        <f t="shared" si="13"/>
        <v>3077.7983246678791</v>
      </c>
      <c r="V48" s="475">
        <f t="shared" si="13"/>
        <v>3072.6131808068358</v>
      </c>
      <c r="W48" s="475">
        <f t="shared" si="13"/>
        <v>3072.6326789085924</v>
      </c>
      <c r="X48" s="475">
        <f t="shared" si="13"/>
        <v>3059.3943696806309</v>
      </c>
      <c r="Y48" s="475">
        <f t="shared" si="13"/>
        <v>3076.6064793409996</v>
      </c>
      <c r="Z48" s="475">
        <f t="shared" si="13"/>
        <v>3131.2142556955941</v>
      </c>
      <c r="AA48" s="475">
        <f t="shared" si="13"/>
        <v>3076.235937952888</v>
      </c>
      <c r="AB48" s="475">
        <f t="shared" si="13"/>
        <v>2999.2776497816803</v>
      </c>
      <c r="AC48" s="475">
        <f t="shared" si="13"/>
        <v>2972.5027793169875</v>
      </c>
      <c r="AD48" s="475">
        <f t="shared" si="13"/>
        <v>2942.9927433297389</v>
      </c>
      <c r="AE48" s="475">
        <f t="shared" si="13"/>
        <v>2892.6971180137107</v>
      </c>
      <c r="AF48" s="475">
        <f t="shared" si="13"/>
        <v>2950.9605600383265</v>
      </c>
      <c r="AG48" s="475">
        <f t="shared" si="13"/>
        <v>2974.1925853391112</v>
      </c>
      <c r="AH48" s="475">
        <f t="shared" si="13"/>
        <v>2914.5324438294019</v>
      </c>
      <c r="AI48" s="475">
        <f t="shared" si="13"/>
        <v>2855.8097988620084</v>
      </c>
      <c r="AJ48" s="475">
        <f t="shared" si="13"/>
        <v>2850.0476574569811</v>
      </c>
      <c r="AK48" s="475">
        <f t="shared" si="13"/>
        <v>2908.1275735488725</v>
      </c>
      <c r="AL48" s="475">
        <f t="shared" si="13"/>
        <v>2893.404782326309</v>
      </c>
      <c r="AM48" s="475">
        <f t="shared" si="13"/>
        <v>2898.245443392977</v>
      </c>
      <c r="AN48" s="475">
        <f t="shared" si="13"/>
        <v>2921.4828359817229</v>
      </c>
      <c r="AO48" s="475">
        <f t="shared" si="13"/>
        <v>2919.3253320511412</v>
      </c>
      <c r="AP48" s="475">
        <f t="shared" si="13"/>
        <v>2906.167038846369</v>
      </c>
      <c r="AQ48" s="475">
        <f t="shared" si="13"/>
        <v>2954.5788555814333</v>
      </c>
      <c r="AR48" s="475">
        <f t="shared" si="13"/>
        <v>2952.6198128926781</v>
      </c>
      <c r="AS48" s="475">
        <f t="shared" si="13"/>
        <v>2951.6664348971544</v>
      </c>
      <c r="AT48" s="475">
        <f t="shared" si="13"/>
        <v>2961.5993116836553</v>
      </c>
      <c r="AU48" s="475">
        <f t="shared" si="13"/>
        <v>2915.8501499930662</v>
      </c>
      <c r="AV48" s="475">
        <f t="shared" si="13"/>
        <v>2921.6961482130009</v>
      </c>
      <c r="AW48" s="475">
        <f t="shared" si="13"/>
        <v>2967.0158961285788</v>
      </c>
      <c r="AX48" s="475">
        <f t="shared" si="13"/>
        <v>3028.2064483260265</v>
      </c>
      <c r="AY48" s="475">
        <f t="shared" si="13"/>
        <v>2994.3273548005345</v>
      </c>
      <c r="AZ48" s="475">
        <f t="shared" si="13"/>
        <v>2949.6349826708947</v>
      </c>
      <c r="BA48" s="476"/>
      <c r="BB48" s="477"/>
      <c r="BC48" s="477"/>
      <c r="BD48" s="478"/>
      <c r="BE48" s="475"/>
      <c r="BF48" s="477"/>
      <c r="BG48" s="479"/>
      <c r="BH48" s="454"/>
      <c r="BI48" s="465"/>
    </row>
    <row r="49" spans="1:67" s="549" customFormat="1">
      <c r="A49" s="444">
        <v>44012</v>
      </c>
      <c r="B49" s="536" t="s">
        <v>407</v>
      </c>
      <c r="C49" s="537" t="s">
        <v>389</v>
      </c>
      <c r="D49" s="508">
        <v>8.3884E-2</v>
      </c>
      <c r="E49" s="508">
        <v>8.4385000000000002E-2</v>
      </c>
      <c r="F49" s="508">
        <v>8.3937999999999999E-2</v>
      </c>
      <c r="G49" s="508">
        <v>8.3822999999999995E-2</v>
      </c>
      <c r="H49" s="508">
        <v>8.3987000000000006E-2</v>
      </c>
      <c r="I49" s="508">
        <v>8.4039000000000003E-2</v>
      </c>
      <c r="J49" s="508">
        <v>8.3641999999999994E-2</v>
      </c>
      <c r="K49" s="508">
        <v>8.3837999999999996E-2</v>
      </c>
      <c r="L49" s="508">
        <v>8.4305000000000005E-2</v>
      </c>
      <c r="M49" s="508">
        <v>8.3489999999999995E-2</v>
      </c>
      <c r="N49" s="508">
        <v>8.2779000000000005E-2</v>
      </c>
      <c r="O49" s="508">
        <v>8.2077999999999998E-2</v>
      </c>
      <c r="P49" s="508">
        <v>8.2213999999999995E-2</v>
      </c>
      <c r="Q49" s="508">
        <v>8.1851999999999994E-2</v>
      </c>
      <c r="R49" s="508">
        <v>8.1768999999999994E-2</v>
      </c>
      <c r="S49" s="508">
        <v>8.1946000000000005E-2</v>
      </c>
      <c r="T49" s="508">
        <v>8.2062999999999997E-2</v>
      </c>
      <c r="U49" s="508">
        <v>8.2438999999999998E-2</v>
      </c>
      <c r="V49" s="508">
        <v>8.2386000000000001E-2</v>
      </c>
      <c r="W49" s="508">
        <v>8.1437999999999997E-2</v>
      </c>
      <c r="X49" s="508">
        <v>8.1792000000000004E-2</v>
      </c>
      <c r="Y49" s="508">
        <v>8.2085000000000005E-2</v>
      </c>
      <c r="Z49" s="508">
        <v>8.2035999999999998E-2</v>
      </c>
      <c r="AA49" s="508">
        <v>8.2669000000000006E-2</v>
      </c>
      <c r="AB49" s="508">
        <v>8.3087999999999995E-2</v>
      </c>
      <c r="AC49" s="508">
        <v>8.0082E-2</v>
      </c>
      <c r="AD49" s="508">
        <v>8.0491999999999994E-2</v>
      </c>
      <c r="AE49" s="508">
        <v>8.0079999999999998E-2</v>
      </c>
      <c r="AF49" s="508">
        <v>7.9838999999999993E-2</v>
      </c>
      <c r="AG49" s="508">
        <v>8.0068E-2</v>
      </c>
      <c r="AH49" s="508">
        <v>8.0338000000000007E-2</v>
      </c>
      <c r="AI49" s="508">
        <v>7.9949000000000006E-2</v>
      </c>
      <c r="AJ49" s="508">
        <v>7.9990000000000006E-2</v>
      </c>
      <c r="AK49" s="508">
        <v>8.0643999999999993E-2</v>
      </c>
      <c r="AL49" s="508">
        <v>8.0435000000000006E-2</v>
      </c>
      <c r="AM49" s="508">
        <v>8.0447000000000005E-2</v>
      </c>
      <c r="AN49" s="508">
        <v>8.0308000000000004E-2</v>
      </c>
      <c r="AO49" s="508">
        <v>8.0127000000000004E-2</v>
      </c>
      <c r="AP49" s="508">
        <v>8.0387E-2</v>
      </c>
      <c r="AQ49" s="508">
        <v>8.0409999999999995E-2</v>
      </c>
      <c r="AR49" s="508">
        <v>7.9909999999999995E-2</v>
      </c>
      <c r="AS49" s="508">
        <v>8.0409999999999995E-2</v>
      </c>
      <c r="AT49" s="508">
        <v>8.0817E-2</v>
      </c>
      <c r="AU49" s="508">
        <v>8.0204999999999999E-2</v>
      </c>
      <c r="AV49" s="508">
        <v>7.9240000000000005E-2</v>
      </c>
      <c r="AW49" s="508">
        <v>7.9174999999999995E-2</v>
      </c>
      <c r="AX49" s="508">
        <v>7.9195000000000002E-2</v>
      </c>
      <c r="AY49" s="508">
        <v>7.9675999999999997E-2</v>
      </c>
      <c r="AZ49" s="508">
        <v>7.9908000000000007E-2</v>
      </c>
      <c r="BA49" s="538">
        <f>IF((P50=""),"",MAX(D53:AZ53))</f>
        <v>3032.9596765087581</v>
      </c>
      <c r="BB49" s="539">
        <f>IF(P50="","",MIN(D53:AZ53))</f>
        <v>2852.0440073983382</v>
      </c>
      <c r="BC49" s="539">
        <f>IF((P53=""),"",AVERAGE(D53:AZ53))</f>
        <v>2951.0552250448413</v>
      </c>
      <c r="BD49" s="540">
        <f>STDEV(D53:AZ53)</f>
        <v>50.894764917299213</v>
      </c>
      <c r="BE49" s="541">
        <f>IF((P50=""),"",((BA49-BB49)/(BA49+BB49))*100)</f>
        <v>3.0741810681469057</v>
      </c>
      <c r="BF49" s="542"/>
      <c r="BG49" s="543">
        <v>102</v>
      </c>
      <c r="BH49" s="544"/>
      <c r="BI49" s="545"/>
      <c r="BJ49" s="546"/>
      <c r="BK49" s="546"/>
      <c r="BL49" s="547"/>
      <c r="BM49" s="547"/>
      <c r="BN49" s="548"/>
      <c r="BO49" s="548"/>
    </row>
    <row r="50" spans="1:67" s="549" customFormat="1">
      <c r="A50" s="550"/>
      <c r="B50" s="551"/>
      <c r="C50" s="552" t="s">
        <v>391</v>
      </c>
      <c r="D50" s="508">
        <v>0.14216999999999999</v>
      </c>
      <c r="E50" s="508">
        <v>0.14441000000000001</v>
      </c>
      <c r="F50" s="508">
        <v>0.14318</v>
      </c>
      <c r="G50" s="508">
        <v>0.14277000000000001</v>
      </c>
      <c r="H50" s="508">
        <v>0.14277999999999999</v>
      </c>
      <c r="I50" s="508">
        <v>0.14285</v>
      </c>
      <c r="J50" s="508">
        <v>0.14163999999999999</v>
      </c>
      <c r="K50" s="508">
        <v>0.14238000000000001</v>
      </c>
      <c r="L50" s="508">
        <v>0.14385000000000001</v>
      </c>
      <c r="M50" s="508">
        <v>0.14391000000000001</v>
      </c>
      <c r="N50" s="508">
        <v>0.14172000000000001</v>
      </c>
      <c r="O50" s="508">
        <v>0.14027999999999999</v>
      </c>
      <c r="P50" s="508">
        <v>0.1404</v>
      </c>
      <c r="Q50" s="508">
        <v>0.13869999999999999</v>
      </c>
      <c r="R50" s="508">
        <v>0.13857</v>
      </c>
      <c r="S50" s="508">
        <v>0.13911000000000001</v>
      </c>
      <c r="T50" s="508">
        <v>0.13913</v>
      </c>
      <c r="U50" s="508">
        <v>0.13958000000000001</v>
      </c>
      <c r="V50" s="508">
        <v>0.13900000000000001</v>
      </c>
      <c r="W50" s="508">
        <v>0.13686000000000001</v>
      </c>
      <c r="X50" s="508">
        <v>0.13816999999999999</v>
      </c>
      <c r="Y50" s="508">
        <v>0.13872000000000001</v>
      </c>
      <c r="Z50" s="508">
        <v>0.13880000000000001</v>
      </c>
      <c r="AA50" s="508">
        <v>0.14119000000000001</v>
      </c>
      <c r="AB50" s="508">
        <v>0.14307</v>
      </c>
      <c r="AC50" s="508">
        <v>0.13261000000000001</v>
      </c>
      <c r="AD50" s="508">
        <v>0.13411999999999999</v>
      </c>
      <c r="AE50" s="508">
        <v>0.13333</v>
      </c>
      <c r="AF50" s="508">
        <v>0.13264999999999999</v>
      </c>
      <c r="AG50" s="508">
        <v>0.13303999999999999</v>
      </c>
      <c r="AH50" s="508">
        <v>0.13264999999999999</v>
      </c>
      <c r="AI50" s="508">
        <v>0.13078000000000001</v>
      </c>
      <c r="AJ50" s="508">
        <v>0.13111</v>
      </c>
      <c r="AK50" s="508">
        <v>0.13217000000000001</v>
      </c>
      <c r="AL50" s="508">
        <v>0.13134000000000001</v>
      </c>
      <c r="AM50" s="508">
        <v>0.13131000000000001</v>
      </c>
      <c r="AN50" s="508">
        <v>0.13059999999999999</v>
      </c>
      <c r="AO50" s="508">
        <v>0.12942000000000001</v>
      </c>
      <c r="AP50" s="508">
        <v>0.13014000000000001</v>
      </c>
      <c r="AQ50" s="508">
        <v>0.13075000000000001</v>
      </c>
      <c r="AR50" s="508">
        <v>0.13006000000000001</v>
      </c>
      <c r="AS50" s="508">
        <v>0.13153000000000001</v>
      </c>
      <c r="AT50" s="508">
        <v>0.13200000000000001</v>
      </c>
      <c r="AU50" s="508">
        <v>0.12978999999999999</v>
      </c>
      <c r="AV50" s="508">
        <v>0.12795999999999999</v>
      </c>
      <c r="AW50" s="508">
        <v>0.12852</v>
      </c>
      <c r="AX50" s="508">
        <v>0.12945999999999999</v>
      </c>
      <c r="AY50" s="508">
        <v>0.13183</v>
      </c>
      <c r="AZ50" s="508">
        <v>0.1321</v>
      </c>
      <c r="BA50" s="553"/>
      <c r="BB50" s="554"/>
      <c r="BC50" s="554"/>
      <c r="BD50" s="540"/>
      <c r="BE50" s="555"/>
      <c r="BF50" s="554"/>
      <c r="BG50" s="556"/>
      <c r="BH50" s="544"/>
      <c r="BI50" s="545"/>
      <c r="BJ50" s="546"/>
      <c r="BK50" s="546"/>
      <c r="BL50" s="546"/>
      <c r="BM50" s="546"/>
      <c r="BN50" s="557"/>
      <c r="BO50" s="557"/>
    </row>
    <row r="51" spans="1:67" s="549" customFormat="1">
      <c r="A51" s="550"/>
      <c r="B51" s="551"/>
      <c r="C51" s="558" t="s">
        <v>392</v>
      </c>
      <c r="D51" s="559">
        <f t="shared" ref="D51:AZ52" si="14">300/D49</f>
        <v>3576.367364455677</v>
      </c>
      <c r="E51" s="559">
        <f t="shared" si="14"/>
        <v>3555.1342063162883</v>
      </c>
      <c r="F51" s="559">
        <f t="shared" si="14"/>
        <v>3574.0665729466987</v>
      </c>
      <c r="G51" s="559">
        <f t="shared" si="14"/>
        <v>3578.9699724419315</v>
      </c>
      <c r="H51" s="559">
        <f t="shared" si="14"/>
        <v>3571.9813780704153</v>
      </c>
      <c r="I51" s="559">
        <f t="shared" si="14"/>
        <v>3569.7711776675114</v>
      </c>
      <c r="J51" s="559">
        <f t="shared" si="14"/>
        <v>3586.7148083498723</v>
      </c>
      <c r="K51" s="559">
        <f t="shared" si="14"/>
        <v>3578.3296357260433</v>
      </c>
      <c r="L51" s="559">
        <f t="shared" si="14"/>
        <v>3558.5077990629261</v>
      </c>
      <c r="M51" s="559">
        <f t="shared" si="14"/>
        <v>3593.2446999640679</v>
      </c>
      <c r="N51" s="559">
        <f t="shared" si="14"/>
        <v>3624.1075635124848</v>
      </c>
      <c r="O51" s="559">
        <f t="shared" si="14"/>
        <v>3655.0598211457395</v>
      </c>
      <c r="P51" s="559">
        <f t="shared" si="14"/>
        <v>3649.013550003649</v>
      </c>
      <c r="Q51" s="559">
        <f t="shared" si="14"/>
        <v>3665.1517372819239</v>
      </c>
      <c r="R51" s="559">
        <f t="shared" si="14"/>
        <v>3668.872066431044</v>
      </c>
      <c r="S51" s="559">
        <f t="shared" si="14"/>
        <v>3660.947453200888</v>
      </c>
      <c r="T51" s="559">
        <f t="shared" si="14"/>
        <v>3655.7279163569456</v>
      </c>
      <c r="U51" s="559">
        <f t="shared" si="14"/>
        <v>3639.0543310811631</v>
      </c>
      <c r="V51" s="559">
        <f t="shared" si="14"/>
        <v>3641.3953827106548</v>
      </c>
      <c r="W51" s="559">
        <f t="shared" si="14"/>
        <v>3683.7839829072423</v>
      </c>
      <c r="X51" s="559">
        <f t="shared" si="14"/>
        <v>3667.8403755868544</v>
      </c>
      <c r="Y51" s="559">
        <f t="shared" si="14"/>
        <v>3654.7481269415848</v>
      </c>
      <c r="Z51" s="559">
        <f t="shared" si="14"/>
        <v>3656.9311034180118</v>
      </c>
      <c r="AA51" s="559">
        <f t="shared" si="14"/>
        <v>3628.9298285935474</v>
      </c>
      <c r="AB51" s="559">
        <f t="shared" si="14"/>
        <v>3610.6296938186024</v>
      </c>
      <c r="AC51" s="559">
        <f t="shared" si="14"/>
        <v>3746.1601858095451</v>
      </c>
      <c r="AD51" s="559">
        <f t="shared" si="14"/>
        <v>3727.0784674253346</v>
      </c>
      <c r="AE51" s="559">
        <f t="shared" si="14"/>
        <v>3746.2537462537462</v>
      </c>
      <c r="AF51" s="559">
        <f t="shared" si="14"/>
        <v>3757.5620937135991</v>
      </c>
      <c r="AG51" s="559">
        <f t="shared" si="14"/>
        <v>3746.815207073987</v>
      </c>
      <c r="AH51" s="559">
        <f t="shared" si="14"/>
        <v>3734.2229082128006</v>
      </c>
      <c r="AI51" s="559">
        <f t="shared" si="14"/>
        <v>3752.3921499956218</v>
      </c>
      <c r="AJ51" s="559">
        <f t="shared" si="14"/>
        <v>3750.4688086010747</v>
      </c>
      <c r="AK51" s="559">
        <f t="shared" si="14"/>
        <v>3720.0535687713905</v>
      </c>
      <c r="AL51" s="559">
        <f t="shared" si="14"/>
        <v>3729.7196494063528</v>
      </c>
      <c r="AM51" s="559">
        <f t="shared" si="14"/>
        <v>3729.1633000609095</v>
      </c>
      <c r="AN51" s="559">
        <f t="shared" si="14"/>
        <v>3735.6178711958955</v>
      </c>
      <c r="AO51" s="559">
        <f t="shared" si="14"/>
        <v>3744.0563106069112</v>
      </c>
      <c r="AP51" s="559">
        <f t="shared" si="14"/>
        <v>3731.9467078010125</v>
      </c>
      <c r="AQ51" s="559">
        <f t="shared" si="14"/>
        <v>3730.8792438751402</v>
      </c>
      <c r="AR51" s="559">
        <f t="shared" si="14"/>
        <v>3754.2235014391194</v>
      </c>
      <c r="AS51" s="559">
        <f t="shared" si="14"/>
        <v>3730.8792438751402</v>
      </c>
      <c r="AT51" s="559">
        <f t="shared" si="14"/>
        <v>3712.0902780355618</v>
      </c>
      <c r="AU51" s="559">
        <f t="shared" si="14"/>
        <v>3740.4151860856555</v>
      </c>
      <c r="AV51" s="559">
        <f t="shared" si="14"/>
        <v>3785.966683493185</v>
      </c>
      <c r="AW51" s="559">
        <f t="shared" si="14"/>
        <v>3789.0748342279762</v>
      </c>
      <c r="AX51" s="559">
        <f t="shared" si="14"/>
        <v>3788.1179367384302</v>
      </c>
      <c r="AY51" s="559">
        <f t="shared" si="14"/>
        <v>3765.249259500979</v>
      </c>
      <c r="AZ51" s="559">
        <f t="shared" si="14"/>
        <v>3754.3174650848473</v>
      </c>
      <c r="BA51" s="560"/>
      <c r="BB51" s="561"/>
      <c r="BC51" s="561"/>
      <c r="BD51" s="540"/>
      <c r="BE51" s="562"/>
      <c r="BF51" s="561"/>
      <c r="BG51" s="563"/>
      <c r="BH51" s="544"/>
      <c r="BI51" s="545"/>
      <c r="BJ51" s="546"/>
      <c r="BK51" s="546"/>
      <c r="BL51" s="546"/>
      <c r="BM51" s="546"/>
      <c r="BN51" s="557"/>
      <c r="BO51" s="557"/>
    </row>
    <row r="52" spans="1:67" s="549" customFormat="1">
      <c r="A52" s="550"/>
      <c r="B52" s="551"/>
      <c r="C52" s="558" t="s">
        <v>393</v>
      </c>
      <c r="D52" s="559">
        <f t="shared" si="14"/>
        <v>2110.1498206372653</v>
      </c>
      <c r="E52" s="559">
        <f t="shared" si="14"/>
        <v>2077.4184613253929</v>
      </c>
      <c r="F52" s="559">
        <f t="shared" si="14"/>
        <v>2095.264701773991</v>
      </c>
      <c r="G52" s="559">
        <f t="shared" si="14"/>
        <v>2101.2817818869507</v>
      </c>
      <c r="H52" s="559">
        <f t="shared" si="14"/>
        <v>2101.1346126908534</v>
      </c>
      <c r="I52" s="559">
        <f t="shared" si="14"/>
        <v>2100.1050052502624</v>
      </c>
      <c r="J52" s="559">
        <f t="shared" si="14"/>
        <v>2118.0457497881957</v>
      </c>
      <c r="K52" s="559">
        <f t="shared" si="14"/>
        <v>2107.0375052675936</v>
      </c>
      <c r="L52" s="559">
        <f t="shared" si="14"/>
        <v>2085.5057351407718</v>
      </c>
      <c r="M52" s="559">
        <f t="shared" si="14"/>
        <v>2084.6362309776941</v>
      </c>
      <c r="N52" s="559">
        <f t="shared" si="14"/>
        <v>2116.8501270110073</v>
      </c>
      <c r="O52" s="559">
        <f t="shared" si="14"/>
        <v>2138.5799828913605</v>
      </c>
      <c r="P52" s="559">
        <f t="shared" si="14"/>
        <v>2136.7521367521367</v>
      </c>
      <c r="Q52" s="559">
        <f t="shared" si="14"/>
        <v>2162.9416005767844</v>
      </c>
      <c r="R52" s="559">
        <f t="shared" si="14"/>
        <v>2164.9707728945659</v>
      </c>
      <c r="S52" s="559">
        <f t="shared" si="14"/>
        <v>2156.5667457407803</v>
      </c>
      <c r="T52" s="559">
        <f t="shared" si="14"/>
        <v>2156.256738302307</v>
      </c>
      <c r="U52" s="559">
        <f t="shared" si="14"/>
        <v>2149.3050580312365</v>
      </c>
      <c r="V52" s="559">
        <f t="shared" si="14"/>
        <v>2158.2733812949637</v>
      </c>
      <c r="W52" s="559">
        <f t="shared" si="14"/>
        <v>2192.0210434020164</v>
      </c>
      <c r="X52" s="559">
        <f t="shared" si="14"/>
        <v>2171.2383295939785</v>
      </c>
      <c r="Y52" s="559">
        <f t="shared" si="14"/>
        <v>2162.6297577854671</v>
      </c>
      <c r="Z52" s="559">
        <f t="shared" si="14"/>
        <v>2161.3832853025938</v>
      </c>
      <c r="AA52" s="559">
        <f t="shared" si="14"/>
        <v>2124.7963736808556</v>
      </c>
      <c r="AB52" s="559">
        <f t="shared" si="14"/>
        <v>2096.8756552736422</v>
      </c>
      <c r="AC52" s="559">
        <f t="shared" si="14"/>
        <v>2262.2728301033103</v>
      </c>
      <c r="AD52" s="559">
        <f t="shared" si="14"/>
        <v>2236.802863107665</v>
      </c>
      <c r="AE52" s="559">
        <f t="shared" si="14"/>
        <v>2250.0562514062849</v>
      </c>
      <c r="AF52" s="559">
        <f t="shared" si="14"/>
        <v>2261.5906520919716</v>
      </c>
      <c r="AG52" s="559">
        <f t="shared" si="14"/>
        <v>2254.9609140108241</v>
      </c>
      <c r="AH52" s="559">
        <f t="shared" si="14"/>
        <v>2261.5906520919716</v>
      </c>
      <c r="AI52" s="559">
        <f t="shared" si="14"/>
        <v>2293.9287352806236</v>
      </c>
      <c r="AJ52" s="559">
        <f t="shared" si="14"/>
        <v>2288.1549843642742</v>
      </c>
      <c r="AK52" s="559">
        <f t="shared" si="14"/>
        <v>2269.8040402511915</v>
      </c>
      <c r="AL52" s="559">
        <f t="shared" si="14"/>
        <v>2284.1480127912287</v>
      </c>
      <c r="AM52" s="559">
        <f t="shared" si="14"/>
        <v>2284.6698652044779</v>
      </c>
      <c r="AN52" s="559">
        <f t="shared" si="14"/>
        <v>2297.0903522205208</v>
      </c>
      <c r="AO52" s="559">
        <f t="shared" si="14"/>
        <v>2318.0343069077421</v>
      </c>
      <c r="AP52" s="559">
        <f t="shared" si="14"/>
        <v>2305.2097740894419</v>
      </c>
      <c r="AQ52" s="559">
        <f t="shared" si="14"/>
        <v>2294.455066921606</v>
      </c>
      <c r="AR52" s="559">
        <f t="shared" si="14"/>
        <v>2306.6277102875592</v>
      </c>
      <c r="AS52" s="559">
        <f t="shared" si="14"/>
        <v>2280.8484756329353</v>
      </c>
      <c r="AT52" s="559">
        <f t="shared" si="14"/>
        <v>2272.7272727272725</v>
      </c>
      <c r="AU52" s="559">
        <f t="shared" si="14"/>
        <v>2311.4261499345098</v>
      </c>
      <c r="AV52" s="559">
        <f t="shared" si="14"/>
        <v>2344.4826508283841</v>
      </c>
      <c r="AW52" s="559">
        <f t="shared" si="14"/>
        <v>2334.2670401493933</v>
      </c>
      <c r="AX52" s="559">
        <f t="shared" si="14"/>
        <v>2317.3180905298937</v>
      </c>
      <c r="AY52" s="559">
        <f t="shared" si="14"/>
        <v>2275.6580444511869</v>
      </c>
      <c r="AZ52" s="559">
        <f t="shared" si="14"/>
        <v>2271.006813020439</v>
      </c>
      <c r="BA52" s="560"/>
      <c r="BB52" s="561"/>
      <c r="BC52" s="561"/>
      <c r="BD52" s="540"/>
      <c r="BE52" s="562"/>
      <c r="BF52" s="561"/>
      <c r="BG52" s="563"/>
      <c r="BH52" s="544"/>
      <c r="BI52" s="545"/>
      <c r="BJ52" s="546"/>
      <c r="BK52" s="546"/>
      <c r="BL52" s="546"/>
      <c r="BM52" s="546"/>
      <c r="BN52" s="557"/>
      <c r="BO52" s="557"/>
    </row>
    <row r="53" spans="1:67" s="549" customFormat="1" ht="32.25" thickBot="1">
      <c r="A53" s="564"/>
      <c r="B53" s="565"/>
      <c r="C53" s="566" t="s">
        <v>394</v>
      </c>
      <c r="D53" s="567">
        <f t="shared" ref="D53:AZ53" si="15">IF(((D51="")*AND(D52="")),"",(D51-D52)*2)</f>
        <v>2932.4350876368235</v>
      </c>
      <c r="E53" s="567">
        <f t="shared" si="15"/>
        <v>2955.4314899817909</v>
      </c>
      <c r="F53" s="567">
        <f t="shared" si="15"/>
        <v>2957.6037423454154</v>
      </c>
      <c r="G53" s="567">
        <f t="shared" si="15"/>
        <v>2955.3763811099616</v>
      </c>
      <c r="H53" s="567">
        <f t="shared" si="15"/>
        <v>2941.6935307591239</v>
      </c>
      <c r="I53" s="567">
        <f t="shared" si="15"/>
        <v>2939.3323448344981</v>
      </c>
      <c r="J53" s="567">
        <f t="shared" si="15"/>
        <v>2937.3381171233532</v>
      </c>
      <c r="K53" s="567">
        <f t="shared" si="15"/>
        <v>2942.5842609168994</v>
      </c>
      <c r="L53" s="567">
        <f t="shared" si="15"/>
        <v>2946.0041278443086</v>
      </c>
      <c r="M53" s="567">
        <f t="shared" si="15"/>
        <v>3017.2169379727475</v>
      </c>
      <c r="N53" s="567">
        <f t="shared" si="15"/>
        <v>3014.514873002955</v>
      </c>
      <c r="O53" s="567">
        <f t="shared" si="15"/>
        <v>3032.9596765087581</v>
      </c>
      <c r="P53" s="567">
        <f t="shared" si="15"/>
        <v>3024.5228265030246</v>
      </c>
      <c r="Q53" s="567">
        <f t="shared" si="15"/>
        <v>3004.4202734102792</v>
      </c>
      <c r="R53" s="567">
        <f t="shared" si="15"/>
        <v>3007.8025870729562</v>
      </c>
      <c r="S53" s="567">
        <f t="shared" si="15"/>
        <v>3008.7614149202154</v>
      </c>
      <c r="T53" s="567">
        <f t="shared" si="15"/>
        <v>2998.9423561092772</v>
      </c>
      <c r="U53" s="567">
        <f t="shared" si="15"/>
        <v>2979.4985460998532</v>
      </c>
      <c r="V53" s="567">
        <f t="shared" si="15"/>
        <v>2966.2440028313822</v>
      </c>
      <c r="W53" s="567">
        <f t="shared" si="15"/>
        <v>2983.5258790104517</v>
      </c>
      <c r="X53" s="567">
        <f t="shared" si="15"/>
        <v>2993.2040919857518</v>
      </c>
      <c r="Y53" s="567">
        <f t="shared" si="15"/>
        <v>2984.2367383122355</v>
      </c>
      <c r="Z53" s="567">
        <f t="shared" si="15"/>
        <v>2991.0956362308361</v>
      </c>
      <c r="AA53" s="567">
        <f t="shared" si="15"/>
        <v>3008.2669098253837</v>
      </c>
      <c r="AB53" s="567">
        <f t="shared" si="15"/>
        <v>3027.5080770899203</v>
      </c>
      <c r="AC53" s="567">
        <f t="shared" si="15"/>
        <v>2967.7747114124695</v>
      </c>
      <c r="AD53" s="567">
        <f t="shared" si="15"/>
        <v>2980.5512086353392</v>
      </c>
      <c r="AE53" s="567">
        <f t="shared" si="15"/>
        <v>2992.3949896949225</v>
      </c>
      <c r="AF53" s="567">
        <f t="shared" si="15"/>
        <v>2991.942883243255</v>
      </c>
      <c r="AG53" s="567">
        <f t="shared" si="15"/>
        <v>2983.7085861263258</v>
      </c>
      <c r="AH53" s="567">
        <f t="shared" si="15"/>
        <v>2945.2645122416579</v>
      </c>
      <c r="AI53" s="567">
        <f t="shared" si="15"/>
        <v>2916.9268294299964</v>
      </c>
      <c r="AJ53" s="567">
        <f t="shared" si="15"/>
        <v>2924.6276484736009</v>
      </c>
      <c r="AK53" s="567">
        <f t="shared" si="15"/>
        <v>2900.4990570403979</v>
      </c>
      <c r="AL53" s="567">
        <f t="shared" si="15"/>
        <v>2891.1432732302483</v>
      </c>
      <c r="AM53" s="567">
        <f t="shared" si="15"/>
        <v>2888.9868697128632</v>
      </c>
      <c r="AN53" s="567">
        <f t="shared" si="15"/>
        <v>2877.0550379507495</v>
      </c>
      <c r="AO53" s="567">
        <f t="shared" si="15"/>
        <v>2852.0440073983382</v>
      </c>
      <c r="AP53" s="567">
        <f t="shared" si="15"/>
        <v>2853.4738674231412</v>
      </c>
      <c r="AQ53" s="567">
        <f t="shared" si="15"/>
        <v>2872.8483539070685</v>
      </c>
      <c r="AR53" s="567">
        <f t="shared" si="15"/>
        <v>2895.1915823031204</v>
      </c>
      <c r="AS53" s="567">
        <f t="shared" si="15"/>
        <v>2900.0615364844098</v>
      </c>
      <c r="AT53" s="567">
        <f t="shared" si="15"/>
        <v>2878.7260106165786</v>
      </c>
      <c r="AU53" s="567">
        <f t="shared" si="15"/>
        <v>2857.9780723022914</v>
      </c>
      <c r="AV53" s="567">
        <f t="shared" si="15"/>
        <v>2882.9680653296018</v>
      </c>
      <c r="AW53" s="567">
        <f t="shared" si="15"/>
        <v>2909.6155881571658</v>
      </c>
      <c r="AX53" s="567">
        <f t="shared" si="15"/>
        <v>2941.5996924170731</v>
      </c>
      <c r="AY53" s="567">
        <f t="shared" si="15"/>
        <v>2979.1824300995841</v>
      </c>
      <c r="AZ53" s="567">
        <f t="shared" si="15"/>
        <v>2966.6213041288165</v>
      </c>
      <c r="BA53" s="568"/>
      <c r="BB53" s="569"/>
      <c r="BC53" s="569"/>
      <c r="BD53" s="570"/>
      <c r="BE53" s="567"/>
      <c r="BF53" s="569"/>
      <c r="BG53" s="571"/>
      <c r="BH53" s="544"/>
      <c r="BI53" s="545"/>
      <c r="BJ53" s="546"/>
      <c r="BK53" s="546"/>
      <c r="BL53" s="546"/>
      <c r="BM53" s="546"/>
      <c r="BN53" s="557"/>
      <c r="BO53" s="557"/>
    </row>
    <row r="54" spans="1:67" s="598" customFormat="1">
      <c r="A54" s="444">
        <v>44032</v>
      </c>
      <c r="B54" s="536" t="s">
        <v>407</v>
      </c>
      <c r="C54" s="537" t="s">
        <v>389</v>
      </c>
      <c r="D54" s="508">
        <v>8.2210000000000005E-2</v>
      </c>
      <c r="E54" s="508">
        <v>8.2785999999999998E-2</v>
      </c>
      <c r="F54" s="508">
        <v>8.1939999999999999E-2</v>
      </c>
      <c r="G54" s="508">
        <v>8.2547999999999996E-2</v>
      </c>
      <c r="H54" s="508">
        <v>8.2926E-2</v>
      </c>
      <c r="I54" s="508">
        <v>8.2817000000000002E-2</v>
      </c>
      <c r="J54" s="508">
        <v>8.2562999999999998E-2</v>
      </c>
      <c r="K54" s="508">
        <v>8.1947000000000006E-2</v>
      </c>
      <c r="L54" s="508">
        <v>8.2570000000000005E-2</v>
      </c>
      <c r="M54" s="508">
        <v>8.3275000000000002E-2</v>
      </c>
      <c r="N54" s="508">
        <v>8.2253000000000007E-2</v>
      </c>
      <c r="O54" s="508">
        <v>8.2132999999999998E-2</v>
      </c>
      <c r="P54" s="508">
        <v>8.2991999999999996E-2</v>
      </c>
      <c r="Q54" s="508">
        <v>8.3828E-2</v>
      </c>
      <c r="R54" s="508">
        <v>8.4079000000000001E-2</v>
      </c>
      <c r="S54" s="508">
        <v>8.3359000000000003E-2</v>
      </c>
      <c r="T54" s="508">
        <v>8.3076999999999998E-2</v>
      </c>
      <c r="U54" s="508">
        <v>8.3904000000000006E-2</v>
      </c>
      <c r="V54" s="508">
        <v>8.3518999999999996E-2</v>
      </c>
      <c r="W54" s="508">
        <v>8.3003999999999994E-2</v>
      </c>
      <c r="X54" s="508">
        <v>8.2195000000000004E-2</v>
      </c>
      <c r="Y54" s="508">
        <v>8.1905000000000006E-2</v>
      </c>
      <c r="Z54" s="508">
        <v>8.1318000000000001E-2</v>
      </c>
      <c r="AA54" s="508">
        <v>8.2309999999999994E-2</v>
      </c>
      <c r="AB54" s="508">
        <v>8.3291000000000004E-2</v>
      </c>
      <c r="AC54" s="508">
        <v>8.1067E-2</v>
      </c>
      <c r="AD54" s="508">
        <v>8.0978999999999995E-2</v>
      </c>
      <c r="AE54" s="508">
        <v>8.1334000000000004E-2</v>
      </c>
      <c r="AF54" s="508">
        <v>8.1679000000000002E-2</v>
      </c>
      <c r="AG54" s="508">
        <v>8.2111000000000003E-2</v>
      </c>
      <c r="AH54" s="508">
        <v>8.2074999999999995E-2</v>
      </c>
      <c r="AI54" s="508">
        <v>8.2230999999999999E-2</v>
      </c>
      <c r="AJ54" s="508">
        <v>8.2182000000000005E-2</v>
      </c>
      <c r="AK54" s="508">
        <v>8.2100000000000006E-2</v>
      </c>
      <c r="AL54" s="508">
        <v>8.1739999999999993E-2</v>
      </c>
      <c r="AM54" s="508">
        <v>8.1287999999999999E-2</v>
      </c>
      <c r="AN54" s="508">
        <v>8.2135E-2</v>
      </c>
      <c r="AO54" s="508">
        <v>8.2632999999999998E-2</v>
      </c>
      <c r="AP54" s="508">
        <v>8.1921999999999995E-2</v>
      </c>
      <c r="AQ54" s="508">
        <v>8.1113000000000005E-2</v>
      </c>
      <c r="AR54" s="508">
        <v>8.1093999999999999E-2</v>
      </c>
      <c r="AS54" s="508">
        <v>8.1264000000000003E-2</v>
      </c>
      <c r="AT54" s="508">
        <v>8.1710000000000005E-2</v>
      </c>
      <c r="AU54" s="508">
        <v>8.2267999999999994E-2</v>
      </c>
      <c r="AV54" s="508">
        <v>8.1901000000000002E-2</v>
      </c>
      <c r="AW54" s="508">
        <v>8.0674999999999997E-2</v>
      </c>
      <c r="AX54" s="508">
        <v>8.0185000000000006E-2</v>
      </c>
      <c r="AY54" s="508">
        <v>8.1265000000000004E-2</v>
      </c>
      <c r="AZ54" s="508">
        <v>8.2385E-2</v>
      </c>
      <c r="BA54" s="538">
        <f>IF((P55=""),"",MAX(D58:AZ58))</f>
        <v>3185.5187688275819</v>
      </c>
      <c r="BB54" s="539">
        <f>IF(P55="","",MIN(D58:AZ58))</f>
        <v>3035.5047496739162</v>
      </c>
      <c r="BC54" s="539">
        <f>IF((P58=""),"",AVERAGE(D58:AZ58))</f>
        <v>3104.4893553170045</v>
      </c>
      <c r="BD54" s="594">
        <f>STDEV(D58:AZ58)</f>
        <v>41.969358937625941</v>
      </c>
      <c r="BE54" s="541">
        <f>IF((P55=""),"",((BA54-BB54)/(BA54+BB54))*100)</f>
        <v>2.4114041476859844</v>
      </c>
      <c r="BF54" s="542"/>
      <c r="BG54" s="595">
        <v>102</v>
      </c>
      <c r="BH54" s="596"/>
      <c r="BI54" s="597"/>
      <c r="BJ54" s="546"/>
      <c r="BK54" s="546"/>
      <c r="BL54" s="547"/>
      <c r="BM54" s="547"/>
      <c r="BN54" s="548"/>
      <c r="BO54" s="548"/>
    </row>
    <row r="55" spans="1:67" s="598" customFormat="1">
      <c r="A55" s="599"/>
      <c r="B55" s="600"/>
      <c r="C55" s="552" t="s">
        <v>391</v>
      </c>
      <c r="D55" s="508">
        <v>0.14074999999999999</v>
      </c>
      <c r="E55" s="508">
        <v>0.14348</v>
      </c>
      <c r="F55" s="508">
        <v>0.14047000000000001</v>
      </c>
      <c r="G55" s="508">
        <v>0.14219999999999999</v>
      </c>
      <c r="H55" s="508">
        <v>0.14352999999999999</v>
      </c>
      <c r="I55" s="508">
        <v>0.14302000000000001</v>
      </c>
      <c r="J55" s="508">
        <v>0.14238000000000001</v>
      </c>
      <c r="K55" s="508">
        <v>0.14057</v>
      </c>
      <c r="L55" s="508">
        <v>0.14197000000000001</v>
      </c>
      <c r="M55" s="508">
        <v>0.14732999999999999</v>
      </c>
      <c r="N55" s="508">
        <v>0.14388000000000001</v>
      </c>
      <c r="O55" s="508">
        <v>0.14401</v>
      </c>
      <c r="P55" s="508">
        <v>0.14663999999999999</v>
      </c>
      <c r="Q55" s="508">
        <v>0.14896000000000001</v>
      </c>
      <c r="R55" s="508">
        <v>0.14964</v>
      </c>
      <c r="S55" s="508">
        <v>0.14729</v>
      </c>
      <c r="T55" s="508">
        <v>0.14634</v>
      </c>
      <c r="U55" s="508">
        <v>0.14859</v>
      </c>
      <c r="V55" s="508">
        <v>0.1484</v>
      </c>
      <c r="W55" s="508">
        <v>0.14599000000000001</v>
      </c>
      <c r="X55" s="508">
        <v>0.14413999999999999</v>
      </c>
      <c r="Y55" s="508">
        <v>0.14266000000000001</v>
      </c>
      <c r="Z55" s="508">
        <v>0.14096</v>
      </c>
      <c r="AA55" s="508">
        <v>0.14352999999999999</v>
      </c>
      <c r="AB55" s="508">
        <v>0.14718000000000001</v>
      </c>
      <c r="AC55" s="508">
        <v>0.14130999999999999</v>
      </c>
      <c r="AD55" s="508">
        <v>0.14094000000000001</v>
      </c>
      <c r="AE55" s="508">
        <v>0.14263999999999999</v>
      </c>
      <c r="AF55" s="508">
        <v>0.14421999999999999</v>
      </c>
      <c r="AG55" s="508">
        <v>0.14518</v>
      </c>
      <c r="AH55" s="508">
        <v>0.14459</v>
      </c>
      <c r="AI55" s="508">
        <v>0.14459</v>
      </c>
      <c r="AJ55" s="508">
        <v>0.14427999999999999</v>
      </c>
      <c r="AK55" s="508">
        <v>0.14419999999999999</v>
      </c>
      <c r="AL55" s="508">
        <v>0.14283999999999999</v>
      </c>
      <c r="AM55" s="508">
        <v>0.14077000000000001</v>
      </c>
      <c r="AN55" s="508">
        <v>0.14224000000000001</v>
      </c>
      <c r="AO55" s="508">
        <v>0.14318</v>
      </c>
      <c r="AP55" s="508">
        <v>0.14087</v>
      </c>
      <c r="AQ55" s="508">
        <v>0.1386</v>
      </c>
      <c r="AR55" s="508">
        <v>0.13875000000000001</v>
      </c>
      <c r="AS55" s="508">
        <v>0.13886000000000001</v>
      </c>
      <c r="AT55" s="508">
        <v>0.13947999999999999</v>
      </c>
      <c r="AU55" s="508">
        <v>0.14107</v>
      </c>
      <c r="AV55" s="508">
        <v>0.14066999999999999</v>
      </c>
      <c r="AW55" s="508">
        <v>0.13757</v>
      </c>
      <c r="AX55" s="508">
        <v>0.13689000000000001</v>
      </c>
      <c r="AY55" s="508">
        <v>0.14050000000000001</v>
      </c>
      <c r="AZ55" s="508">
        <v>0.14316000000000001</v>
      </c>
      <c r="BA55" s="601"/>
      <c r="BB55" s="602"/>
      <c r="BC55" s="602"/>
      <c r="BD55" s="594"/>
      <c r="BE55" s="603"/>
      <c r="BF55" s="602"/>
      <c r="BG55" s="604"/>
      <c r="BH55" s="596"/>
      <c r="BI55" s="597"/>
      <c r="BJ55" s="546"/>
      <c r="BK55" s="546"/>
      <c r="BL55" s="546"/>
      <c r="BM55" s="546"/>
      <c r="BN55" s="605"/>
      <c r="BO55" s="605"/>
    </row>
    <row r="56" spans="1:67" s="598" customFormat="1">
      <c r="A56" s="599"/>
      <c r="B56" s="600"/>
      <c r="C56" s="558" t="s">
        <v>392</v>
      </c>
      <c r="D56" s="606">
        <f t="shared" ref="D56:AZ57" si="16">300/D54</f>
        <v>3649.1910959737256</v>
      </c>
      <c r="E56" s="606">
        <f t="shared" si="16"/>
        <v>3623.8011257942167</v>
      </c>
      <c r="F56" s="606">
        <f t="shared" si="16"/>
        <v>3661.2155235538198</v>
      </c>
      <c r="G56" s="606">
        <f t="shared" si="16"/>
        <v>3634.2491641226925</v>
      </c>
      <c r="H56" s="606">
        <f t="shared" si="16"/>
        <v>3617.6832356558862</v>
      </c>
      <c r="I56" s="606">
        <f t="shared" si="16"/>
        <v>3622.4446671577089</v>
      </c>
      <c r="J56" s="606">
        <f t="shared" si="16"/>
        <v>3633.5888957523348</v>
      </c>
      <c r="K56" s="606">
        <f t="shared" si="16"/>
        <v>3660.9027786252086</v>
      </c>
      <c r="L56" s="606">
        <f t="shared" si="16"/>
        <v>3633.2808526099066</v>
      </c>
      <c r="M56" s="606">
        <f t="shared" si="16"/>
        <v>3602.521765235665</v>
      </c>
      <c r="N56" s="606">
        <f t="shared" si="16"/>
        <v>3647.2833817611513</v>
      </c>
      <c r="O56" s="606">
        <f t="shared" si="16"/>
        <v>3652.6122265106596</v>
      </c>
      <c r="P56" s="606">
        <f t="shared" si="16"/>
        <v>3614.8062463851938</v>
      </c>
      <c r="Q56" s="606">
        <f t="shared" si="16"/>
        <v>3578.756501407644</v>
      </c>
      <c r="R56" s="606">
        <f t="shared" si="16"/>
        <v>3568.0728838354403</v>
      </c>
      <c r="S56" s="606">
        <f t="shared" si="16"/>
        <v>3598.8915414052472</v>
      </c>
      <c r="T56" s="606">
        <f t="shared" si="16"/>
        <v>3611.1077674928079</v>
      </c>
      <c r="U56" s="606">
        <f t="shared" si="16"/>
        <v>3575.5148741418761</v>
      </c>
      <c r="V56" s="606">
        <f t="shared" si="16"/>
        <v>3591.9970306157884</v>
      </c>
      <c r="W56" s="606">
        <f t="shared" si="16"/>
        <v>3614.2836489807723</v>
      </c>
      <c r="X56" s="606">
        <f t="shared" si="16"/>
        <v>3649.8570472656484</v>
      </c>
      <c r="Y56" s="606">
        <f t="shared" si="16"/>
        <v>3662.7800500579938</v>
      </c>
      <c r="Z56" s="606">
        <f t="shared" si="16"/>
        <v>3689.2200988710988</v>
      </c>
      <c r="AA56" s="606">
        <f t="shared" si="16"/>
        <v>3644.7576236180298</v>
      </c>
      <c r="AB56" s="606">
        <f t="shared" si="16"/>
        <v>3601.8297295025873</v>
      </c>
      <c r="AC56" s="606">
        <f t="shared" si="16"/>
        <v>3700.6426782784611</v>
      </c>
      <c r="AD56" s="606">
        <f t="shared" si="16"/>
        <v>3704.6641721927908</v>
      </c>
      <c r="AE56" s="606">
        <f t="shared" si="16"/>
        <v>3688.4943566036341</v>
      </c>
      <c r="AF56" s="606">
        <f t="shared" si="16"/>
        <v>3672.9147026775549</v>
      </c>
      <c r="AG56" s="606">
        <f t="shared" si="16"/>
        <v>3653.590870894277</v>
      </c>
      <c r="AH56" s="606">
        <f t="shared" si="16"/>
        <v>3655.1934206518431</v>
      </c>
      <c r="AI56" s="606">
        <f t="shared" si="16"/>
        <v>3648.2591723316027</v>
      </c>
      <c r="AJ56" s="606">
        <f t="shared" si="16"/>
        <v>3650.4344016938012</v>
      </c>
      <c r="AK56" s="606">
        <f t="shared" si="16"/>
        <v>3654.0803897685746</v>
      </c>
      <c r="AL56" s="606">
        <f t="shared" si="16"/>
        <v>3670.1737215561539</v>
      </c>
      <c r="AM56" s="606">
        <f t="shared" si="16"/>
        <v>3690.5816356657811</v>
      </c>
      <c r="AN56" s="606">
        <f t="shared" si="16"/>
        <v>3652.523284835941</v>
      </c>
      <c r="AO56" s="606">
        <f t="shared" si="16"/>
        <v>3630.5108128713709</v>
      </c>
      <c r="AP56" s="606">
        <f t="shared" si="16"/>
        <v>3662.019970215571</v>
      </c>
      <c r="AQ56" s="606">
        <f t="shared" si="16"/>
        <v>3698.5440065094372</v>
      </c>
      <c r="AR56" s="606">
        <f t="shared" si="16"/>
        <v>3699.4105605840136</v>
      </c>
      <c r="AS56" s="606">
        <f t="shared" si="16"/>
        <v>3691.6715888954518</v>
      </c>
      <c r="AT56" s="606">
        <f t="shared" si="16"/>
        <v>3671.5212336311342</v>
      </c>
      <c r="AU56" s="606">
        <f t="shared" si="16"/>
        <v>3646.6183692322656</v>
      </c>
      <c r="AV56" s="606">
        <f t="shared" si="16"/>
        <v>3662.9589382303025</v>
      </c>
      <c r="AW56" s="606">
        <f t="shared" si="16"/>
        <v>3718.6241090796407</v>
      </c>
      <c r="AX56" s="606">
        <f t="shared" si="16"/>
        <v>3741.3481324437234</v>
      </c>
      <c r="AY56" s="606">
        <f t="shared" si="16"/>
        <v>3691.6261613240631</v>
      </c>
      <c r="AZ56" s="606">
        <f t="shared" si="16"/>
        <v>3641.4395824482613</v>
      </c>
      <c r="BA56" s="607"/>
      <c r="BB56" s="608"/>
      <c r="BC56" s="608"/>
      <c r="BD56" s="594"/>
      <c r="BE56" s="609"/>
      <c r="BF56" s="608"/>
      <c r="BG56" s="610"/>
      <c r="BH56" s="596"/>
      <c r="BI56" s="597"/>
      <c r="BJ56" s="546"/>
      <c r="BK56" s="546"/>
      <c r="BL56" s="546"/>
      <c r="BM56" s="546"/>
      <c r="BN56" s="605"/>
      <c r="BO56" s="605"/>
    </row>
    <row r="57" spans="1:67" s="598" customFormat="1">
      <c r="A57" s="599"/>
      <c r="B57" s="600"/>
      <c r="C57" s="558" t="s">
        <v>393</v>
      </c>
      <c r="D57" s="606">
        <f t="shared" si="16"/>
        <v>2131.4387211367675</v>
      </c>
      <c r="E57" s="606">
        <f t="shared" si="16"/>
        <v>2090.8837468636743</v>
      </c>
      <c r="F57" s="606">
        <f t="shared" si="16"/>
        <v>2135.6873353741012</v>
      </c>
      <c r="G57" s="606">
        <f t="shared" si="16"/>
        <v>2109.7046413502112</v>
      </c>
      <c r="H57" s="606">
        <f t="shared" si="16"/>
        <v>2090.1553682157041</v>
      </c>
      <c r="I57" s="606">
        <f t="shared" si="16"/>
        <v>2097.6087260523004</v>
      </c>
      <c r="J57" s="606">
        <f t="shared" si="16"/>
        <v>2107.0375052675936</v>
      </c>
      <c r="K57" s="606">
        <f t="shared" si="16"/>
        <v>2134.1680301629081</v>
      </c>
      <c r="L57" s="606">
        <f t="shared" si="16"/>
        <v>2113.1224906670423</v>
      </c>
      <c r="M57" s="606">
        <f t="shared" si="16"/>
        <v>2036.2451639177359</v>
      </c>
      <c r="N57" s="606">
        <f t="shared" si="16"/>
        <v>2085.0708924103419</v>
      </c>
      <c r="O57" s="606">
        <f t="shared" si="16"/>
        <v>2083.188667453649</v>
      </c>
      <c r="P57" s="606">
        <f t="shared" si="16"/>
        <v>2045.8265139116204</v>
      </c>
      <c r="Q57" s="606">
        <f t="shared" si="16"/>
        <v>2013.9634801288935</v>
      </c>
      <c r="R57" s="606">
        <f t="shared" si="16"/>
        <v>2004.811547714515</v>
      </c>
      <c r="S57" s="606">
        <f t="shared" si="16"/>
        <v>2036.7981533030077</v>
      </c>
      <c r="T57" s="606">
        <f t="shared" si="16"/>
        <v>2050.020500205002</v>
      </c>
      <c r="U57" s="606">
        <f t="shared" si="16"/>
        <v>2018.9783969311529</v>
      </c>
      <c r="V57" s="606">
        <f t="shared" si="16"/>
        <v>2021.5633423180593</v>
      </c>
      <c r="W57" s="606">
        <f t="shared" si="16"/>
        <v>2054.9352695390094</v>
      </c>
      <c r="X57" s="606">
        <f t="shared" si="16"/>
        <v>2081.3098376578328</v>
      </c>
      <c r="Y57" s="606">
        <f t="shared" si="16"/>
        <v>2102.9020047665776</v>
      </c>
      <c r="Z57" s="606">
        <f t="shared" si="16"/>
        <v>2128.2633371169127</v>
      </c>
      <c r="AA57" s="606">
        <f t="shared" si="16"/>
        <v>2090.1553682157041</v>
      </c>
      <c r="AB57" s="606">
        <f t="shared" si="16"/>
        <v>2038.3204239706481</v>
      </c>
      <c r="AC57" s="606">
        <f t="shared" si="16"/>
        <v>2122.9920033967874</v>
      </c>
      <c r="AD57" s="606">
        <f t="shared" si="16"/>
        <v>2128.5653469561512</v>
      </c>
      <c r="AE57" s="606">
        <f t="shared" si="16"/>
        <v>2103.1968592260237</v>
      </c>
      <c r="AF57" s="606">
        <f t="shared" si="16"/>
        <v>2080.155318263764</v>
      </c>
      <c r="AG57" s="606">
        <f t="shared" si="16"/>
        <v>2066.4003306240529</v>
      </c>
      <c r="AH57" s="606">
        <f t="shared" si="16"/>
        <v>2074.8322843903452</v>
      </c>
      <c r="AI57" s="606">
        <f t="shared" si="16"/>
        <v>2074.8322843903452</v>
      </c>
      <c r="AJ57" s="606">
        <f t="shared" si="16"/>
        <v>2079.2902689215416</v>
      </c>
      <c r="AK57" s="606">
        <f t="shared" si="16"/>
        <v>2080.4438280166437</v>
      </c>
      <c r="AL57" s="606">
        <f t="shared" si="16"/>
        <v>2100.2520302436292</v>
      </c>
      <c r="AM57" s="606">
        <f t="shared" si="16"/>
        <v>2131.1358954322654</v>
      </c>
      <c r="AN57" s="606">
        <f t="shared" si="16"/>
        <v>2109.1113610798648</v>
      </c>
      <c r="AO57" s="606">
        <f t="shared" si="16"/>
        <v>2095.264701773991</v>
      </c>
      <c r="AP57" s="606">
        <f t="shared" si="16"/>
        <v>2129.6230567189609</v>
      </c>
      <c r="AQ57" s="606">
        <f t="shared" si="16"/>
        <v>2164.5021645021643</v>
      </c>
      <c r="AR57" s="606">
        <f t="shared" si="16"/>
        <v>2162.1621621621621</v>
      </c>
      <c r="AS57" s="606">
        <f t="shared" si="16"/>
        <v>2160.4493734696816</v>
      </c>
      <c r="AT57" s="606">
        <f t="shared" si="16"/>
        <v>2150.8459994264413</v>
      </c>
      <c r="AU57" s="606">
        <f t="shared" si="16"/>
        <v>2126.6038137095061</v>
      </c>
      <c r="AV57" s="606">
        <f t="shared" si="16"/>
        <v>2132.6508850501173</v>
      </c>
      <c r="AW57" s="606">
        <f t="shared" si="16"/>
        <v>2180.7080031983719</v>
      </c>
      <c r="AX57" s="606">
        <f t="shared" si="16"/>
        <v>2191.5406530791142</v>
      </c>
      <c r="AY57" s="606">
        <f t="shared" si="16"/>
        <v>2135.2313167259786</v>
      </c>
      <c r="AZ57" s="606">
        <f t="shared" si="16"/>
        <v>2095.5574182732607</v>
      </c>
      <c r="BA57" s="607"/>
      <c r="BB57" s="608"/>
      <c r="BC57" s="608"/>
      <c r="BD57" s="594"/>
      <c r="BE57" s="609"/>
      <c r="BF57" s="608"/>
      <c r="BG57" s="610"/>
      <c r="BH57" s="596"/>
      <c r="BI57" s="597"/>
      <c r="BJ57" s="546"/>
      <c r="BK57" s="546"/>
      <c r="BL57" s="546"/>
      <c r="BM57" s="546"/>
      <c r="BN57" s="605"/>
      <c r="BO57" s="605"/>
    </row>
    <row r="58" spans="1:67" s="598" customFormat="1" ht="32.25" thickBot="1">
      <c r="A58" s="611"/>
      <c r="B58" s="612"/>
      <c r="C58" s="566" t="s">
        <v>394</v>
      </c>
      <c r="D58" s="613">
        <f t="shared" ref="D58:AZ58" si="17">IF(((D56="")*AND(D57="")),"",(D56-D57)*2)</f>
        <v>3035.5047496739162</v>
      </c>
      <c r="E58" s="613">
        <f t="shared" si="17"/>
        <v>3065.8347578610847</v>
      </c>
      <c r="F58" s="613">
        <f t="shared" si="17"/>
        <v>3051.0563763594373</v>
      </c>
      <c r="G58" s="613">
        <f t="shared" si="17"/>
        <v>3049.0890455449626</v>
      </c>
      <c r="H58" s="613">
        <f t="shared" si="17"/>
        <v>3055.0557348803641</v>
      </c>
      <c r="I58" s="613">
        <f t="shared" si="17"/>
        <v>3049.6718822108169</v>
      </c>
      <c r="J58" s="613">
        <f t="shared" si="17"/>
        <v>3053.1027809694824</v>
      </c>
      <c r="K58" s="613">
        <f t="shared" si="17"/>
        <v>3053.4694969246011</v>
      </c>
      <c r="L58" s="613">
        <f t="shared" si="17"/>
        <v>3040.3167238857286</v>
      </c>
      <c r="M58" s="613">
        <f t="shared" si="17"/>
        <v>3132.5532026358583</v>
      </c>
      <c r="N58" s="613">
        <f t="shared" si="17"/>
        <v>3124.4249787016188</v>
      </c>
      <c r="O58" s="613">
        <f t="shared" si="17"/>
        <v>3138.8471181140212</v>
      </c>
      <c r="P58" s="613">
        <f t="shared" si="17"/>
        <v>3137.9594649471469</v>
      </c>
      <c r="Q58" s="613">
        <f t="shared" si="17"/>
        <v>3129.5860425575011</v>
      </c>
      <c r="R58" s="613">
        <f t="shared" si="17"/>
        <v>3126.5226722418506</v>
      </c>
      <c r="S58" s="613">
        <f t="shared" si="17"/>
        <v>3124.186776204479</v>
      </c>
      <c r="T58" s="613">
        <f t="shared" si="17"/>
        <v>3122.1745345756117</v>
      </c>
      <c r="U58" s="613">
        <f t="shared" si="17"/>
        <v>3113.0729544214464</v>
      </c>
      <c r="V58" s="613">
        <f t="shared" si="17"/>
        <v>3140.8673765954582</v>
      </c>
      <c r="W58" s="613">
        <f t="shared" si="17"/>
        <v>3118.6967588835259</v>
      </c>
      <c r="X58" s="613">
        <f t="shared" si="17"/>
        <v>3137.0944192156312</v>
      </c>
      <c r="Y58" s="613">
        <f t="shared" si="17"/>
        <v>3119.7560905828323</v>
      </c>
      <c r="Z58" s="613">
        <f t="shared" si="17"/>
        <v>3121.9135235083722</v>
      </c>
      <c r="AA58" s="613">
        <f t="shared" si="17"/>
        <v>3109.2045108046514</v>
      </c>
      <c r="AB58" s="613">
        <f t="shared" si="17"/>
        <v>3127.0186110638783</v>
      </c>
      <c r="AC58" s="613">
        <f t="shared" si="17"/>
        <v>3155.3013497633474</v>
      </c>
      <c r="AD58" s="613">
        <f t="shared" si="17"/>
        <v>3152.1976504732793</v>
      </c>
      <c r="AE58" s="613">
        <f t="shared" si="17"/>
        <v>3170.5949947552208</v>
      </c>
      <c r="AF58" s="613">
        <f t="shared" si="17"/>
        <v>3185.5187688275819</v>
      </c>
      <c r="AG58" s="613">
        <f t="shared" si="17"/>
        <v>3174.3810805404482</v>
      </c>
      <c r="AH58" s="613">
        <f t="shared" si="17"/>
        <v>3160.7222725229958</v>
      </c>
      <c r="AI58" s="613">
        <f t="shared" si="17"/>
        <v>3146.853775882515</v>
      </c>
      <c r="AJ58" s="613">
        <f t="shared" si="17"/>
        <v>3142.2882655445192</v>
      </c>
      <c r="AK58" s="613">
        <f t="shared" si="17"/>
        <v>3147.2731235038618</v>
      </c>
      <c r="AL58" s="613">
        <f t="shared" si="17"/>
        <v>3139.8433826250493</v>
      </c>
      <c r="AM58" s="613">
        <f t="shared" si="17"/>
        <v>3118.8914804670312</v>
      </c>
      <c r="AN58" s="613">
        <f t="shared" si="17"/>
        <v>3086.8238475121525</v>
      </c>
      <c r="AO58" s="613">
        <f t="shared" si="17"/>
        <v>3070.49222219476</v>
      </c>
      <c r="AP58" s="613">
        <f t="shared" si="17"/>
        <v>3064.7938269932201</v>
      </c>
      <c r="AQ58" s="613">
        <f t="shared" si="17"/>
        <v>3068.0836840145457</v>
      </c>
      <c r="AR58" s="613">
        <f t="shared" si="17"/>
        <v>3074.4967968437031</v>
      </c>
      <c r="AS58" s="613">
        <f t="shared" si="17"/>
        <v>3062.4444308515403</v>
      </c>
      <c r="AT58" s="613">
        <f t="shared" si="17"/>
        <v>3041.3504684093859</v>
      </c>
      <c r="AU58" s="613">
        <f t="shared" si="17"/>
        <v>3040.0291110455191</v>
      </c>
      <c r="AV58" s="613">
        <f t="shared" si="17"/>
        <v>3060.6161063603704</v>
      </c>
      <c r="AW58" s="613">
        <f t="shared" si="17"/>
        <v>3075.8322117625376</v>
      </c>
      <c r="AX58" s="613">
        <f t="shared" si="17"/>
        <v>3099.6149587292184</v>
      </c>
      <c r="AY58" s="613">
        <f t="shared" si="17"/>
        <v>3112.7896891961691</v>
      </c>
      <c r="AZ58" s="613">
        <f t="shared" si="17"/>
        <v>3091.7643283500011</v>
      </c>
      <c r="BA58" s="614"/>
      <c r="BB58" s="615"/>
      <c r="BC58" s="615"/>
      <c r="BD58" s="616"/>
      <c r="BE58" s="613"/>
      <c r="BF58" s="615"/>
      <c r="BG58" s="617"/>
      <c r="BH58" s="596"/>
      <c r="BI58" s="597"/>
      <c r="BJ58" s="546"/>
      <c r="BK58" s="546"/>
      <c r="BL58" s="546"/>
      <c r="BM58" s="546"/>
      <c r="BN58" s="605"/>
      <c r="BO58" s="605"/>
    </row>
    <row r="59" spans="1:67" s="639" customFormat="1">
      <c r="A59" s="634">
        <v>44048</v>
      </c>
      <c r="B59" s="536" t="s">
        <v>407</v>
      </c>
      <c r="C59" s="537" t="s">
        <v>389</v>
      </c>
      <c r="D59" s="508">
        <v>8.3389000000000005E-2</v>
      </c>
      <c r="E59" s="508">
        <v>8.3477999999999997E-2</v>
      </c>
      <c r="F59" s="508">
        <v>8.3934999999999996E-2</v>
      </c>
      <c r="G59" s="508">
        <v>8.4229999999999999E-2</v>
      </c>
      <c r="H59" s="508">
        <v>8.4373000000000004E-2</v>
      </c>
      <c r="I59" s="508">
        <v>8.4027000000000004E-2</v>
      </c>
      <c r="J59" s="508">
        <v>8.3705000000000002E-2</v>
      </c>
      <c r="K59" s="508">
        <v>8.4137000000000003E-2</v>
      </c>
      <c r="L59" s="508">
        <v>8.3848000000000006E-2</v>
      </c>
      <c r="M59" s="508">
        <v>8.2388000000000003E-2</v>
      </c>
      <c r="N59" s="508">
        <v>8.2536999999999999E-2</v>
      </c>
      <c r="O59" s="508">
        <v>8.4237999999999993E-2</v>
      </c>
      <c r="P59" s="508">
        <v>8.4212999999999996E-2</v>
      </c>
      <c r="Q59" s="508">
        <v>8.3940000000000001E-2</v>
      </c>
      <c r="R59" s="508">
        <v>8.3539000000000002E-2</v>
      </c>
      <c r="S59" s="508">
        <v>8.3725999999999995E-2</v>
      </c>
      <c r="T59" s="508">
        <v>8.3146999999999999E-2</v>
      </c>
      <c r="U59" s="508">
        <v>8.2602999999999996E-2</v>
      </c>
      <c r="V59" s="508">
        <v>8.2156000000000007E-2</v>
      </c>
      <c r="W59" s="508">
        <v>8.1880999999999995E-2</v>
      </c>
      <c r="X59" s="508">
        <v>8.2389000000000004E-2</v>
      </c>
      <c r="Y59" s="508">
        <v>8.2762000000000002E-2</v>
      </c>
      <c r="Z59" s="508">
        <v>8.3164000000000002E-2</v>
      </c>
      <c r="AA59" s="508">
        <v>8.3131999999999998E-2</v>
      </c>
      <c r="AB59" s="508">
        <v>8.2344000000000001E-2</v>
      </c>
      <c r="AC59" s="508">
        <v>7.9932000000000003E-2</v>
      </c>
      <c r="AD59" s="508">
        <v>8.0403000000000002E-2</v>
      </c>
      <c r="AE59" s="508">
        <v>8.1023999999999999E-2</v>
      </c>
      <c r="AF59" s="508">
        <v>8.1345000000000001E-2</v>
      </c>
      <c r="AG59" s="508">
        <v>8.1085000000000004E-2</v>
      </c>
      <c r="AH59" s="508">
        <v>8.0828999999999998E-2</v>
      </c>
      <c r="AI59" s="508">
        <v>8.0871999999999999E-2</v>
      </c>
      <c r="AJ59" s="508">
        <v>8.0584000000000003E-2</v>
      </c>
      <c r="AK59" s="508">
        <v>8.0268999999999993E-2</v>
      </c>
      <c r="AL59" s="508">
        <v>8.0637E-2</v>
      </c>
      <c r="AM59" s="508">
        <v>8.1104999999999997E-2</v>
      </c>
      <c r="AN59" s="508">
        <v>8.0753000000000005E-2</v>
      </c>
      <c r="AO59" s="508">
        <v>8.0599000000000004E-2</v>
      </c>
      <c r="AP59" s="508">
        <v>7.9911999999999997E-2</v>
      </c>
      <c r="AQ59" s="508">
        <v>7.9030000000000003E-2</v>
      </c>
      <c r="AR59" s="508">
        <v>7.9065999999999997E-2</v>
      </c>
      <c r="AS59" s="508">
        <v>7.9906000000000005E-2</v>
      </c>
      <c r="AT59" s="508">
        <v>8.0368999999999996E-2</v>
      </c>
      <c r="AU59" s="508">
        <v>8.0873E-2</v>
      </c>
      <c r="AV59" s="508">
        <v>8.1081E-2</v>
      </c>
      <c r="AW59" s="508">
        <v>8.0465999999999996E-2</v>
      </c>
      <c r="AX59" s="508">
        <v>7.9759999999999998E-2</v>
      </c>
      <c r="AY59" s="508">
        <v>7.9682000000000003E-2</v>
      </c>
      <c r="AZ59" s="508">
        <v>7.9779000000000003E-2</v>
      </c>
      <c r="BA59" s="538">
        <f>IF((P60=""),"",MAX(D63:AZ63))</f>
        <v>3180.3374062496223</v>
      </c>
      <c r="BB59" s="539">
        <f>IF(P60="","",MIN(D63:AZ63))</f>
        <v>2679.2192173275489</v>
      </c>
      <c r="BC59" s="539">
        <f>IF((P63=""),"",AVERAGE(D63:AZ63))</f>
        <v>2892.5837278087079</v>
      </c>
      <c r="BD59" s="635">
        <f>STDEV(D63:AZ63)</f>
        <v>102.43857330739229</v>
      </c>
      <c r="BE59" s="541">
        <f>IF((P60=""),"",((BA59-BB59)/(BA59+BB59))*100)</f>
        <v>8.552151999107199</v>
      </c>
      <c r="BF59" s="542"/>
      <c r="BG59" s="636" t="s">
        <v>164</v>
      </c>
      <c r="BH59" s="637"/>
      <c r="BI59" s="638"/>
      <c r="BJ59" s="546"/>
      <c r="BK59" s="546"/>
      <c r="BL59" s="547"/>
      <c r="BM59" s="547"/>
      <c r="BN59" s="548"/>
      <c r="BO59" s="548"/>
    </row>
    <row r="60" spans="1:67" s="639" customFormat="1">
      <c r="A60" s="640"/>
      <c r="B60" s="641"/>
      <c r="C60" s="552" t="s">
        <v>391</v>
      </c>
      <c r="D60" s="508">
        <v>0.13885</v>
      </c>
      <c r="E60" s="508">
        <v>0.13542000000000001</v>
      </c>
      <c r="F60" s="508">
        <v>0.14127000000000001</v>
      </c>
      <c r="G60" s="508">
        <v>0.14115</v>
      </c>
      <c r="H60" s="508">
        <v>0.13958000000000001</v>
      </c>
      <c r="I60" s="508">
        <v>0.14019000000000001</v>
      </c>
      <c r="J60" s="508">
        <v>0.14149</v>
      </c>
      <c r="K60" s="508">
        <v>0.14149999999999999</v>
      </c>
      <c r="L60" s="508">
        <v>0.14101</v>
      </c>
      <c r="M60" s="508">
        <v>0.13686000000000001</v>
      </c>
      <c r="N60" s="508">
        <v>0.13764000000000001</v>
      </c>
      <c r="O60" s="508">
        <v>0.13503000000000001</v>
      </c>
      <c r="P60" s="508">
        <v>0.14055000000000001</v>
      </c>
      <c r="Q60" s="508">
        <v>0.14038</v>
      </c>
      <c r="R60" s="508">
        <v>0.13891999999999999</v>
      </c>
      <c r="S60" s="508">
        <v>0.13799</v>
      </c>
      <c r="T60" s="508">
        <v>0.13976</v>
      </c>
      <c r="U60" s="508">
        <v>0.14247000000000001</v>
      </c>
      <c r="V60" s="508">
        <v>0.14401</v>
      </c>
      <c r="W60" s="508">
        <v>0.14466999999999999</v>
      </c>
      <c r="X60" s="508">
        <v>0.14299999999999999</v>
      </c>
      <c r="Y60" s="508">
        <v>0.14421</v>
      </c>
      <c r="Z60" s="508">
        <v>0.14430999999999999</v>
      </c>
      <c r="AA60" s="508">
        <v>0.14021</v>
      </c>
      <c r="AB60" s="508">
        <v>0.13850000000000001</v>
      </c>
      <c r="AC60" s="508">
        <v>0.12766</v>
      </c>
      <c r="AD60" s="508">
        <v>0.12933</v>
      </c>
      <c r="AE60" s="508">
        <v>0.13178000000000001</v>
      </c>
      <c r="AF60" s="508">
        <v>0.13239000000000001</v>
      </c>
      <c r="AG60" s="508">
        <v>0.13425999999999999</v>
      </c>
      <c r="AH60" s="508">
        <v>0.13350000000000001</v>
      </c>
      <c r="AI60" s="508">
        <v>0.12992000000000001</v>
      </c>
      <c r="AJ60" s="508">
        <v>0.129</v>
      </c>
      <c r="AK60" s="508">
        <v>0.12962000000000001</v>
      </c>
      <c r="AL60" s="508">
        <v>0.12973000000000001</v>
      </c>
      <c r="AM60" s="508">
        <v>0.12956000000000001</v>
      </c>
      <c r="AN60" s="508">
        <v>0.12967000000000001</v>
      </c>
      <c r="AO60" s="508">
        <v>0.13055</v>
      </c>
      <c r="AP60" s="508">
        <v>0.13081999999999999</v>
      </c>
      <c r="AQ60" s="508">
        <v>0.13042999999999999</v>
      </c>
      <c r="AR60" s="508">
        <v>0.13023000000000001</v>
      </c>
      <c r="AS60" s="508">
        <v>0.12934000000000001</v>
      </c>
      <c r="AT60" s="508">
        <v>0.12809000000000001</v>
      </c>
      <c r="AU60" s="508">
        <v>0.12794</v>
      </c>
      <c r="AV60" s="508">
        <v>0.13077</v>
      </c>
      <c r="AW60" s="508">
        <v>0.13188</v>
      </c>
      <c r="AX60" s="508">
        <v>0.13194</v>
      </c>
      <c r="AY60" s="508">
        <v>0.13014000000000001</v>
      </c>
      <c r="AZ60" s="508">
        <v>0.12911</v>
      </c>
      <c r="BA60" s="642"/>
      <c r="BB60" s="643"/>
      <c r="BC60" s="643"/>
      <c r="BD60" s="635"/>
      <c r="BE60" s="644"/>
      <c r="BF60" s="643"/>
      <c r="BG60" s="645"/>
      <c r="BH60" s="637"/>
      <c r="BI60" s="638"/>
      <c r="BJ60" s="546"/>
      <c r="BK60" s="546"/>
      <c r="BL60" s="546"/>
      <c r="BM60" s="546"/>
      <c r="BN60" s="646"/>
      <c r="BO60" s="646"/>
    </row>
    <row r="61" spans="1:67" s="639" customFormat="1">
      <c r="A61" s="640"/>
      <c r="B61" s="641"/>
      <c r="C61" s="558" t="s">
        <v>392</v>
      </c>
      <c r="D61" s="647">
        <f t="shared" ref="D61:AZ62" si="18">300/D59</f>
        <v>3597.5968053340366</v>
      </c>
      <c r="E61" s="647">
        <f t="shared" si="18"/>
        <v>3593.7612305038456</v>
      </c>
      <c r="F61" s="647">
        <f t="shared" si="18"/>
        <v>3574.194317031036</v>
      </c>
      <c r="G61" s="647">
        <f t="shared" si="18"/>
        <v>3561.6763623412085</v>
      </c>
      <c r="H61" s="647">
        <f t="shared" si="18"/>
        <v>3555.6398373887378</v>
      </c>
      <c r="I61" s="647">
        <f t="shared" si="18"/>
        <v>3570.2809811132133</v>
      </c>
      <c r="J61" s="647">
        <f t="shared" si="18"/>
        <v>3584.0152917985783</v>
      </c>
      <c r="K61" s="647">
        <f t="shared" si="18"/>
        <v>3565.6132260479931</v>
      </c>
      <c r="L61" s="647">
        <f t="shared" si="18"/>
        <v>3577.9028718633717</v>
      </c>
      <c r="M61" s="647">
        <f t="shared" si="18"/>
        <v>3641.3069864543377</v>
      </c>
      <c r="N61" s="647">
        <f t="shared" si="18"/>
        <v>3634.7335134545719</v>
      </c>
      <c r="O61" s="647">
        <f t="shared" si="18"/>
        <v>3561.3381134404904</v>
      </c>
      <c r="P61" s="647">
        <f t="shared" si="18"/>
        <v>3562.3953546364578</v>
      </c>
      <c r="Q61" s="647">
        <f t="shared" si="18"/>
        <v>3573.9814152966405</v>
      </c>
      <c r="R61" s="647">
        <f t="shared" si="18"/>
        <v>3591.137073702103</v>
      </c>
      <c r="S61" s="647">
        <f t="shared" si="18"/>
        <v>3583.1163557317918</v>
      </c>
      <c r="T61" s="647">
        <f t="shared" si="18"/>
        <v>3608.0676392413438</v>
      </c>
      <c r="U61" s="647">
        <f t="shared" si="18"/>
        <v>3631.8293524448268</v>
      </c>
      <c r="V61" s="647">
        <f t="shared" si="18"/>
        <v>3651.5896586980862</v>
      </c>
      <c r="W61" s="647">
        <f t="shared" si="18"/>
        <v>3663.8536412598773</v>
      </c>
      <c r="X61" s="647">
        <f t="shared" si="18"/>
        <v>3641.2627899355493</v>
      </c>
      <c r="Y61" s="647">
        <f t="shared" si="18"/>
        <v>3624.8519852106037</v>
      </c>
      <c r="Z61" s="647">
        <f t="shared" si="18"/>
        <v>3607.3300947525372</v>
      </c>
      <c r="AA61" s="647">
        <f t="shared" si="18"/>
        <v>3608.7186642929319</v>
      </c>
      <c r="AB61" s="647">
        <f t="shared" si="18"/>
        <v>3643.2526960069949</v>
      </c>
      <c r="AC61" s="647">
        <f t="shared" si="18"/>
        <v>3753.1902116799279</v>
      </c>
      <c r="AD61" s="647">
        <f t="shared" si="18"/>
        <v>3731.2040595500166</v>
      </c>
      <c r="AE61" s="647">
        <f t="shared" si="18"/>
        <v>3702.6066350710903</v>
      </c>
      <c r="AF61" s="647">
        <f t="shared" si="18"/>
        <v>3687.9955744053109</v>
      </c>
      <c r="AG61" s="647">
        <f t="shared" si="18"/>
        <v>3699.8211753098599</v>
      </c>
      <c r="AH61" s="647">
        <f t="shared" si="18"/>
        <v>3711.5391752959954</v>
      </c>
      <c r="AI61" s="647">
        <f t="shared" si="18"/>
        <v>3709.5657335047977</v>
      </c>
      <c r="AJ61" s="647">
        <f t="shared" si="18"/>
        <v>3722.8233892584135</v>
      </c>
      <c r="AK61" s="647">
        <f t="shared" si="18"/>
        <v>3737.4328819344955</v>
      </c>
      <c r="AL61" s="647">
        <f t="shared" si="18"/>
        <v>3720.3765021020126</v>
      </c>
      <c r="AM61" s="647">
        <f t="shared" si="18"/>
        <v>3698.9088218975403</v>
      </c>
      <c r="AN61" s="647">
        <f t="shared" si="18"/>
        <v>3715.0322588634476</v>
      </c>
      <c r="AO61" s="647">
        <f t="shared" si="18"/>
        <v>3722.1305475254035</v>
      </c>
      <c r="AP61" s="647">
        <f t="shared" si="18"/>
        <v>3754.1295424967466</v>
      </c>
      <c r="AQ61" s="647">
        <f t="shared" si="18"/>
        <v>3796.0268252562319</v>
      </c>
      <c r="AR61" s="647">
        <f t="shared" si="18"/>
        <v>3794.2984342195127</v>
      </c>
      <c r="AS61" s="647">
        <f t="shared" si="18"/>
        <v>3754.4114334342848</v>
      </c>
      <c r="AT61" s="647">
        <f t="shared" si="18"/>
        <v>3732.7825405317972</v>
      </c>
      <c r="AU61" s="647">
        <f t="shared" si="18"/>
        <v>3709.5198644788743</v>
      </c>
      <c r="AV61" s="647">
        <f t="shared" si="18"/>
        <v>3700.0037000037</v>
      </c>
      <c r="AW61" s="647">
        <f t="shared" si="18"/>
        <v>3728.2827529639849</v>
      </c>
      <c r="AX61" s="647">
        <f t="shared" si="18"/>
        <v>3761.2838515546641</v>
      </c>
      <c r="AY61" s="647">
        <f t="shared" si="18"/>
        <v>3764.9657388117766</v>
      </c>
      <c r="AZ61" s="647">
        <f t="shared" si="18"/>
        <v>3760.3880720490351</v>
      </c>
      <c r="BA61" s="648"/>
      <c r="BB61" s="649"/>
      <c r="BC61" s="649"/>
      <c r="BD61" s="635"/>
      <c r="BE61" s="650"/>
      <c r="BF61" s="649"/>
      <c r="BG61" s="651"/>
      <c r="BH61" s="637"/>
      <c r="BI61" s="638"/>
      <c r="BJ61" s="546"/>
      <c r="BK61" s="546"/>
      <c r="BL61" s="546"/>
      <c r="BM61" s="546"/>
      <c r="BN61" s="646"/>
      <c r="BO61" s="646"/>
    </row>
    <row r="62" spans="1:67" s="639" customFormat="1">
      <c r="A62" s="640"/>
      <c r="B62" s="641"/>
      <c r="C62" s="558" t="s">
        <v>393</v>
      </c>
      <c r="D62" s="647">
        <f t="shared" si="18"/>
        <v>2160.6049693914297</v>
      </c>
      <c r="E62" s="647">
        <f t="shared" si="18"/>
        <v>2215.330084182543</v>
      </c>
      <c r="F62" s="647">
        <f t="shared" si="18"/>
        <v>2123.5931195582925</v>
      </c>
      <c r="G62" s="647">
        <f t="shared" si="18"/>
        <v>2125.3985122210415</v>
      </c>
      <c r="H62" s="647">
        <f t="shared" si="18"/>
        <v>2149.3050580312365</v>
      </c>
      <c r="I62" s="647">
        <f t="shared" si="18"/>
        <v>2139.9529210357373</v>
      </c>
      <c r="J62" s="647">
        <f t="shared" si="18"/>
        <v>2120.2911866563009</v>
      </c>
      <c r="K62" s="647">
        <f t="shared" si="18"/>
        <v>2120.1413427561838</v>
      </c>
      <c r="L62" s="647">
        <f t="shared" si="18"/>
        <v>2127.5086873271398</v>
      </c>
      <c r="M62" s="647">
        <f t="shared" si="18"/>
        <v>2192.0210434020164</v>
      </c>
      <c r="N62" s="647">
        <f t="shared" si="18"/>
        <v>2179.598953792502</v>
      </c>
      <c r="O62" s="647">
        <f t="shared" si="18"/>
        <v>2221.7285047767159</v>
      </c>
      <c r="P62" s="647">
        <f t="shared" si="18"/>
        <v>2134.4717182497329</v>
      </c>
      <c r="Q62" s="647">
        <f t="shared" si="18"/>
        <v>2137.0565607636413</v>
      </c>
      <c r="R62" s="647">
        <f t="shared" si="18"/>
        <v>2159.5162683558883</v>
      </c>
      <c r="S62" s="647">
        <f t="shared" si="18"/>
        <v>2174.0705848249872</v>
      </c>
      <c r="T62" s="647">
        <f t="shared" si="18"/>
        <v>2146.5369204350313</v>
      </c>
      <c r="U62" s="647">
        <f t="shared" si="18"/>
        <v>2105.7064645188457</v>
      </c>
      <c r="V62" s="647">
        <f t="shared" si="18"/>
        <v>2083.188667453649</v>
      </c>
      <c r="W62" s="647">
        <f t="shared" si="18"/>
        <v>2073.6849381350662</v>
      </c>
      <c r="X62" s="647">
        <f t="shared" si="18"/>
        <v>2097.9020979020979</v>
      </c>
      <c r="Y62" s="647">
        <f t="shared" si="18"/>
        <v>2080.2995631370918</v>
      </c>
      <c r="Z62" s="647">
        <f t="shared" si="18"/>
        <v>2078.8580139976439</v>
      </c>
      <c r="AA62" s="647">
        <f t="shared" si="18"/>
        <v>2139.6476713501174</v>
      </c>
      <c r="AB62" s="647">
        <f t="shared" si="18"/>
        <v>2166.0649819494583</v>
      </c>
      <c r="AC62" s="647">
        <f t="shared" si="18"/>
        <v>2349.9921666927776</v>
      </c>
      <c r="AD62" s="647">
        <f t="shared" si="18"/>
        <v>2319.6474135931339</v>
      </c>
      <c r="AE62" s="647">
        <f t="shared" si="18"/>
        <v>2276.5214751859157</v>
      </c>
      <c r="AF62" s="647">
        <f t="shared" si="18"/>
        <v>2266.0321776569226</v>
      </c>
      <c r="AG62" s="647">
        <f t="shared" si="18"/>
        <v>2234.4704305079699</v>
      </c>
      <c r="AH62" s="647">
        <f t="shared" si="18"/>
        <v>2247.1910112359551</v>
      </c>
      <c r="AI62" s="647">
        <f t="shared" si="18"/>
        <v>2309.1133004926105</v>
      </c>
      <c r="AJ62" s="647">
        <f t="shared" si="18"/>
        <v>2325.5813953488373</v>
      </c>
      <c r="AK62" s="647">
        <f t="shared" si="18"/>
        <v>2314.4576454250887</v>
      </c>
      <c r="AL62" s="647">
        <f t="shared" si="18"/>
        <v>2312.4951823017032</v>
      </c>
      <c r="AM62" s="647">
        <f t="shared" si="18"/>
        <v>2315.529484408768</v>
      </c>
      <c r="AN62" s="647">
        <f t="shared" si="18"/>
        <v>2313.5652039793322</v>
      </c>
      <c r="AO62" s="647">
        <f t="shared" si="18"/>
        <v>2297.9701263883571</v>
      </c>
      <c r="AP62" s="647">
        <f t="shared" si="18"/>
        <v>2293.2273352698367</v>
      </c>
      <c r="AQ62" s="647">
        <f t="shared" si="18"/>
        <v>2300.0843364256693</v>
      </c>
      <c r="AR62" s="647">
        <f t="shared" si="18"/>
        <v>2303.6166781847496</v>
      </c>
      <c r="AS62" s="647">
        <f t="shared" si="18"/>
        <v>2319.4680686562547</v>
      </c>
      <c r="AT62" s="647">
        <f t="shared" si="18"/>
        <v>2342.1032086813957</v>
      </c>
      <c r="AU62" s="647">
        <f t="shared" si="18"/>
        <v>2344.8491480381431</v>
      </c>
      <c r="AV62" s="647">
        <f t="shared" si="18"/>
        <v>2294.1041523285157</v>
      </c>
      <c r="AW62" s="647">
        <f t="shared" si="18"/>
        <v>2274.7952684258416</v>
      </c>
      <c r="AX62" s="647">
        <f t="shared" si="18"/>
        <v>2273.7608003638015</v>
      </c>
      <c r="AY62" s="647">
        <f t="shared" si="18"/>
        <v>2305.2097740894419</v>
      </c>
      <c r="AZ62" s="647">
        <f t="shared" si="18"/>
        <v>2323.6000309813335</v>
      </c>
      <c r="BA62" s="648"/>
      <c r="BB62" s="649"/>
      <c r="BC62" s="649"/>
      <c r="BD62" s="635"/>
      <c r="BE62" s="650"/>
      <c r="BF62" s="649"/>
      <c r="BG62" s="651"/>
      <c r="BH62" s="637"/>
      <c r="BI62" s="638"/>
      <c r="BJ62" s="546"/>
      <c r="BK62" s="546"/>
      <c r="BL62" s="546"/>
      <c r="BM62" s="546"/>
      <c r="BN62" s="646"/>
      <c r="BO62" s="646"/>
    </row>
    <row r="63" spans="1:67" s="639" customFormat="1" ht="32.25" thickBot="1">
      <c r="A63" s="652"/>
      <c r="B63" s="653"/>
      <c r="C63" s="566" t="s">
        <v>394</v>
      </c>
      <c r="D63" s="654">
        <f t="shared" ref="D63:AZ63" si="19">IF(((D61="")*AND(D62="")),"",(D61-D62)*2)</f>
        <v>2873.9836718852139</v>
      </c>
      <c r="E63" s="654">
        <f t="shared" si="19"/>
        <v>2756.8622926426051</v>
      </c>
      <c r="F63" s="654">
        <f t="shared" si="19"/>
        <v>2901.202394945487</v>
      </c>
      <c r="G63" s="654">
        <f t="shared" si="19"/>
        <v>2872.5557002403339</v>
      </c>
      <c r="H63" s="654">
        <f t="shared" si="19"/>
        <v>2812.6695587150025</v>
      </c>
      <c r="I63" s="654">
        <f t="shared" si="19"/>
        <v>2860.6561201549521</v>
      </c>
      <c r="J63" s="654">
        <f t="shared" si="19"/>
        <v>2927.448210284555</v>
      </c>
      <c r="K63" s="654">
        <f t="shared" si="19"/>
        <v>2890.9437665836185</v>
      </c>
      <c r="L63" s="654">
        <f t="shared" si="19"/>
        <v>2900.7883690724639</v>
      </c>
      <c r="M63" s="654">
        <f t="shared" si="19"/>
        <v>2898.5718861046425</v>
      </c>
      <c r="N63" s="654">
        <f t="shared" si="19"/>
        <v>2910.2691193241399</v>
      </c>
      <c r="O63" s="654">
        <f t="shared" si="19"/>
        <v>2679.2192173275489</v>
      </c>
      <c r="P63" s="654">
        <f t="shared" si="19"/>
        <v>2855.8472727734497</v>
      </c>
      <c r="Q63" s="654">
        <f t="shared" si="19"/>
        <v>2873.8497090659985</v>
      </c>
      <c r="R63" s="654">
        <f t="shared" si="19"/>
        <v>2863.2416106924293</v>
      </c>
      <c r="S63" s="654">
        <f t="shared" si="19"/>
        <v>2818.0915418136092</v>
      </c>
      <c r="T63" s="654">
        <f t="shared" si="19"/>
        <v>2923.061437612625</v>
      </c>
      <c r="U63" s="654">
        <f t="shared" si="19"/>
        <v>3052.2457758519622</v>
      </c>
      <c r="V63" s="654">
        <f t="shared" si="19"/>
        <v>3136.8019824888743</v>
      </c>
      <c r="W63" s="654">
        <f t="shared" si="19"/>
        <v>3180.3374062496223</v>
      </c>
      <c r="X63" s="654">
        <f t="shared" si="19"/>
        <v>3086.7213840669028</v>
      </c>
      <c r="Y63" s="654">
        <f t="shared" si="19"/>
        <v>3089.1048441470239</v>
      </c>
      <c r="Z63" s="654">
        <f t="shared" si="19"/>
        <v>3056.9441615097867</v>
      </c>
      <c r="AA63" s="654">
        <f t="shared" si="19"/>
        <v>2938.1419858856289</v>
      </c>
      <c r="AB63" s="654">
        <f t="shared" si="19"/>
        <v>2954.3754281150732</v>
      </c>
      <c r="AC63" s="654">
        <f t="shared" si="19"/>
        <v>2806.3960899743006</v>
      </c>
      <c r="AD63" s="654">
        <f t="shared" si="19"/>
        <v>2823.1132919137654</v>
      </c>
      <c r="AE63" s="654">
        <f t="shared" si="19"/>
        <v>2852.1703197703491</v>
      </c>
      <c r="AF63" s="654">
        <f t="shared" si="19"/>
        <v>2843.9267934967766</v>
      </c>
      <c r="AG63" s="654">
        <f t="shared" si="19"/>
        <v>2930.7014896037799</v>
      </c>
      <c r="AH63" s="654">
        <f t="shared" si="19"/>
        <v>2928.6963281200806</v>
      </c>
      <c r="AI63" s="654">
        <f t="shared" si="19"/>
        <v>2800.9048660243743</v>
      </c>
      <c r="AJ63" s="654">
        <f t="shared" si="19"/>
        <v>2794.4839878191524</v>
      </c>
      <c r="AK63" s="654">
        <f t="shared" si="19"/>
        <v>2845.9504730188137</v>
      </c>
      <c r="AL63" s="654">
        <f t="shared" si="19"/>
        <v>2815.762639600619</v>
      </c>
      <c r="AM63" s="654">
        <f t="shared" si="19"/>
        <v>2766.7586749775446</v>
      </c>
      <c r="AN63" s="654">
        <f t="shared" si="19"/>
        <v>2802.9341097682309</v>
      </c>
      <c r="AO63" s="654">
        <f t="shared" si="19"/>
        <v>2848.3208422740927</v>
      </c>
      <c r="AP63" s="654">
        <f t="shared" si="19"/>
        <v>2921.8044144538198</v>
      </c>
      <c r="AQ63" s="654">
        <f t="shared" si="19"/>
        <v>2991.884977661125</v>
      </c>
      <c r="AR63" s="654">
        <f t="shared" si="19"/>
        <v>2981.3635120695262</v>
      </c>
      <c r="AS63" s="654">
        <f t="shared" si="19"/>
        <v>2869.8867295560603</v>
      </c>
      <c r="AT63" s="654">
        <f t="shared" si="19"/>
        <v>2781.3586637008029</v>
      </c>
      <c r="AU63" s="654">
        <f t="shared" si="19"/>
        <v>2729.3414328814624</v>
      </c>
      <c r="AV63" s="654">
        <f t="shared" si="19"/>
        <v>2811.7990953503686</v>
      </c>
      <c r="AW63" s="654">
        <f t="shared" si="19"/>
        <v>2906.9749690762865</v>
      </c>
      <c r="AX63" s="654">
        <f t="shared" si="19"/>
        <v>2975.0461023817252</v>
      </c>
      <c r="AY63" s="654">
        <f t="shared" si="19"/>
        <v>2919.5119294446695</v>
      </c>
      <c r="AZ63" s="654">
        <f t="shared" si="19"/>
        <v>2873.5760821354033</v>
      </c>
      <c r="BA63" s="655"/>
      <c r="BB63" s="656"/>
      <c r="BC63" s="656"/>
      <c r="BD63" s="657"/>
      <c r="BE63" s="654"/>
      <c r="BF63" s="656"/>
      <c r="BG63" s="658"/>
      <c r="BH63" s="637"/>
      <c r="BI63" s="638"/>
      <c r="BJ63" s="546"/>
      <c r="BK63" s="546"/>
      <c r="BL63" s="546"/>
      <c r="BM63" s="546"/>
      <c r="BN63" s="646"/>
      <c r="BO63" s="646"/>
    </row>
    <row r="64" spans="1:67">
      <c r="A64" s="634">
        <v>44057</v>
      </c>
      <c r="B64" s="445" t="s">
        <v>407</v>
      </c>
      <c r="C64" s="446" t="s">
        <v>389</v>
      </c>
      <c r="D64" s="508">
        <v>8.2861000000000004E-2</v>
      </c>
      <c r="E64" s="508">
        <v>8.3587999999999996E-2</v>
      </c>
      <c r="F64" s="508">
        <v>8.3908999999999997E-2</v>
      </c>
      <c r="G64" s="508">
        <v>8.3729999999999999E-2</v>
      </c>
      <c r="H64" s="508">
        <v>8.3173999999999998E-2</v>
      </c>
      <c r="I64" s="508">
        <v>8.2919000000000007E-2</v>
      </c>
      <c r="J64" s="508">
        <v>8.3282999999999996E-2</v>
      </c>
      <c r="K64" s="508">
        <v>8.2716999999999999E-2</v>
      </c>
      <c r="L64" s="508">
        <v>8.3184999999999995E-2</v>
      </c>
      <c r="M64" s="508">
        <v>8.3815000000000001E-2</v>
      </c>
      <c r="N64" s="508">
        <v>8.3630999999999997E-2</v>
      </c>
      <c r="O64" s="508">
        <v>8.3338999999999996E-2</v>
      </c>
      <c r="P64" s="508">
        <v>8.2993999999999998E-2</v>
      </c>
      <c r="Q64" s="508">
        <v>8.2921999999999996E-2</v>
      </c>
      <c r="R64" s="508">
        <v>8.2119999999999999E-2</v>
      </c>
      <c r="S64" s="508">
        <v>8.1706000000000001E-2</v>
      </c>
      <c r="T64" s="508">
        <v>8.1363000000000005E-2</v>
      </c>
      <c r="U64" s="508">
        <v>8.1397999999999998E-2</v>
      </c>
      <c r="V64" s="508">
        <v>8.1985000000000002E-2</v>
      </c>
      <c r="W64" s="508">
        <v>8.2410999999999998E-2</v>
      </c>
      <c r="X64" s="508">
        <v>8.2432000000000005E-2</v>
      </c>
      <c r="Y64" s="508">
        <v>8.2192000000000001E-2</v>
      </c>
      <c r="Z64" s="508">
        <v>8.1868999999999997E-2</v>
      </c>
      <c r="AA64" s="508">
        <v>8.2002000000000005E-2</v>
      </c>
      <c r="AB64" s="508">
        <v>8.3003999999999994E-2</v>
      </c>
      <c r="AC64" s="508">
        <v>8.0559000000000006E-2</v>
      </c>
      <c r="AD64" s="508">
        <v>8.0291000000000001E-2</v>
      </c>
      <c r="AE64" s="508">
        <v>8.0209000000000003E-2</v>
      </c>
      <c r="AF64" s="508">
        <v>7.9861000000000001E-2</v>
      </c>
      <c r="AG64" s="508">
        <v>7.9460000000000003E-2</v>
      </c>
      <c r="AH64" s="508">
        <v>7.9419000000000003E-2</v>
      </c>
      <c r="AI64" s="508">
        <v>8.0126000000000003E-2</v>
      </c>
      <c r="AJ64" s="508">
        <v>8.0343999999999999E-2</v>
      </c>
      <c r="AK64" s="508">
        <v>8.0054E-2</v>
      </c>
      <c r="AL64" s="508">
        <v>7.9669000000000004E-2</v>
      </c>
      <c r="AM64" s="508">
        <v>7.9236000000000001E-2</v>
      </c>
      <c r="AN64" s="508">
        <v>7.8785999999999995E-2</v>
      </c>
      <c r="AO64" s="508">
        <v>7.9571000000000003E-2</v>
      </c>
      <c r="AP64" s="508">
        <v>8.0181000000000002E-2</v>
      </c>
      <c r="AQ64" s="508">
        <v>8.0444000000000002E-2</v>
      </c>
      <c r="AR64" s="508">
        <v>8.0481999999999998E-2</v>
      </c>
      <c r="AS64" s="508">
        <v>8.0666000000000002E-2</v>
      </c>
      <c r="AT64" s="508">
        <v>7.9755000000000006E-2</v>
      </c>
      <c r="AU64" s="508">
        <v>7.9403000000000001E-2</v>
      </c>
      <c r="AV64" s="508">
        <v>7.9182000000000002E-2</v>
      </c>
      <c r="AW64" s="508">
        <v>7.9403000000000001E-2</v>
      </c>
      <c r="AX64" s="508">
        <v>7.9490000000000005E-2</v>
      </c>
      <c r="AY64" s="508">
        <v>8.0089999999999995E-2</v>
      </c>
      <c r="AZ64" s="508">
        <v>8.0572000000000005E-2</v>
      </c>
      <c r="BA64" s="448">
        <f>IF((P65=""),"",MAX(D68:AZ68))</f>
        <v>2997.9260906550999</v>
      </c>
      <c r="BB64" s="449">
        <f>IF(P65="","",MIN(D68:AZ68))</f>
        <v>2556.6903463649687</v>
      </c>
      <c r="BC64" s="449">
        <f>IF((P68=""),"",AVERAGE(D68:AZ68))</f>
        <v>2789.7795467750261</v>
      </c>
      <c r="BD64" s="450">
        <f>STDEV(D68:AZ68)</f>
        <v>105.85986219864695</v>
      </c>
      <c r="BE64" s="451">
        <f>IF((P65=""),"",((BA64-BB64)/(BA64+BB64))*100)</f>
        <v>7.9435861916479071</v>
      </c>
      <c r="BF64" s="452"/>
      <c r="BG64" s="686" t="s">
        <v>553</v>
      </c>
      <c r="BH64" s="454"/>
      <c r="BI64" s="465"/>
      <c r="BL64" s="456"/>
      <c r="BM64" s="456"/>
      <c r="BN64" s="457"/>
      <c r="BO64" s="457"/>
    </row>
    <row r="65" spans="1:67">
      <c r="A65" s="458"/>
      <c r="B65" s="459"/>
      <c r="C65" s="460" t="s">
        <v>391</v>
      </c>
      <c r="D65" s="508">
        <v>0.13075999999999999</v>
      </c>
      <c r="E65" s="508">
        <v>0.13178000000000001</v>
      </c>
      <c r="F65" s="508">
        <v>0.13292000000000001</v>
      </c>
      <c r="G65" s="508">
        <v>0.13335</v>
      </c>
      <c r="H65" s="508">
        <v>0.13208</v>
      </c>
      <c r="I65" s="508">
        <v>0.13242999999999999</v>
      </c>
      <c r="J65" s="508">
        <v>0.13313</v>
      </c>
      <c r="K65" s="508">
        <v>0.13314000000000001</v>
      </c>
      <c r="L65" s="508">
        <v>0.13320000000000001</v>
      </c>
      <c r="M65" s="508">
        <v>0.13038</v>
      </c>
      <c r="N65" s="508">
        <v>0.13119</v>
      </c>
      <c r="O65" s="508">
        <v>0.13242000000000001</v>
      </c>
      <c r="P65" s="508">
        <v>0.13349</v>
      </c>
      <c r="Q65" s="508">
        <v>0.13364000000000001</v>
      </c>
      <c r="R65" s="508">
        <v>0.13242999999999999</v>
      </c>
      <c r="S65" s="508">
        <v>0.13161999999999999</v>
      </c>
      <c r="T65" s="508">
        <v>0.13297999999999999</v>
      </c>
      <c r="U65" s="508">
        <v>0.13546</v>
      </c>
      <c r="V65" s="508">
        <v>0.13716999999999999</v>
      </c>
      <c r="W65" s="508">
        <v>0.13683999999999999</v>
      </c>
      <c r="X65" s="508">
        <v>0.13624</v>
      </c>
      <c r="Y65" s="508">
        <v>0.13605</v>
      </c>
      <c r="Z65" s="508">
        <v>0.13686000000000001</v>
      </c>
      <c r="AA65" s="508">
        <v>0.13239999999999999</v>
      </c>
      <c r="AB65" s="508">
        <v>0.13164999999999999</v>
      </c>
      <c r="AC65" s="508">
        <v>0.12715000000000001</v>
      </c>
      <c r="AD65" s="508">
        <v>0.12687000000000001</v>
      </c>
      <c r="AE65" s="508">
        <v>0.12948999999999999</v>
      </c>
      <c r="AF65" s="508">
        <v>0.13038</v>
      </c>
      <c r="AG65" s="508">
        <v>0.13178000000000001</v>
      </c>
      <c r="AH65" s="508">
        <v>0.13139999999999999</v>
      </c>
      <c r="AI65" s="508">
        <v>0.12848000000000001</v>
      </c>
      <c r="AJ65" s="508">
        <v>0.12658</v>
      </c>
      <c r="AK65" s="508">
        <v>0.12692999999999999</v>
      </c>
      <c r="AL65" s="508">
        <v>0.12703</v>
      </c>
      <c r="AM65" s="508">
        <v>0.1275</v>
      </c>
      <c r="AN65" s="508">
        <v>0.12734999999999999</v>
      </c>
      <c r="AO65" s="508">
        <v>0.12847</v>
      </c>
      <c r="AP65" s="508">
        <v>0.12908</v>
      </c>
      <c r="AQ65" s="508">
        <v>0.12845999999999999</v>
      </c>
      <c r="AR65" s="508">
        <v>0.12776000000000001</v>
      </c>
      <c r="AS65" s="508">
        <v>0.12697</v>
      </c>
      <c r="AT65" s="508">
        <v>0.12561</v>
      </c>
      <c r="AU65" s="508">
        <v>0.12572</v>
      </c>
      <c r="AV65" s="508">
        <v>0.12737000000000001</v>
      </c>
      <c r="AW65" s="508">
        <v>0.12914999999999999</v>
      </c>
      <c r="AX65" s="508">
        <v>0.12945999999999999</v>
      </c>
      <c r="AY65" s="508">
        <v>0.12881999999999999</v>
      </c>
      <c r="AZ65" s="508">
        <v>0.12866</v>
      </c>
      <c r="BA65" s="461"/>
      <c r="BB65" s="462"/>
      <c r="BC65" s="462"/>
      <c r="BD65" s="450"/>
      <c r="BE65" s="463"/>
      <c r="BF65" s="462"/>
      <c r="BG65" s="464"/>
      <c r="BH65" s="454"/>
      <c r="BI65" s="465"/>
    </row>
    <row r="66" spans="1:67">
      <c r="A66" s="458"/>
      <c r="B66" s="459"/>
      <c r="C66" s="466" t="s">
        <v>392</v>
      </c>
      <c r="D66" s="467">
        <f t="shared" ref="D66:AZ67" si="20">300/D64</f>
        <v>3620.5211136722942</v>
      </c>
      <c r="E66" s="467">
        <f t="shared" si="20"/>
        <v>3589.0319184571949</v>
      </c>
      <c r="F66" s="467">
        <f t="shared" si="20"/>
        <v>3575.3018150615549</v>
      </c>
      <c r="G66" s="467">
        <f t="shared" si="20"/>
        <v>3582.9451809387315</v>
      </c>
      <c r="H66" s="467">
        <f t="shared" si="20"/>
        <v>3606.8963858898214</v>
      </c>
      <c r="I66" s="467">
        <f t="shared" si="20"/>
        <v>3617.9886395156718</v>
      </c>
      <c r="J66" s="467">
        <f t="shared" si="20"/>
        <v>3602.1757141313356</v>
      </c>
      <c r="K66" s="467">
        <f t="shared" si="20"/>
        <v>3626.8239902317541</v>
      </c>
      <c r="L66" s="467">
        <f t="shared" si="20"/>
        <v>3606.4194265793112</v>
      </c>
      <c r="M66" s="467">
        <f t="shared" si="20"/>
        <v>3579.3115790729585</v>
      </c>
      <c r="N66" s="467">
        <f t="shared" si="20"/>
        <v>3587.1865695734837</v>
      </c>
      <c r="O66" s="467">
        <f t="shared" si="20"/>
        <v>3599.7552166452683</v>
      </c>
      <c r="P66" s="467">
        <f t="shared" si="20"/>
        <v>3614.7191363231077</v>
      </c>
      <c r="Q66" s="467">
        <f t="shared" si="20"/>
        <v>3617.8577458334339</v>
      </c>
      <c r="R66" s="467">
        <f t="shared" si="20"/>
        <v>3653.1904529956164</v>
      </c>
      <c r="S66" s="467">
        <f t="shared" si="20"/>
        <v>3671.7009766724595</v>
      </c>
      <c r="T66" s="467">
        <f t="shared" si="20"/>
        <v>3687.179676265624</v>
      </c>
      <c r="U66" s="467">
        <f t="shared" si="20"/>
        <v>3685.5942406447334</v>
      </c>
      <c r="V66" s="467">
        <f t="shared" si="20"/>
        <v>3659.205952308349</v>
      </c>
      <c r="W66" s="467">
        <f t="shared" si="20"/>
        <v>3640.2907378869327</v>
      </c>
      <c r="X66" s="467">
        <f t="shared" si="20"/>
        <v>3639.3633540372671</v>
      </c>
      <c r="Y66" s="467">
        <f t="shared" si="20"/>
        <v>3649.9902666926223</v>
      </c>
      <c r="Z66" s="467">
        <f t="shared" si="20"/>
        <v>3664.3906729042742</v>
      </c>
      <c r="AA66" s="467">
        <f t="shared" si="20"/>
        <v>3658.447354942562</v>
      </c>
      <c r="AB66" s="467">
        <f t="shared" si="20"/>
        <v>3614.2836489807723</v>
      </c>
      <c r="AC66" s="467">
        <f t="shared" si="20"/>
        <v>3723.9786988418423</v>
      </c>
      <c r="AD66" s="467">
        <f t="shared" si="20"/>
        <v>3736.4088129429201</v>
      </c>
      <c r="AE66" s="467">
        <f t="shared" si="20"/>
        <v>3740.2286526449648</v>
      </c>
      <c r="AF66" s="467">
        <f t="shared" si="20"/>
        <v>3756.5269656027349</v>
      </c>
      <c r="AG66" s="467">
        <f t="shared" si="20"/>
        <v>3775.4845205134657</v>
      </c>
      <c r="AH66" s="467">
        <f t="shared" si="20"/>
        <v>3777.4336116042759</v>
      </c>
      <c r="AI66" s="467">
        <f t="shared" si="20"/>
        <v>3744.103037715598</v>
      </c>
      <c r="AJ66" s="467">
        <f t="shared" si="20"/>
        <v>3733.9440406253111</v>
      </c>
      <c r="AK66" s="467">
        <f t="shared" si="20"/>
        <v>3747.4704574412272</v>
      </c>
      <c r="AL66" s="467">
        <f t="shared" si="20"/>
        <v>3765.5800876124968</v>
      </c>
      <c r="AM66" s="467">
        <f t="shared" si="20"/>
        <v>3786.1578070573983</v>
      </c>
      <c r="AN66" s="467">
        <f t="shared" si="20"/>
        <v>3807.7831086741303</v>
      </c>
      <c r="AO66" s="467">
        <f t="shared" si="20"/>
        <v>3770.2177929145041</v>
      </c>
      <c r="AP66" s="467">
        <f t="shared" si="20"/>
        <v>3741.5347775657574</v>
      </c>
      <c r="AQ66" s="467">
        <f t="shared" si="20"/>
        <v>3729.3023718363083</v>
      </c>
      <c r="AR66" s="467">
        <f t="shared" si="20"/>
        <v>3727.5415620884173</v>
      </c>
      <c r="AS66" s="467">
        <f t="shared" si="20"/>
        <v>3719.0390003223165</v>
      </c>
      <c r="AT66" s="467">
        <f t="shared" si="20"/>
        <v>3761.5196539401913</v>
      </c>
      <c r="AU66" s="467">
        <f t="shared" si="20"/>
        <v>3778.1947785348161</v>
      </c>
      <c r="AV66" s="467">
        <f t="shared" si="20"/>
        <v>3788.7398651208605</v>
      </c>
      <c r="AW66" s="467">
        <f t="shared" si="20"/>
        <v>3778.1947785348161</v>
      </c>
      <c r="AX66" s="467">
        <f t="shared" si="20"/>
        <v>3774.059630142156</v>
      </c>
      <c r="AY66" s="467">
        <f t="shared" si="20"/>
        <v>3745.7859907603947</v>
      </c>
      <c r="AZ66" s="467">
        <f t="shared" si="20"/>
        <v>3723.3778483840538</v>
      </c>
      <c r="BA66" s="468"/>
      <c r="BB66" s="469"/>
      <c r="BC66" s="469"/>
      <c r="BD66" s="450"/>
      <c r="BE66" s="470"/>
      <c r="BF66" s="469"/>
      <c r="BG66" s="471"/>
      <c r="BH66" s="454"/>
      <c r="BI66" s="480"/>
    </row>
    <row r="67" spans="1:67">
      <c r="A67" s="458"/>
      <c r="B67" s="459"/>
      <c r="C67" s="466" t="s">
        <v>393</v>
      </c>
      <c r="D67" s="467">
        <f t="shared" si="20"/>
        <v>2294.2795962067912</v>
      </c>
      <c r="E67" s="467">
        <f t="shared" si="20"/>
        <v>2276.5214751859157</v>
      </c>
      <c r="F67" s="467">
        <f t="shared" si="20"/>
        <v>2256.9966897381883</v>
      </c>
      <c r="G67" s="467">
        <f t="shared" si="20"/>
        <v>2249.7187851518561</v>
      </c>
      <c r="H67" s="467">
        <f t="shared" si="20"/>
        <v>2271.3506965475467</v>
      </c>
      <c r="I67" s="467">
        <f t="shared" si="20"/>
        <v>2265.3477308766896</v>
      </c>
      <c r="J67" s="467">
        <f t="shared" si="20"/>
        <v>2253.4364906482388</v>
      </c>
      <c r="K67" s="467">
        <f t="shared" si="20"/>
        <v>2253.2672374943668</v>
      </c>
      <c r="L67" s="467">
        <f t="shared" si="20"/>
        <v>2252.2522522522522</v>
      </c>
      <c r="M67" s="467">
        <f t="shared" si="20"/>
        <v>2300.9664058904741</v>
      </c>
      <c r="N67" s="467">
        <f t="shared" si="20"/>
        <v>2286.7596615595698</v>
      </c>
      <c r="O67" s="467">
        <f t="shared" si="20"/>
        <v>2265.5188038060714</v>
      </c>
      <c r="P67" s="467">
        <f t="shared" si="20"/>
        <v>2247.3593527605062</v>
      </c>
      <c r="Q67" s="467">
        <f t="shared" si="20"/>
        <v>2244.8368751870694</v>
      </c>
      <c r="R67" s="467">
        <f t="shared" si="20"/>
        <v>2265.3477308766896</v>
      </c>
      <c r="S67" s="467">
        <f t="shared" si="20"/>
        <v>2279.2888618750953</v>
      </c>
      <c r="T67" s="467">
        <f t="shared" si="20"/>
        <v>2255.9783426079111</v>
      </c>
      <c r="U67" s="467">
        <f t="shared" si="20"/>
        <v>2214.6759190905063</v>
      </c>
      <c r="V67" s="467">
        <f t="shared" si="20"/>
        <v>2187.0671429612889</v>
      </c>
      <c r="W67" s="467">
        <f t="shared" si="20"/>
        <v>2192.3414206372408</v>
      </c>
      <c r="X67" s="467">
        <f t="shared" si="20"/>
        <v>2201.996476805637</v>
      </c>
      <c r="Y67" s="467">
        <f t="shared" si="20"/>
        <v>2205.0716648291068</v>
      </c>
      <c r="Z67" s="467">
        <f t="shared" si="20"/>
        <v>2192.0210434020164</v>
      </c>
      <c r="AA67" s="467">
        <f t="shared" si="20"/>
        <v>2265.8610271903326</v>
      </c>
      <c r="AB67" s="467">
        <f t="shared" si="20"/>
        <v>2278.7694644891762</v>
      </c>
      <c r="AC67" s="467">
        <f t="shared" si="20"/>
        <v>2359.4180102241444</v>
      </c>
      <c r="AD67" s="467">
        <f t="shared" si="20"/>
        <v>2364.6252069047055</v>
      </c>
      <c r="AE67" s="467">
        <f t="shared" si="20"/>
        <v>2316.7812186269211</v>
      </c>
      <c r="AF67" s="467">
        <f t="shared" si="20"/>
        <v>2300.9664058904741</v>
      </c>
      <c r="AG67" s="467">
        <f t="shared" si="20"/>
        <v>2276.5214751859157</v>
      </c>
      <c r="AH67" s="467">
        <f t="shared" si="20"/>
        <v>2283.1050228310505</v>
      </c>
      <c r="AI67" s="467">
        <f t="shared" si="20"/>
        <v>2334.9937733499373</v>
      </c>
      <c r="AJ67" s="467">
        <f t="shared" si="20"/>
        <v>2370.0426607678937</v>
      </c>
      <c r="AK67" s="467">
        <f t="shared" si="20"/>
        <v>2363.5074450484522</v>
      </c>
      <c r="AL67" s="467">
        <f t="shared" si="20"/>
        <v>2361.6468550736045</v>
      </c>
      <c r="AM67" s="467">
        <f t="shared" si="20"/>
        <v>2352.9411764705883</v>
      </c>
      <c r="AN67" s="467">
        <f t="shared" si="20"/>
        <v>2355.7126030624268</v>
      </c>
      <c r="AO67" s="467">
        <f t="shared" si="20"/>
        <v>2335.1755273604731</v>
      </c>
      <c r="AP67" s="467">
        <f t="shared" si="20"/>
        <v>2324.1400681747755</v>
      </c>
      <c r="AQ67" s="467">
        <f t="shared" si="20"/>
        <v>2335.3573096683795</v>
      </c>
      <c r="AR67" s="467">
        <f t="shared" si="20"/>
        <v>2348.1527864746399</v>
      </c>
      <c r="AS67" s="467">
        <f t="shared" si="20"/>
        <v>2362.7628573678821</v>
      </c>
      <c r="AT67" s="467">
        <f t="shared" si="20"/>
        <v>2388.3448770002387</v>
      </c>
      <c r="AU67" s="467">
        <f t="shared" si="20"/>
        <v>2386.2551702195356</v>
      </c>
      <c r="AV67" s="467">
        <f t="shared" si="20"/>
        <v>2355.3427023631934</v>
      </c>
      <c r="AW67" s="467">
        <f t="shared" si="20"/>
        <v>2322.8803716608595</v>
      </c>
      <c r="AX67" s="467">
        <f t="shared" si="20"/>
        <v>2317.3180905298937</v>
      </c>
      <c r="AY67" s="467">
        <f t="shared" si="20"/>
        <v>2328.8309268747089</v>
      </c>
      <c r="AZ67" s="467">
        <f t="shared" si="20"/>
        <v>2331.7270324887299</v>
      </c>
      <c r="BA67" s="468"/>
      <c r="BB67" s="469"/>
      <c r="BC67" s="469"/>
      <c r="BD67" s="450"/>
      <c r="BE67" s="470"/>
      <c r="BF67" s="469"/>
      <c r="BG67" s="471"/>
      <c r="BH67" s="454"/>
      <c r="BI67" s="480"/>
    </row>
    <row r="68" spans="1:67" ht="32.25" thickBot="1">
      <c r="A68" s="472"/>
      <c r="B68" s="473"/>
      <c r="C68" s="474" t="s">
        <v>394</v>
      </c>
      <c r="D68" s="475">
        <f t="shared" ref="D68:AZ68" si="21">IF(((D66="")*AND(D67="")),"",(D66-D67)*2)</f>
        <v>2652.4830349310059</v>
      </c>
      <c r="E68" s="475">
        <f t="shared" si="21"/>
        <v>2625.0208865425584</v>
      </c>
      <c r="F68" s="475">
        <f t="shared" si="21"/>
        <v>2636.6102506467332</v>
      </c>
      <c r="G68" s="475">
        <f t="shared" si="21"/>
        <v>2666.4527915737508</v>
      </c>
      <c r="H68" s="475">
        <f t="shared" si="21"/>
        <v>2671.0913786845495</v>
      </c>
      <c r="I68" s="475">
        <f t="shared" si="21"/>
        <v>2705.2818172779644</v>
      </c>
      <c r="J68" s="475">
        <f t="shared" si="21"/>
        <v>2697.4784469661936</v>
      </c>
      <c r="K68" s="475">
        <f t="shared" si="21"/>
        <v>2747.1135054747747</v>
      </c>
      <c r="L68" s="475">
        <f t="shared" si="21"/>
        <v>2708.334348654118</v>
      </c>
      <c r="M68" s="475">
        <f t="shared" si="21"/>
        <v>2556.6903463649687</v>
      </c>
      <c r="N68" s="475">
        <f t="shared" si="21"/>
        <v>2600.8538160278276</v>
      </c>
      <c r="O68" s="475">
        <f t="shared" si="21"/>
        <v>2668.4728256783937</v>
      </c>
      <c r="P68" s="475">
        <f t="shared" si="21"/>
        <v>2734.719567125203</v>
      </c>
      <c r="Q68" s="475">
        <f t="shared" si="21"/>
        <v>2746.0417412927291</v>
      </c>
      <c r="R68" s="475">
        <f t="shared" si="21"/>
        <v>2775.6854442378535</v>
      </c>
      <c r="S68" s="475">
        <f t="shared" si="21"/>
        <v>2784.8242295947284</v>
      </c>
      <c r="T68" s="475">
        <f t="shared" si="21"/>
        <v>2862.4026673154258</v>
      </c>
      <c r="U68" s="475">
        <f t="shared" si="21"/>
        <v>2941.8366431084542</v>
      </c>
      <c r="V68" s="475">
        <f t="shared" si="21"/>
        <v>2944.2776186941201</v>
      </c>
      <c r="W68" s="475">
        <f t="shared" si="21"/>
        <v>2895.8986344993837</v>
      </c>
      <c r="X68" s="475">
        <f t="shared" si="21"/>
        <v>2874.7337544632601</v>
      </c>
      <c r="Y68" s="475">
        <f t="shared" si="21"/>
        <v>2889.837203727031</v>
      </c>
      <c r="Z68" s="475">
        <f t="shared" si="21"/>
        <v>2944.7392590045156</v>
      </c>
      <c r="AA68" s="475">
        <f t="shared" si="21"/>
        <v>2785.1726555044588</v>
      </c>
      <c r="AB68" s="475">
        <f t="shared" si="21"/>
        <v>2671.0283689831922</v>
      </c>
      <c r="AC68" s="475">
        <f t="shared" si="21"/>
        <v>2729.1213772353958</v>
      </c>
      <c r="AD68" s="475">
        <f t="shared" si="21"/>
        <v>2743.5672120764293</v>
      </c>
      <c r="AE68" s="475">
        <f t="shared" si="21"/>
        <v>2846.8948680360872</v>
      </c>
      <c r="AF68" s="475">
        <f t="shared" si="21"/>
        <v>2911.1211194245216</v>
      </c>
      <c r="AG68" s="475">
        <f t="shared" si="21"/>
        <v>2997.9260906550999</v>
      </c>
      <c r="AH68" s="475">
        <f t="shared" si="21"/>
        <v>2988.6571775464508</v>
      </c>
      <c r="AI68" s="475">
        <f t="shared" si="21"/>
        <v>2818.2185287313214</v>
      </c>
      <c r="AJ68" s="475">
        <f t="shared" si="21"/>
        <v>2727.8027597148348</v>
      </c>
      <c r="AK68" s="475">
        <f t="shared" si="21"/>
        <v>2767.92602478555</v>
      </c>
      <c r="AL68" s="475">
        <f t="shared" si="21"/>
        <v>2807.8664650777846</v>
      </c>
      <c r="AM68" s="475">
        <f t="shared" si="21"/>
        <v>2866.4332611736199</v>
      </c>
      <c r="AN68" s="475">
        <f t="shared" si="21"/>
        <v>2904.1410112234071</v>
      </c>
      <c r="AO68" s="475">
        <f t="shared" si="21"/>
        <v>2870.084531108062</v>
      </c>
      <c r="AP68" s="475">
        <f t="shared" si="21"/>
        <v>2834.7894187819638</v>
      </c>
      <c r="AQ68" s="475">
        <f t="shared" si="21"/>
        <v>2787.8901243358578</v>
      </c>
      <c r="AR68" s="475">
        <f t="shared" si="21"/>
        <v>2758.7775512275548</v>
      </c>
      <c r="AS68" s="475">
        <f t="shared" si="21"/>
        <v>2712.5522859088687</v>
      </c>
      <c r="AT68" s="475">
        <f t="shared" si="21"/>
        <v>2746.3495538799052</v>
      </c>
      <c r="AU68" s="475">
        <f t="shared" si="21"/>
        <v>2783.8792166305611</v>
      </c>
      <c r="AV68" s="475">
        <f t="shared" si="21"/>
        <v>2866.7943255153341</v>
      </c>
      <c r="AW68" s="475">
        <f t="shared" si="21"/>
        <v>2910.6288137479132</v>
      </c>
      <c r="AX68" s="475">
        <f t="shared" si="21"/>
        <v>2913.4830792245248</v>
      </c>
      <c r="AY68" s="475">
        <f t="shared" si="21"/>
        <v>2833.9101277713717</v>
      </c>
      <c r="AZ68" s="475">
        <f t="shared" si="21"/>
        <v>2783.3016317906477</v>
      </c>
      <c r="BA68" s="476"/>
      <c r="BB68" s="477"/>
      <c r="BC68" s="477"/>
      <c r="BD68" s="478"/>
      <c r="BE68" s="475"/>
      <c r="BF68" s="477"/>
      <c r="BG68" s="479"/>
      <c r="BH68" s="454"/>
      <c r="BI68" s="465"/>
    </row>
    <row r="69" spans="1:67">
      <c r="A69" s="444"/>
      <c r="B69" s="445" t="s">
        <v>407</v>
      </c>
      <c r="C69" s="446" t="s">
        <v>389</v>
      </c>
      <c r="D69" s="366"/>
      <c r="E69" s="366"/>
      <c r="F69" s="366"/>
      <c r="G69" s="366"/>
      <c r="H69" s="366"/>
      <c r="I69" s="366"/>
      <c r="J69" s="366"/>
      <c r="K69" s="366"/>
      <c r="L69" s="366"/>
      <c r="M69" s="366"/>
      <c r="N69" s="366"/>
      <c r="O69" s="366"/>
      <c r="P69" s="366"/>
      <c r="Q69" s="366"/>
      <c r="R69" s="36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366"/>
      <c r="AH69" s="366"/>
      <c r="AI69" s="366"/>
      <c r="AJ69" s="366"/>
      <c r="AK69" s="366"/>
      <c r="AL69" s="366"/>
      <c r="AM69" s="366"/>
      <c r="AN69" s="366"/>
      <c r="AO69" s="366"/>
      <c r="AP69" s="366"/>
      <c r="AQ69" s="366"/>
      <c r="AR69" s="366"/>
      <c r="AS69" s="366"/>
      <c r="AT69" s="366"/>
      <c r="AU69" s="366"/>
      <c r="AV69" s="366"/>
      <c r="AW69" s="366"/>
      <c r="AX69" s="366"/>
      <c r="AY69" s="366"/>
      <c r="AZ69" s="366"/>
      <c r="BA69" s="448" t="str">
        <f>IF((P70=""),"",MAX(D73:AZ73))</f>
        <v/>
      </c>
      <c r="BB69" s="449" t="str">
        <f>IF(P70="","",MIN(D73:AZ73))</f>
        <v/>
      </c>
      <c r="BC69" s="449" t="e">
        <f>IF((P73=""),"",AVERAGE(D73:AZ73))</f>
        <v>#DIV/0!</v>
      </c>
      <c r="BD69" s="450" t="e">
        <f>STDEV(D73:AZ73)</f>
        <v>#DIV/0!</v>
      </c>
      <c r="BE69" s="451" t="str">
        <f>IF((P70=""),"",((BA69-BB69)/(BA69+BB69))*100)</f>
        <v/>
      </c>
      <c r="BF69" s="452"/>
      <c r="BG69" s="453"/>
      <c r="BH69" s="454"/>
      <c r="BI69" s="465"/>
      <c r="BL69" s="456"/>
      <c r="BM69" s="456"/>
      <c r="BN69" s="457"/>
      <c r="BO69" s="457"/>
    </row>
    <row r="70" spans="1:67">
      <c r="A70" s="458"/>
      <c r="B70" s="459"/>
      <c r="C70" s="460" t="s">
        <v>391</v>
      </c>
      <c r="D70" s="447"/>
      <c r="E70" s="447"/>
      <c r="F70" s="447"/>
      <c r="G70" s="447"/>
      <c r="H70" s="447"/>
      <c r="I70" s="447"/>
      <c r="J70" s="447"/>
      <c r="K70" s="447"/>
      <c r="L70" s="447"/>
      <c r="M70" s="447"/>
      <c r="N70" s="447"/>
      <c r="O70" s="447"/>
      <c r="P70" s="447"/>
      <c r="Q70" s="447"/>
      <c r="R70" s="447"/>
      <c r="S70" s="447"/>
      <c r="T70" s="447"/>
      <c r="U70" s="447"/>
      <c r="V70" s="447"/>
      <c r="W70" s="447"/>
      <c r="X70" s="447"/>
      <c r="Y70" s="447"/>
      <c r="Z70" s="447"/>
      <c r="AA70" s="447"/>
      <c r="AB70" s="447"/>
      <c r="AC70" s="447"/>
      <c r="AD70" s="447"/>
      <c r="AE70" s="447"/>
      <c r="AF70" s="447"/>
      <c r="AG70" s="447"/>
      <c r="AH70" s="447"/>
      <c r="AI70" s="447"/>
      <c r="AJ70" s="447"/>
      <c r="AK70" s="447"/>
      <c r="AL70" s="447"/>
      <c r="AM70" s="447"/>
      <c r="AN70" s="447"/>
      <c r="AO70" s="447"/>
      <c r="AP70" s="447"/>
      <c r="AQ70" s="447"/>
      <c r="AR70" s="447"/>
      <c r="AS70" s="447"/>
      <c r="AT70" s="447"/>
      <c r="AU70" s="447"/>
      <c r="AV70" s="447"/>
      <c r="AW70" s="447"/>
      <c r="AX70" s="447"/>
      <c r="AY70" s="447"/>
      <c r="AZ70" s="447"/>
      <c r="BA70" s="461"/>
      <c r="BB70" s="462"/>
      <c r="BC70" s="462"/>
      <c r="BD70" s="450"/>
      <c r="BE70" s="463"/>
      <c r="BF70" s="462"/>
      <c r="BG70" s="464"/>
      <c r="BH70" s="454"/>
      <c r="BI70" s="465"/>
    </row>
    <row r="71" spans="1:67">
      <c r="A71" s="458"/>
      <c r="B71" s="459"/>
      <c r="C71" s="466" t="s">
        <v>392</v>
      </c>
      <c r="D71" s="467" t="e">
        <f t="shared" ref="D71:AZ72" si="22">300/D69</f>
        <v>#DIV/0!</v>
      </c>
      <c r="E71" s="467" t="e">
        <f t="shared" si="22"/>
        <v>#DIV/0!</v>
      </c>
      <c r="F71" s="467" t="e">
        <f t="shared" si="22"/>
        <v>#DIV/0!</v>
      </c>
      <c r="G71" s="467" t="e">
        <f t="shared" si="22"/>
        <v>#DIV/0!</v>
      </c>
      <c r="H71" s="467" t="e">
        <f t="shared" si="22"/>
        <v>#DIV/0!</v>
      </c>
      <c r="I71" s="467" t="e">
        <f t="shared" si="22"/>
        <v>#DIV/0!</v>
      </c>
      <c r="J71" s="467" t="e">
        <f t="shared" si="22"/>
        <v>#DIV/0!</v>
      </c>
      <c r="K71" s="467" t="e">
        <f t="shared" si="22"/>
        <v>#DIV/0!</v>
      </c>
      <c r="L71" s="467" t="e">
        <f t="shared" si="22"/>
        <v>#DIV/0!</v>
      </c>
      <c r="M71" s="467" t="e">
        <f t="shared" si="22"/>
        <v>#DIV/0!</v>
      </c>
      <c r="N71" s="467" t="e">
        <f t="shared" si="22"/>
        <v>#DIV/0!</v>
      </c>
      <c r="O71" s="467" t="e">
        <f t="shared" si="22"/>
        <v>#DIV/0!</v>
      </c>
      <c r="P71" s="467" t="e">
        <f t="shared" si="22"/>
        <v>#DIV/0!</v>
      </c>
      <c r="Q71" s="467" t="e">
        <f t="shared" si="22"/>
        <v>#DIV/0!</v>
      </c>
      <c r="R71" s="467" t="e">
        <f t="shared" si="22"/>
        <v>#DIV/0!</v>
      </c>
      <c r="S71" s="467" t="e">
        <f t="shared" si="22"/>
        <v>#DIV/0!</v>
      </c>
      <c r="T71" s="467" t="e">
        <f t="shared" si="22"/>
        <v>#DIV/0!</v>
      </c>
      <c r="U71" s="467" t="e">
        <f t="shared" si="22"/>
        <v>#DIV/0!</v>
      </c>
      <c r="V71" s="467" t="e">
        <f t="shared" si="22"/>
        <v>#DIV/0!</v>
      </c>
      <c r="W71" s="467" t="e">
        <f t="shared" si="22"/>
        <v>#DIV/0!</v>
      </c>
      <c r="X71" s="467" t="e">
        <f t="shared" si="22"/>
        <v>#DIV/0!</v>
      </c>
      <c r="Y71" s="467" t="e">
        <f t="shared" si="22"/>
        <v>#DIV/0!</v>
      </c>
      <c r="Z71" s="467" t="e">
        <f t="shared" si="22"/>
        <v>#DIV/0!</v>
      </c>
      <c r="AA71" s="467" t="e">
        <f t="shared" si="22"/>
        <v>#DIV/0!</v>
      </c>
      <c r="AB71" s="467" t="e">
        <f t="shared" si="22"/>
        <v>#DIV/0!</v>
      </c>
      <c r="AC71" s="467" t="e">
        <f t="shared" si="22"/>
        <v>#DIV/0!</v>
      </c>
      <c r="AD71" s="467" t="e">
        <f t="shared" si="22"/>
        <v>#DIV/0!</v>
      </c>
      <c r="AE71" s="467" t="e">
        <f t="shared" si="22"/>
        <v>#DIV/0!</v>
      </c>
      <c r="AF71" s="467" t="e">
        <f t="shared" si="22"/>
        <v>#DIV/0!</v>
      </c>
      <c r="AG71" s="467" t="e">
        <f t="shared" si="22"/>
        <v>#DIV/0!</v>
      </c>
      <c r="AH71" s="467" t="e">
        <f t="shared" si="22"/>
        <v>#DIV/0!</v>
      </c>
      <c r="AI71" s="467" t="e">
        <f t="shared" si="22"/>
        <v>#DIV/0!</v>
      </c>
      <c r="AJ71" s="467" t="e">
        <f t="shared" si="22"/>
        <v>#DIV/0!</v>
      </c>
      <c r="AK71" s="467" t="e">
        <f t="shared" si="22"/>
        <v>#DIV/0!</v>
      </c>
      <c r="AL71" s="467" t="e">
        <f t="shared" si="22"/>
        <v>#DIV/0!</v>
      </c>
      <c r="AM71" s="467" t="e">
        <f t="shared" si="22"/>
        <v>#DIV/0!</v>
      </c>
      <c r="AN71" s="467" t="e">
        <f t="shared" si="22"/>
        <v>#DIV/0!</v>
      </c>
      <c r="AO71" s="467" t="e">
        <f t="shared" si="22"/>
        <v>#DIV/0!</v>
      </c>
      <c r="AP71" s="467" t="e">
        <f t="shared" si="22"/>
        <v>#DIV/0!</v>
      </c>
      <c r="AQ71" s="467" t="e">
        <f t="shared" si="22"/>
        <v>#DIV/0!</v>
      </c>
      <c r="AR71" s="467" t="e">
        <f t="shared" si="22"/>
        <v>#DIV/0!</v>
      </c>
      <c r="AS71" s="467" t="e">
        <f t="shared" si="22"/>
        <v>#DIV/0!</v>
      </c>
      <c r="AT71" s="467" t="e">
        <f t="shared" si="22"/>
        <v>#DIV/0!</v>
      </c>
      <c r="AU71" s="467" t="e">
        <f t="shared" si="22"/>
        <v>#DIV/0!</v>
      </c>
      <c r="AV71" s="467" t="e">
        <f t="shared" si="22"/>
        <v>#DIV/0!</v>
      </c>
      <c r="AW71" s="467" t="e">
        <f t="shared" si="22"/>
        <v>#DIV/0!</v>
      </c>
      <c r="AX71" s="467" t="e">
        <f t="shared" si="22"/>
        <v>#DIV/0!</v>
      </c>
      <c r="AY71" s="467" t="e">
        <f t="shared" si="22"/>
        <v>#DIV/0!</v>
      </c>
      <c r="AZ71" s="467" t="e">
        <f t="shared" si="22"/>
        <v>#DIV/0!</v>
      </c>
      <c r="BA71" s="468"/>
      <c r="BB71" s="469"/>
      <c r="BC71" s="469"/>
      <c r="BD71" s="450"/>
      <c r="BE71" s="470"/>
      <c r="BF71" s="469"/>
      <c r="BG71" s="471"/>
      <c r="BH71" s="454"/>
      <c r="BI71" s="480"/>
    </row>
    <row r="72" spans="1:67">
      <c r="A72" s="458"/>
      <c r="B72" s="459"/>
      <c r="C72" s="466" t="s">
        <v>393</v>
      </c>
      <c r="D72" s="467" t="e">
        <f t="shared" si="22"/>
        <v>#DIV/0!</v>
      </c>
      <c r="E72" s="467" t="e">
        <f t="shared" si="22"/>
        <v>#DIV/0!</v>
      </c>
      <c r="F72" s="467" t="e">
        <f t="shared" si="22"/>
        <v>#DIV/0!</v>
      </c>
      <c r="G72" s="467" t="e">
        <f t="shared" si="22"/>
        <v>#DIV/0!</v>
      </c>
      <c r="H72" s="467" t="e">
        <f t="shared" si="22"/>
        <v>#DIV/0!</v>
      </c>
      <c r="I72" s="467" t="e">
        <f t="shared" si="22"/>
        <v>#DIV/0!</v>
      </c>
      <c r="J72" s="467" t="e">
        <f t="shared" si="22"/>
        <v>#DIV/0!</v>
      </c>
      <c r="K72" s="467" t="e">
        <f t="shared" si="22"/>
        <v>#DIV/0!</v>
      </c>
      <c r="L72" s="467" t="e">
        <f t="shared" si="22"/>
        <v>#DIV/0!</v>
      </c>
      <c r="M72" s="467" t="e">
        <f t="shared" si="22"/>
        <v>#DIV/0!</v>
      </c>
      <c r="N72" s="467" t="e">
        <f t="shared" si="22"/>
        <v>#DIV/0!</v>
      </c>
      <c r="O72" s="467" t="e">
        <f t="shared" si="22"/>
        <v>#DIV/0!</v>
      </c>
      <c r="P72" s="467" t="e">
        <f t="shared" si="22"/>
        <v>#DIV/0!</v>
      </c>
      <c r="Q72" s="467" t="e">
        <f t="shared" si="22"/>
        <v>#DIV/0!</v>
      </c>
      <c r="R72" s="467" t="e">
        <f t="shared" si="22"/>
        <v>#DIV/0!</v>
      </c>
      <c r="S72" s="467" t="e">
        <f t="shared" si="22"/>
        <v>#DIV/0!</v>
      </c>
      <c r="T72" s="467" t="e">
        <f t="shared" si="22"/>
        <v>#DIV/0!</v>
      </c>
      <c r="U72" s="467" t="e">
        <f t="shared" si="22"/>
        <v>#DIV/0!</v>
      </c>
      <c r="V72" s="467" t="e">
        <f t="shared" si="22"/>
        <v>#DIV/0!</v>
      </c>
      <c r="W72" s="467" t="e">
        <f t="shared" si="22"/>
        <v>#DIV/0!</v>
      </c>
      <c r="X72" s="467" t="e">
        <f t="shared" si="22"/>
        <v>#DIV/0!</v>
      </c>
      <c r="Y72" s="467" t="e">
        <f t="shared" si="22"/>
        <v>#DIV/0!</v>
      </c>
      <c r="Z72" s="467" t="e">
        <f t="shared" si="22"/>
        <v>#DIV/0!</v>
      </c>
      <c r="AA72" s="467" t="e">
        <f t="shared" si="22"/>
        <v>#DIV/0!</v>
      </c>
      <c r="AB72" s="467" t="e">
        <f t="shared" si="22"/>
        <v>#DIV/0!</v>
      </c>
      <c r="AC72" s="467" t="e">
        <f t="shared" si="22"/>
        <v>#DIV/0!</v>
      </c>
      <c r="AD72" s="467" t="e">
        <f t="shared" si="22"/>
        <v>#DIV/0!</v>
      </c>
      <c r="AE72" s="467" t="e">
        <f t="shared" si="22"/>
        <v>#DIV/0!</v>
      </c>
      <c r="AF72" s="467" t="e">
        <f t="shared" si="22"/>
        <v>#DIV/0!</v>
      </c>
      <c r="AG72" s="467" t="e">
        <f t="shared" si="22"/>
        <v>#DIV/0!</v>
      </c>
      <c r="AH72" s="467" t="e">
        <f t="shared" si="22"/>
        <v>#DIV/0!</v>
      </c>
      <c r="AI72" s="467" t="e">
        <f t="shared" si="22"/>
        <v>#DIV/0!</v>
      </c>
      <c r="AJ72" s="467" t="e">
        <f t="shared" si="22"/>
        <v>#DIV/0!</v>
      </c>
      <c r="AK72" s="467" t="e">
        <f t="shared" si="22"/>
        <v>#DIV/0!</v>
      </c>
      <c r="AL72" s="467" t="e">
        <f t="shared" si="22"/>
        <v>#DIV/0!</v>
      </c>
      <c r="AM72" s="467" t="e">
        <f t="shared" si="22"/>
        <v>#DIV/0!</v>
      </c>
      <c r="AN72" s="467" t="e">
        <f t="shared" si="22"/>
        <v>#DIV/0!</v>
      </c>
      <c r="AO72" s="467" t="e">
        <f t="shared" si="22"/>
        <v>#DIV/0!</v>
      </c>
      <c r="AP72" s="467" t="e">
        <f t="shared" si="22"/>
        <v>#DIV/0!</v>
      </c>
      <c r="AQ72" s="467" t="e">
        <f t="shared" si="22"/>
        <v>#DIV/0!</v>
      </c>
      <c r="AR72" s="467" t="e">
        <f t="shared" si="22"/>
        <v>#DIV/0!</v>
      </c>
      <c r="AS72" s="467" t="e">
        <f t="shared" si="22"/>
        <v>#DIV/0!</v>
      </c>
      <c r="AT72" s="467" t="e">
        <f t="shared" si="22"/>
        <v>#DIV/0!</v>
      </c>
      <c r="AU72" s="467" t="e">
        <f t="shared" si="22"/>
        <v>#DIV/0!</v>
      </c>
      <c r="AV72" s="467" t="e">
        <f t="shared" si="22"/>
        <v>#DIV/0!</v>
      </c>
      <c r="AW72" s="467" t="e">
        <f t="shared" si="22"/>
        <v>#DIV/0!</v>
      </c>
      <c r="AX72" s="467" t="e">
        <f t="shared" si="22"/>
        <v>#DIV/0!</v>
      </c>
      <c r="AY72" s="467" t="e">
        <f t="shared" si="22"/>
        <v>#DIV/0!</v>
      </c>
      <c r="AZ72" s="467" t="e">
        <f t="shared" si="22"/>
        <v>#DIV/0!</v>
      </c>
      <c r="BA72" s="468"/>
      <c r="BB72" s="469"/>
      <c r="BC72" s="469"/>
      <c r="BD72" s="450"/>
      <c r="BE72" s="470"/>
      <c r="BF72" s="469"/>
      <c r="BG72" s="471"/>
      <c r="BH72" s="454"/>
      <c r="BI72" s="480"/>
    </row>
    <row r="73" spans="1:67" ht="32.25" thickBot="1">
      <c r="A73" s="472"/>
      <c r="B73" s="473"/>
      <c r="C73" s="474" t="s">
        <v>394</v>
      </c>
      <c r="D73" s="475" t="e">
        <f t="shared" ref="D73:AZ73" si="23">IF(((D71="")*AND(D72="")),"",(D71-D72)*2)</f>
        <v>#DIV/0!</v>
      </c>
      <c r="E73" s="475" t="e">
        <f t="shared" si="23"/>
        <v>#DIV/0!</v>
      </c>
      <c r="F73" s="475" t="e">
        <f t="shared" si="23"/>
        <v>#DIV/0!</v>
      </c>
      <c r="G73" s="475" t="e">
        <f t="shared" si="23"/>
        <v>#DIV/0!</v>
      </c>
      <c r="H73" s="475" t="e">
        <f t="shared" si="23"/>
        <v>#DIV/0!</v>
      </c>
      <c r="I73" s="475" t="e">
        <f t="shared" si="23"/>
        <v>#DIV/0!</v>
      </c>
      <c r="J73" s="475" t="e">
        <f t="shared" si="23"/>
        <v>#DIV/0!</v>
      </c>
      <c r="K73" s="475" t="e">
        <f t="shared" si="23"/>
        <v>#DIV/0!</v>
      </c>
      <c r="L73" s="475" t="e">
        <f t="shared" si="23"/>
        <v>#DIV/0!</v>
      </c>
      <c r="M73" s="475" t="e">
        <f t="shared" si="23"/>
        <v>#DIV/0!</v>
      </c>
      <c r="N73" s="475" t="e">
        <f t="shared" si="23"/>
        <v>#DIV/0!</v>
      </c>
      <c r="O73" s="475" t="e">
        <f t="shared" si="23"/>
        <v>#DIV/0!</v>
      </c>
      <c r="P73" s="475" t="e">
        <f t="shared" si="23"/>
        <v>#DIV/0!</v>
      </c>
      <c r="Q73" s="475" t="e">
        <f t="shared" si="23"/>
        <v>#DIV/0!</v>
      </c>
      <c r="R73" s="475" t="e">
        <f t="shared" si="23"/>
        <v>#DIV/0!</v>
      </c>
      <c r="S73" s="475" t="e">
        <f t="shared" si="23"/>
        <v>#DIV/0!</v>
      </c>
      <c r="T73" s="475" t="e">
        <f t="shared" si="23"/>
        <v>#DIV/0!</v>
      </c>
      <c r="U73" s="475" t="e">
        <f t="shared" si="23"/>
        <v>#DIV/0!</v>
      </c>
      <c r="V73" s="475" t="e">
        <f t="shared" si="23"/>
        <v>#DIV/0!</v>
      </c>
      <c r="W73" s="475" t="e">
        <f t="shared" si="23"/>
        <v>#DIV/0!</v>
      </c>
      <c r="X73" s="475" t="e">
        <f t="shared" si="23"/>
        <v>#DIV/0!</v>
      </c>
      <c r="Y73" s="475" t="e">
        <f t="shared" si="23"/>
        <v>#DIV/0!</v>
      </c>
      <c r="Z73" s="475" t="e">
        <f t="shared" si="23"/>
        <v>#DIV/0!</v>
      </c>
      <c r="AA73" s="475" t="e">
        <f t="shared" si="23"/>
        <v>#DIV/0!</v>
      </c>
      <c r="AB73" s="475" t="e">
        <f t="shared" si="23"/>
        <v>#DIV/0!</v>
      </c>
      <c r="AC73" s="475" t="e">
        <f t="shared" si="23"/>
        <v>#DIV/0!</v>
      </c>
      <c r="AD73" s="475" t="e">
        <f t="shared" si="23"/>
        <v>#DIV/0!</v>
      </c>
      <c r="AE73" s="475" t="e">
        <f t="shared" si="23"/>
        <v>#DIV/0!</v>
      </c>
      <c r="AF73" s="475" t="e">
        <f t="shared" si="23"/>
        <v>#DIV/0!</v>
      </c>
      <c r="AG73" s="475" t="e">
        <f t="shared" si="23"/>
        <v>#DIV/0!</v>
      </c>
      <c r="AH73" s="475" t="e">
        <f t="shared" si="23"/>
        <v>#DIV/0!</v>
      </c>
      <c r="AI73" s="475" t="e">
        <f t="shared" si="23"/>
        <v>#DIV/0!</v>
      </c>
      <c r="AJ73" s="475" t="e">
        <f t="shared" si="23"/>
        <v>#DIV/0!</v>
      </c>
      <c r="AK73" s="475" t="e">
        <f t="shared" si="23"/>
        <v>#DIV/0!</v>
      </c>
      <c r="AL73" s="475" t="e">
        <f t="shared" si="23"/>
        <v>#DIV/0!</v>
      </c>
      <c r="AM73" s="475" t="e">
        <f t="shared" si="23"/>
        <v>#DIV/0!</v>
      </c>
      <c r="AN73" s="475" t="e">
        <f t="shared" si="23"/>
        <v>#DIV/0!</v>
      </c>
      <c r="AO73" s="475" t="e">
        <f t="shared" si="23"/>
        <v>#DIV/0!</v>
      </c>
      <c r="AP73" s="475" t="e">
        <f t="shared" si="23"/>
        <v>#DIV/0!</v>
      </c>
      <c r="AQ73" s="475" t="e">
        <f t="shared" si="23"/>
        <v>#DIV/0!</v>
      </c>
      <c r="AR73" s="475" t="e">
        <f t="shared" si="23"/>
        <v>#DIV/0!</v>
      </c>
      <c r="AS73" s="475" t="e">
        <f t="shared" si="23"/>
        <v>#DIV/0!</v>
      </c>
      <c r="AT73" s="475" t="e">
        <f t="shared" si="23"/>
        <v>#DIV/0!</v>
      </c>
      <c r="AU73" s="475" t="e">
        <f t="shared" si="23"/>
        <v>#DIV/0!</v>
      </c>
      <c r="AV73" s="475" t="e">
        <f t="shared" si="23"/>
        <v>#DIV/0!</v>
      </c>
      <c r="AW73" s="475" t="e">
        <f t="shared" si="23"/>
        <v>#DIV/0!</v>
      </c>
      <c r="AX73" s="475" t="e">
        <f t="shared" si="23"/>
        <v>#DIV/0!</v>
      </c>
      <c r="AY73" s="475" t="e">
        <f t="shared" si="23"/>
        <v>#DIV/0!</v>
      </c>
      <c r="AZ73" s="475" t="e">
        <f t="shared" si="23"/>
        <v>#DIV/0!</v>
      </c>
      <c r="BA73" s="476"/>
      <c r="BB73" s="477"/>
      <c r="BC73" s="477"/>
      <c r="BD73" s="478"/>
      <c r="BE73" s="475"/>
      <c r="BF73" s="477"/>
      <c r="BG73" s="479"/>
      <c r="BH73" s="454"/>
      <c r="BI73" s="465"/>
    </row>
    <row r="74" spans="1:67">
      <c r="A74" s="444"/>
      <c r="B74" s="445" t="s">
        <v>407</v>
      </c>
      <c r="C74" s="446" t="s">
        <v>389</v>
      </c>
      <c r="D74" s="366"/>
      <c r="E74" s="366"/>
      <c r="F74" s="366"/>
      <c r="G74" s="366"/>
      <c r="H74" s="366"/>
      <c r="I74" s="366"/>
      <c r="J74" s="366"/>
      <c r="K74" s="366"/>
      <c r="L74" s="366"/>
      <c r="M74" s="366"/>
      <c r="N74" s="366"/>
      <c r="O74" s="366"/>
      <c r="P74" s="366"/>
      <c r="Q74" s="366"/>
      <c r="R74" s="36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366"/>
      <c r="AH74" s="366"/>
      <c r="AI74" s="366"/>
      <c r="AJ74" s="366"/>
      <c r="AK74" s="366"/>
      <c r="AL74" s="366"/>
      <c r="AM74" s="366"/>
      <c r="AN74" s="366"/>
      <c r="AO74" s="366"/>
      <c r="AP74" s="366"/>
      <c r="AQ74" s="366"/>
      <c r="AR74" s="366"/>
      <c r="AS74" s="366"/>
      <c r="AT74" s="366"/>
      <c r="AU74" s="366"/>
      <c r="AV74" s="366"/>
      <c r="AW74" s="366"/>
      <c r="AX74" s="366"/>
      <c r="AY74" s="366"/>
      <c r="AZ74" s="366"/>
      <c r="BA74" s="448" t="str">
        <f>IF((P75=""),"",MAX(D78:AZ78))</f>
        <v/>
      </c>
      <c r="BB74" s="449" t="str">
        <f>IF(P75="","",MIN(D78:AZ78))</f>
        <v/>
      </c>
      <c r="BC74" s="449" t="e">
        <f>IF((P78=""),"",AVERAGE(D78:AZ78))</f>
        <v>#DIV/0!</v>
      </c>
      <c r="BD74" s="450" t="e">
        <f>STDEV(D78:AZ78)</f>
        <v>#DIV/0!</v>
      </c>
      <c r="BE74" s="451" t="str">
        <f>IF((P75=""),"",((BA74-BB74)/(BA74+BB74))*100)</f>
        <v/>
      </c>
      <c r="BF74" s="452"/>
      <c r="BG74" s="453"/>
      <c r="BH74" s="454"/>
      <c r="BI74" s="465"/>
      <c r="BL74" s="456"/>
      <c r="BM74" s="456"/>
      <c r="BN74" s="457"/>
      <c r="BO74" s="457"/>
    </row>
    <row r="75" spans="1:67">
      <c r="A75" s="458"/>
      <c r="B75" s="459"/>
      <c r="C75" s="460" t="s">
        <v>391</v>
      </c>
      <c r="D75" s="447"/>
      <c r="E75" s="447"/>
      <c r="F75" s="447"/>
      <c r="G75" s="447"/>
      <c r="H75" s="447"/>
      <c r="I75" s="447"/>
      <c r="J75" s="447"/>
      <c r="K75" s="447"/>
      <c r="L75" s="447"/>
      <c r="M75" s="447"/>
      <c r="N75" s="447"/>
      <c r="O75" s="447"/>
      <c r="P75" s="447"/>
      <c r="Q75" s="447"/>
      <c r="R75" s="447"/>
      <c r="S75" s="447"/>
      <c r="T75" s="447"/>
      <c r="U75" s="447"/>
      <c r="V75" s="447"/>
      <c r="W75" s="447"/>
      <c r="X75" s="447"/>
      <c r="Y75" s="447"/>
      <c r="Z75" s="447"/>
      <c r="AA75" s="447"/>
      <c r="AB75" s="447"/>
      <c r="AC75" s="447"/>
      <c r="AD75" s="447"/>
      <c r="AE75" s="447"/>
      <c r="AF75" s="447"/>
      <c r="AG75" s="447"/>
      <c r="AH75" s="447"/>
      <c r="AI75" s="447"/>
      <c r="AJ75" s="447"/>
      <c r="AK75" s="447"/>
      <c r="AL75" s="447"/>
      <c r="AM75" s="447"/>
      <c r="AN75" s="447"/>
      <c r="AO75" s="447"/>
      <c r="AP75" s="447"/>
      <c r="AQ75" s="447"/>
      <c r="AR75" s="447"/>
      <c r="AS75" s="447"/>
      <c r="AT75" s="447"/>
      <c r="AU75" s="447"/>
      <c r="AV75" s="447"/>
      <c r="AW75" s="447"/>
      <c r="AX75" s="447"/>
      <c r="AY75" s="447"/>
      <c r="AZ75" s="447"/>
      <c r="BA75" s="461"/>
      <c r="BB75" s="462"/>
      <c r="BC75" s="462"/>
      <c r="BD75" s="450"/>
      <c r="BE75" s="463"/>
      <c r="BF75" s="462"/>
      <c r="BG75" s="464"/>
      <c r="BH75" s="454"/>
      <c r="BI75" s="465"/>
    </row>
    <row r="76" spans="1:67">
      <c r="A76" s="458"/>
      <c r="B76" s="459"/>
      <c r="C76" s="466" t="s">
        <v>392</v>
      </c>
      <c r="D76" s="467" t="e">
        <f t="shared" ref="D76:AZ77" si="24">300/D74</f>
        <v>#DIV/0!</v>
      </c>
      <c r="E76" s="467" t="e">
        <f t="shared" si="24"/>
        <v>#DIV/0!</v>
      </c>
      <c r="F76" s="467" t="e">
        <f t="shared" si="24"/>
        <v>#DIV/0!</v>
      </c>
      <c r="G76" s="467" t="e">
        <f t="shared" si="24"/>
        <v>#DIV/0!</v>
      </c>
      <c r="H76" s="467" t="e">
        <f t="shared" si="24"/>
        <v>#DIV/0!</v>
      </c>
      <c r="I76" s="467" t="e">
        <f t="shared" si="24"/>
        <v>#DIV/0!</v>
      </c>
      <c r="J76" s="467" t="e">
        <f t="shared" si="24"/>
        <v>#DIV/0!</v>
      </c>
      <c r="K76" s="467" t="e">
        <f t="shared" si="24"/>
        <v>#DIV/0!</v>
      </c>
      <c r="L76" s="467" t="e">
        <f t="shared" si="24"/>
        <v>#DIV/0!</v>
      </c>
      <c r="M76" s="467" t="e">
        <f t="shared" si="24"/>
        <v>#DIV/0!</v>
      </c>
      <c r="N76" s="467" t="e">
        <f t="shared" si="24"/>
        <v>#DIV/0!</v>
      </c>
      <c r="O76" s="467" t="e">
        <f t="shared" si="24"/>
        <v>#DIV/0!</v>
      </c>
      <c r="P76" s="467" t="e">
        <f t="shared" si="24"/>
        <v>#DIV/0!</v>
      </c>
      <c r="Q76" s="467" t="e">
        <f t="shared" si="24"/>
        <v>#DIV/0!</v>
      </c>
      <c r="R76" s="467" t="e">
        <f t="shared" si="24"/>
        <v>#DIV/0!</v>
      </c>
      <c r="S76" s="467" t="e">
        <f t="shared" si="24"/>
        <v>#DIV/0!</v>
      </c>
      <c r="T76" s="467" t="e">
        <f t="shared" si="24"/>
        <v>#DIV/0!</v>
      </c>
      <c r="U76" s="467" t="e">
        <f t="shared" si="24"/>
        <v>#DIV/0!</v>
      </c>
      <c r="V76" s="467" t="e">
        <f t="shared" si="24"/>
        <v>#DIV/0!</v>
      </c>
      <c r="W76" s="467" t="e">
        <f t="shared" si="24"/>
        <v>#DIV/0!</v>
      </c>
      <c r="X76" s="467" t="e">
        <f t="shared" si="24"/>
        <v>#DIV/0!</v>
      </c>
      <c r="Y76" s="467" t="e">
        <f t="shared" si="24"/>
        <v>#DIV/0!</v>
      </c>
      <c r="Z76" s="467" t="e">
        <f t="shared" si="24"/>
        <v>#DIV/0!</v>
      </c>
      <c r="AA76" s="467" t="e">
        <f t="shared" si="24"/>
        <v>#DIV/0!</v>
      </c>
      <c r="AB76" s="467" t="e">
        <f t="shared" si="24"/>
        <v>#DIV/0!</v>
      </c>
      <c r="AC76" s="467" t="e">
        <f t="shared" si="24"/>
        <v>#DIV/0!</v>
      </c>
      <c r="AD76" s="467" t="e">
        <f t="shared" si="24"/>
        <v>#DIV/0!</v>
      </c>
      <c r="AE76" s="467" t="e">
        <f t="shared" si="24"/>
        <v>#DIV/0!</v>
      </c>
      <c r="AF76" s="467" t="e">
        <f t="shared" si="24"/>
        <v>#DIV/0!</v>
      </c>
      <c r="AG76" s="467" t="e">
        <f t="shared" si="24"/>
        <v>#DIV/0!</v>
      </c>
      <c r="AH76" s="467" t="e">
        <f t="shared" si="24"/>
        <v>#DIV/0!</v>
      </c>
      <c r="AI76" s="467" t="e">
        <f t="shared" si="24"/>
        <v>#DIV/0!</v>
      </c>
      <c r="AJ76" s="467" t="e">
        <f t="shared" si="24"/>
        <v>#DIV/0!</v>
      </c>
      <c r="AK76" s="467" t="e">
        <f t="shared" si="24"/>
        <v>#DIV/0!</v>
      </c>
      <c r="AL76" s="467" t="e">
        <f t="shared" si="24"/>
        <v>#DIV/0!</v>
      </c>
      <c r="AM76" s="467" t="e">
        <f t="shared" si="24"/>
        <v>#DIV/0!</v>
      </c>
      <c r="AN76" s="467" t="e">
        <f t="shared" si="24"/>
        <v>#DIV/0!</v>
      </c>
      <c r="AO76" s="467" t="e">
        <f t="shared" si="24"/>
        <v>#DIV/0!</v>
      </c>
      <c r="AP76" s="467" t="e">
        <f t="shared" si="24"/>
        <v>#DIV/0!</v>
      </c>
      <c r="AQ76" s="467" t="e">
        <f t="shared" si="24"/>
        <v>#DIV/0!</v>
      </c>
      <c r="AR76" s="467" t="e">
        <f t="shared" si="24"/>
        <v>#DIV/0!</v>
      </c>
      <c r="AS76" s="467" t="e">
        <f t="shared" si="24"/>
        <v>#DIV/0!</v>
      </c>
      <c r="AT76" s="467" t="e">
        <f t="shared" si="24"/>
        <v>#DIV/0!</v>
      </c>
      <c r="AU76" s="467" t="e">
        <f t="shared" si="24"/>
        <v>#DIV/0!</v>
      </c>
      <c r="AV76" s="467" t="e">
        <f t="shared" si="24"/>
        <v>#DIV/0!</v>
      </c>
      <c r="AW76" s="467" t="e">
        <f t="shared" si="24"/>
        <v>#DIV/0!</v>
      </c>
      <c r="AX76" s="467" t="e">
        <f t="shared" si="24"/>
        <v>#DIV/0!</v>
      </c>
      <c r="AY76" s="467" t="e">
        <f t="shared" si="24"/>
        <v>#DIV/0!</v>
      </c>
      <c r="AZ76" s="467" t="e">
        <f t="shared" si="24"/>
        <v>#DIV/0!</v>
      </c>
      <c r="BA76" s="468"/>
      <c r="BB76" s="469"/>
      <c r="BC76" s="469"/>
      <c r="BD76" s="450"/>
      <c r="BE76" s="470"/>
      <c r="BF76" s="469"/>
      <c r="BG76" s="471"/>
      <c r="BH76" s="454"/>
      <c r="BI76" s="480"/>
    </row>
    <row r="77" spans="1:67">
      <c r="A77" s="458"/>
      <c r="B77" s="459"/>
      <c r="C77" s="466" t="s">
        <v>393</v>
      </c>
      <c r="D77" s="467" t="e">
        <f t="shared" si="24"/>
        <v>#DIV/0!</v>
      </c>
      <c r="E77" s="467" t="e">
        <f t="shared" si="24"/>
        <v>#DIV/0!</v>
      </c>
      <c r="F77" s="467" t="e">
        <f t="shared" si="24"/>
        <v>#DIV/0!</v>
      </c>
      <c r="G77" s="467" t="e">
        <f t="shared" si="24"/>
        <v>#DIV/0!</v>
      </c>
      <c r="H77" s="467" t="e">
        <f t="shared" si="24"/>
        <v>#DIV/0!</v>
      </c>
      <c r="I77" s="467" t="e">
        <f t="shared" si="24"/>
        <v>#DIV/0!</v>
      </c>
      <c r="J77" s="467" t="e">
        <f t="shared" si="24"/>
        <v>#DIV/0!</v>
      </c>
      <c r="K77" s="467" t="e">
        <f t="shared" si="24"/>
        <v>#DIV/0!</v>
      </c>
      <c r="L77" s="467" t="e">
        <f t="shared" si="24"/>
        <v>#DIV/0!</v>
      </c>
      <c r="M77" s="467" t="e">
        <f t="shared" si="24"/>
        <v>#DIV/0!</v>
      </c>
      <c r="N77" s="467" t="e">
        <f t="shared" si="24"/>
        <v>#DIV/0!</v>
      </c>
      <c r="O77" s="467" t="e">
        <f t="shared" si="24"/>
        <v>#DIV/0!</v>
      </c>
      <c r="P77" s="467" t="e">
        <f t="shared" si="24"/>
        <v>#DIV/0!</v>
      </c>
      <c r="Q77" s="467" t="e">
        <f t="shared" si="24"/>
        <v>#DIV/0!</v>
      </c>
      <c r="R77" s="467" t="e">
        <f t="shared" si="24"/>
        <v>#DIV/0!</v>
      </c>
      <c r="S77" s="467" t="e">
        <f t="shared" si="24"/>
        <v>#DIV/0!</v>
      </c>
      <c r="T77" s="467" t="e">
        <f t="shared" si="24"/>
        <v>#DIV/0!</v>
      </c>
      <c r="U77" s="467" t="e">
        <f t="shared" si="24"/>
        <v>#DIV/0!</v>
      </c>
      <c r="V77" s="467" t="e">
        <f t="shared" si="24"/>
        <v>#DIV/0!</v>
      </c>
      <c r="W77" s="467" t="e">
        <f t="shared" si="24"/>
        <v>#DIV/0!</v>
      </c>
      <c r="X77" s="467" t="e">
        <f t="shared" si="24"/>
        <v>#DIV/0!</v>
      </c>
      <c r="Y77" s="467" t="e">
        <f t="shared" si="24"/>
        <v>#DIV/0!</v>
      </c>
      <c r="Z77" s="467" t="e">
        <f t="shared" si="24"/>
        <v>#DIV/0!</v>
      </c>
      <c r="AA77" s="467" t="e">
        <f t="shared" si="24"/>
        <v>#DIV/0!</v>
      </c>
      <c r="AB77" s="467" t="e">
        <f t="shared" si="24"/>
        <v>#DIV/0!</v>
      </c>
      <c r="AC77" s="467" t="e">
        <f t="shared" si="24"/>
        <v>#DIV/0!</v>
      </c>
      <c r="AD77" s="467" t="e">
        <f t="shared" si="24"/>
        <v>#DIV/0!</v>
      </c>
      <c r="AE77" s="467" t="e">
        <f t="shared" si="24"/>
        <v>#DIV/0!</v>
      </c>
      <c r="AF77" s="467" t="e">
        <f t="shared" si="24"/>
        <v>#DIV/0!</v>
      </c>
      <c r="AG77" s="467" t="e">
        <f t="shared" si="24"/>
        <v>#DIV/0!</v>
      </c>
      <c r="AH77" s="467" t="e">
        <f t="shared" si="24"/>
        <v>#DIV/0!</v>
      </c>
      <c r="AI77" s="467" t="e">
        <f t="shared" si="24"/>
        <v>#DIV/0!</v>
      </c>
      <c r="AJ77" s="467" t="e">
        <f t="shared" si="24"/>
        <v>#DIV/0!</v>
      </c>
      <c r="AK77" s="467" t="e">
        <f t="shared" si="24"/>
        <v>#DIV/0!</v>
      </c>
      <c r="AL77" s="467" t="e">
        <f t="shared" si="24"/>
        <v>#DIV/0!</v>
      </c>
      <c r="AM77" s="467" t="e">
        <f t="shared" si="24"/>
        <v>#DIV/0!</v>
      </c>
      <c r="AN77" s="467" t="e">
        <f t="shared" si="24"/>
        <v>#DIV/0!</v>
      </c>
      <c r="AO77" s="467" t="e">
        <f t="shared" si="24"/>
        <v>#DIV/0!</v>
      </c>
      <c r="AP77" s="467" t="e">
        <f t="shared" si="24"/>
        <v>#DIV/0!</v>
      </c>
      <c r="AQ77" s="467" t="e">
        <f t="shared" si="24"/>
        <v>#DIV/0!</v>
      </c>
      <c r="AR77" s="467" t="e">
        <f t="shared" si="24"/>
        <v>#DIV/0!</v>
      </c>
      <c r="AS77" s="467" t="e">
        <f t="shared" si="24"/>
        <v>#DIV/0!</v>
      </c>
      <c r="AT77" s="467" t="e">
        <f t="shared" si="24"/>
        <v>#DIV/0!</v>
      </c>
      <c r="AU77" s="467" t="e">
        <f t="shared" si="24"/>
        <v>#DIV/0!</v>
      </c>
      <c r="AV77" s="467" t="e">
        <f t="shared" si="24"/>
        <v>#DIV/0!</v>
      </c>
      <c r="AW77" s="467" t="e">
        <f t="shared" si="24"/>
        <v>#DIV/0!</v>
      </c>
      <c r="AX77" s="467" t="e">
        <f t="shared" si="24"/>
        <v>#DIV/0!</v>
      </c>
      <c r="AY77" s="467" t="e">
        <f t="shared" si="24"/>
        <v>#DIV/0!</v>
      </c>
      <c r="AZ77" s="467" t="e">
        <f t="shared" si="24"/>
        <v>#DIV/0!</v>
      </c>
      <c r="BA77" s="468"/>
      <c r="BB77" s="469"/>
      <c r="BC77" s="469"/>
      <c r="BD77" s="450"/>
      <c r="BE77" s="470"/>
      <c r="BF77" s="469"/>
      <c r="BG77" s="471"/>
      <c r="BH77" s="454"/>
      <c r="BI77" s="480"/>
    </row>
    <row r="78" spans="1:67" ht="32.25" thickBot="1">
      <c r="A78" s="472"/>
      <c r="B78" s="473"/>
      <c r="C78" s="474" t="s">
        <v>394</v>
      </c>
      <c r="D78" s="475" t="e">
        <f t="shared" ref="D78:AZ78" si="25">IF(((D76="")*AND(D77="")),"",(D76-D77)*2)</f>
        <v>#DIV/0!</v>
      </c>
      <c r="E78" s="475" t="e">
        <f t="shared" si="25"/>
        <v>#DIV/0!</v>
      </c>
      <c r="F78" s="475" t="e">
        <f t="shared" si="25"/>
        <v>#DIV/0!</v>
      </c>
      <c r="G78" s="475" t="e">
        <f t="shared" si="25"/>
        <v>#DIV/0!</v>
      </c>
      <c r="H78" s="475" t="e">
        <f t="shared" si="25"/>
        <v>#DIV/0!</v>
      </c>
      <c r="I78" s="475" t="e">
        <f t="shared" si="25"/>
        <v>#DIV/0!</v>
      </c>
      <c r="J78" s="475" t="e">
        <f t="shared" si="25"/>
        <v>#DIV/0!</v>
      </c>
      <c r="K78" s="475" t="e">
        <f t="shared" si="25"/>
        <v>#DIV/0!</v>
      </c>
      <c r="L78" s="475" t="e">
        <f t="shared" si="25"/>
        <v>#DIV/0!</v>
      </c>
      <c r="M78" s="475" t="e">
        <f t="shared" si="25"/>
        <v>#DIV/0!</v>
      </c>
      <c r="N78" s="475" t="e">
        <f t="shared" si="25"/>
        <v>#DIV/0!</v>
      </c>
      <c r="O78" s="475" t="e">
        <f t="shared" si="25"/>
        <v>#DIV/0!</v>
      </c>
      <c r="P78" s="475" t="e">
        <f t="shared" si="25"/>
        <v>#DIV/0!</v>
      </c>
      <c r="Q78" s="475" t="e">
        <f t="shared" si="25"/>
        <v>#DIV/0!</v>
      </c>
      <c r="R78" s="475" t="e">
        <f t="shared" si="25"/>
        <v>#DIV/0!</v>
      </c>
      <c r="S78" s="475" t="e">
        <f t="shared" si="25"/>
        <v>#DIV/0!</v>
      </c>
      <c r="T78" s="475" t="e">
        <f t="shared" si="25"/>
        <v>#DIV/0!</v>
      </c>
      <c r="U78" s="475" t="e">
        <f t="shared" si="25"/>
        <v>#DIV/0!</v>
      </c>
      <c r="V78" s="475" t="e">
        <f t="shared" si="25"/>
        <v>#DIV/0!</v>
      </c>
      <c r="W78" s="475" t="e">
        <f t="shared" si="25"/>
        <v>#DIV/0!</v>
      </c>
      <c r="X78" s="475" t="e">
        <f t="shared" si="25"/>
        <v>#DIV/0!</v>
      </c>
      <c r="Y78" s="475" t="e">
        <f t="shared" si="25"/>
        <v>#DIV/0!</v>
      </c>
      <c r="Z78" s="475" t="e">
        <f t="shared" si="25"/>
        <v>#DIV/0!</v>
      </c>
      <c r="AA78" s="475" t="e">
        <f t="shared" si="25"/>
        <v>#DIV/0!</v>
      </c>
      <c r="AB78" s="475" t="e">
        <f t="shared" si="25"/>
        <v>#DIV/0!</v>
      </c>
      <c r="AC78" s="475" t="e">
        <f t="shared" si="25"/>
        <v>#DIV/0!</v>
      </c>
      <c r="AD78" s="475" t="e">
        <f t="shared" si="25"/>
        <v>#DIV/0!</v>
      </c>
      <c r="AE78" s="475" t="e">
        <f t="shared" si="25"/>
        <v>#DIV/0!</v>
      </c>
      <c r="AF78" s="475" t="e">
        <f t="shared" si="25"/>
        <v>#DIV/0!</v>
      </c>
      <c r="AG78" s="475" t="e">
        <f t="shared" si="25"/>
        <v>#DIV/0!</v>
      </c>
      <c r="AH78" s="475" t="e">
        <f t="shared" si="25"/>
        <v>#DIV/0!</v>
      </c>
      <c r="AI78" s="475" t="e">
        <f t="shared" si="25"/>
        <v>#DIV/0!</v>
      </c>
      <c r="AJ78" s="475" t="e">
        <f t="shared" si="25"/>
        <v>#DIV/0!</v>
      </c>
      <c r="AK78" s="475" t="e">
        <f t="shared" si="25"/>
        <v>#DIV/0!</v>
      </c>
      <c r="AL78" s="475" t="e">
        <f t="shared" si="25"/>
        <v>#DIV/0!</v>
      </c>
      <c r="AM78" s="475" t="e">
        <f t="shared" si="25"/>
        <v>#DIV/0!</v>
      </c>
      <c r="AN78" s="475" t="e">
        <f t="shared" si="25"/>
        <v>#DIV/0!</v>
      </c>
      <c r="AO78" s="475" t="e">
        <f t="shared" si="25"/>
        <v>#DIV/0!</v>
      </c>
      <c r="AP78" s="475" t="e">
        <f t="shared" si="25"/>
        <v>#DIV/0!</v>
      </c>
      <c r="AQ78" s="475" t="e">
        <f t="shared" si="25"/>
        <v>#DIV/0!</v>
      </c>
      <c r="AR78" s="475" t="e">
        <f t="shared" si="25"/>
        <v>#DIV/0!</v>
      </c>
      <c r="AS78" s="475" t="e">
        <f t="shared" si="25"/>
        <v>#DIV/0!</v>
      </c>
      <c r="AT78" s="475" t="e">
        <f t="shared" si="25"/>
        <v>#DIV/0!</v>
      </c>
      <c r="AU78" s="475" t="e">
        <f t="shared" si="25"/>
        <v>#DIV/0!</v>
      </c>
      <c r="AV78" s="475" t="e">
        <f t="shared" si="25"/>
        <v>#DIV/0!</v>
      </c>
      <c r="AW78" s="475" t="e">
        <f t="shared" si="25"/>
        <v>#DIV/0!</v>
      </c>
      <c r="AX78" s="475" t="e">
        <f t="shared" si="25"/>
        <v>#DIV/0!</v>
      </c>
      <c r="AY78" s="475" t="e">
        <f t="shared" si="25"/>
        <v>#DIV/0!</v>
      </c>
      <c r="AZ78" s="475" t="e">
        <f t="shared" si="25"/>
        <v>#DIV/0!</v>
      </c>
      <c r="BA78" s="476"/>
      <c r="BB78" s="477"/>
      <c r="BC78" s="477"/>
      <c r="BD78" s="478"/>
      <c r="BE78" s="475"/>
      <c r="BF78" s="477"/>
      <c r="BG78" s="479"/>
      <c r="BH78" s="454"/>
      <c r="BI78" s="465"/>
    </row>
    <row r="79" spans="1:67">
      <c r="A79" s="444"/>
      <c r="B79" s="445" t="s">
        <v>407</v>
      </c>
      <c r="C79" s="446" t="s">
        <v>389</v>
      </c>
      <c r="D79" s="366"/>
      <c r="E79" s="366"/>
      <c r="F79" s="366"/>
      <c r="G79" s="366"/>
      <c r="H79" s="366"/>
      <c r="I79" s="366"/>
      <c r="J79" s="366"/>
      <c r="K79" s="366"/>
      <c r="L79" s="366"/>
      <c r="M79" s="366"/>
      <c r="N79" s="366"/>
      <c r="O79" s="366"/>
      <c r="P79" s="366"/>
      <c r="Q79" s="366"/>
      <c r="R79" s="36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366"/>
      <c r="AH79" s="366"/>
      <c r="AI79" s="366"/>
      <c r="AJ79" s="366"/>
      <c r="AK79" s="366"/>
      <c r="AL79" s="366"/>
      <c r="AM79" s="366"/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366"/>
      <c r="AZ79" s="366"/>
      <c r="BA79" s="448" t="str">
        <f>IF((P80=""),"",MAX(D83:AZ83))</f>
        <v/>
      </c>
      <c r="BB79" s="449" t="str">
        <f>IF(P80="","",MIN(D83:AZ83))</f>
        <v/>
      </c>
      <c r="BC79" s="449" t="e">
        <f>IF((P83=""),"",AVERAGE(D83:AZ83))</f>
        <v>#DIV/0!</v>
      </c>
      <c r="BD79" s="450" t="e">
        <f>STDEV(D83:AZ83)</f>
        <v>#DIV/0!</v>
      </c>
      <c r="BE79" s="451" t="str">
        <f>IF((P80=""),"",((BA79-BB79)/(BA79+BB79))*100)</f>
        <v/>
      </c>
      <c r="BF79" s="452"/>
      <c r="BG79" s="453"/>
      <c r="BH79" s="454"/>
      <c r="BI79" s="465"/>
      <c r="BL79" s="456"/>
      <c r="BM79" s="456"/>
      <c r="BN79" s="457"/>
      <c r="BO79" s="457"/>
    </row>
    <row r="80" spans="1:67">
      <c r="A80" s="458"/>
      <c r="B80" s="459"/>
      <c r="C80" s="460" t="s">
        <v>391</v>
      </c>
      <c r="D80" s="447"/>
      <c r="E80" s="447"/>
      <c r="F80" s="447"/>
      <c r="G80" s="447"/>
      <c r="H80" s="447"/>
      <c r="I80" s="447"/>
      <c r="J80" s="447"/>
      <c r="K80" s="447"/>
      <c r="L80" s="447"/>
      <c r="M80" s="447"/>
      <c r="N80" s="447"/>
      <c r="O80" s="447"/>
      <c r="P80" s="447"/>
      <c r="Q80" s="447"/>
      <c r="R80" s="447"/>
      <c r="S80" s="447"/>
      <c r="T80" s="447"/>
      <c r="U80" s="447"/>
      <c r="V80" s="447"/>
      <c r="W80" s="447"/>
      <c r="X80" s="447"/>
      <c r="Y80" s="447"/>
      <c r="Z80" s="447"/>
      <c r="AA80" s="447"/>
      <c r="AB80" s="447"/>
      <c r="AC80" s="447"/>
      <c r="AD80" s="447"/>
      <c r="AE80" s="447"/>
      <c r="AF80" s="447"/>
      <c r="AG80" s="447"/>
      <c r="AH80" s="447"/>
      <c r="AI80" s="447"/>
      <c r="AJ80" s="447"/>
      <c r="AK80" s="447"/>
      <c r="AL80" s="447"/>
      <c r="AM80" s="447"/>
      <c r="AN80" s="447"/>
      <c r="AO80" s="447"/>
      <c r="AP80" s="447"/>
      <c r="AQ80" s="447"/>
      <c r="AR80" s="447"/>
      <c r="AS80" s="447"/>
      <c r="AT80" s="447"/>
      <c r="AU80" s="447"/>
      <c r="AV80" s="447"/>
      <c r="AW80" s="447"/>
      <c r="AX80" s="447"/>
      <c r="AY80" s="447"/>
      <c r="AZ80" s="447"/>
      <c r="BA80" s="461"/>
      <c r="BB80" s="462"/>
      <c r="BC80" s="462"/>
      <c r="BD80" s="450"/>
      <c r="BE80" s="463"/>
      <c r="BF80" s="462"/>
      <c r="BG80" s="464"/>
      <c r="BH80" s="454"/>
      <c r="BI80" s="465"/>
    </row>
    <row r="81" spans="1:67">
      <c r="A81" s="458"/>
      <c r="B81" s="459"/>
      <c r="C81" s="466" t="s">
        <v>392</v>
      </c>
      <c r="D81" s="467" t="e">
        <f t="shared" ref="D81:AZ82" si="26">300/D79</f>
        <v>#DIV/0!</v>
      </c>
      <c r="E81" s="467" t="e">
        <f t="shared" si="26"/>
        <v>#DIV/0!</v>
      </c>
      <c r="F81" s="467" t="e">
        <f t="shared" si="26"/>
        <v>#DIV/0!</v>
      </c>
      <c r="G81" s="467" t="e">
        <f t="shared" si="26"/>
        <v>#DIV/0!</v>
      </c>
      <c r="H81" s="467" t="e">
        <f t="shared" si="26"/>
        <v>#DIV/0!</v>
      </c>
      <c r="I81" s="467" t="e">
        <f t="shared" si="26"/>
        <v>#DIV/0!</v>
      </c>
      <c r="J81" s="467" t="e">
        <f t="shared" si="26"/>
        <v>#DIV/0!</v>
      </c>
      <c r="K81" s="467" t="e">
        <f t="shared" si="26"/>
        <v>#DIV/0!</v>
      </c>
      <c r="L81" s="467" t="e">
        <f t="shared" si="26"/>
        <v>#DIV/0!</v>
      </c>
      <c r="M81" s="467" t="e">
        <f t="shared" si="26"/>
        <v>#DIV/0!</v>
      </c>
      <c r="N81" s="467" t="e">
        <f t="shared" si="26"/>
        <v>#DIV/0!</v>
      </c>
      <c r="O81" s="467" t="e">
        <f t="shared" si="26"/>
        <v>#DIV/0!</v>
      </c>
      <c r="P81" s="467" t="e">
        <f t="shared" si="26"/>
        <v>#DIV/0!</v>
      </c>
      <c r="Q81" s="467" t="e">
        <f t="shared" si="26"/>
        <v>#DIV/0!</v>
      </c>
      <c r="R81" s="467" t="e">
        <f t="shared" si="26"/>
        <v>#DIV/0!</v>
      </c>
      <c r="S81" s="467" t="e">
        <f t="shared" si="26"/>
        <v>#DIV/0!</v>
      </c>
      <c r="T81" s="467" t="e">
        <f t="shared" si="26"/>
        <v>#DIV/0!</v>
      </c>
      <c r="U81" s="467" t="e">
        <f t="shared" si="26"/>
        <v>#DIV/0!</v>
      </c>
      <c r="V81" s="467" t="e">
        <f t="shared" si="26"/>
        <v>#DIV/0!</v>
      </c>
      <c r="W81" s="467" t="e">
        <f t="shared" si="26"/>
        <v>#DIV/0!</v>
      </c>
      <c r="X81" s="467" t="e">
        <f t="shared" si="26"/>
        <v>#DIV/0!</v>
      </c>
      <c r="Y81" s="467" t="e">
        <f t="shared" si="26"/>
        <v>#DIV/0!</v>
      </c>
      <c r="Z81" s="467" t="e">
        <f t="shared" si="26"/>
        <v>#DIV/0!</v>
      </c>
      <c r="AA81" s="467" t="e">
        <f t="shared" si="26"/>
        <v>#DIV/0!</v>
      </c>
      <c r="AB81" s="467" t="e">
        <f t="shared" si="26"/>
        <v>#DIV/0!</v>
      </c>
      <c r="AC81" s="467" t="e">
        <f t="shared" si="26"/>
        <v>#DIV/0!</v>
      </c>
      <c r="AD81" s="467" t="e">
        <f t="shared" si="26"/>
        <v>#DIV/0!</v>
      </c>
      <c r="AE81" s="467" t="e">
        <f t="shared" si="26"/>
        <v>#DIV/0!</v>
      </c>
      <c r="AF81" s="467" t="e">
        <f t="shared" si="26"/>
        <v>#DIV/0!</v>
      </c>
      <c r="AG81" s="467" t="e">
        <f t="shared" si="26"/>
        <v>#DIV/0!</v>
      </c>
      <c r="AH81" s="467" t="e">
        <f t="shared" si="26"/>
        <v>#DIV/0!</v>
      </c>
      <c r="AI81" s="467" t="e">
        <f t="shared" si="26"/>
        <v>#DIV/0!</v>
      </c>
      <c r="AJ81" s="467" t="e">
        <f t="shared" si="26"/>
        <v>#DIV/0!</v>
      </c>
      <c r="AK81" s="467" t="e">
        <f t="shared" si="26"/>
        <v>#DIV/0!</v>
      </c>
      <c r="AL81" s="467" t="e">
        <f t="shared" si="26"/>
        <v>#DIV/0!</v>
      </c>
      <c r="AM81" s="467" t="e">
        <f t="shared" si="26"/>
        <v>#DIV/0!</v>
      </c>
      <c r="AN81" s="467" t="e">
        <f t="shared" si="26"/>
        <v>#DIV/0!</v>
      </c>
      <c r="AO81" s="467" t="e">
        <f t="shared" si="26"/>
        <v>#DIV/0!</v>
      </c>
      <c r="AP81" s="467" t="e">
        <f t="shared" si="26"/>
        <v>#DIV/0!</v>
      </c>
      <c r="AQ81" s="467" t="e">
        <f t="shared" si="26"/>
        <v>#DIV/0!</v>
      </c>
      <c r="AR81" s="467" t="e">
        <f t="shared" si="26"/>
        <v>#DIV/0!</v>
      </c>
      <c r="AS81" s="467" t="e">
        <f t="shared" si="26"/>
        <v>#DIV/0!</v>
      </c>
      <c r="AT81" s="467" t="e">
        <f t="shared" si="26"/>
        <v>#DIV/0!</v>
      </c>
      <c r="AU81" s="467" t="e">
        <f t="shared" si="26"/>
        <v>#DIV/0!</v>
      </c>
      <c r="AV81" s="467" t="e">
        <f t="shared" si="26"/>
        <v>#DIV/0!</v>
      </c>
      <c r="AW81" s="467" t="e">
        <f t="shared" si="26"/>
        <v>#DIV/0!</v>
      </c>
      <c r="AX81" s="467" t="e">
        <f t="shared" si="26"/>
        <v>#DIV/0!</v>
      </c>
      <c r="AY81" s="467" t="e">
        <f t="shared" si="26"/>
        <v>#DIV/0!</v>
      </c>
      <c r="AZ81" s="467" t="e">
        <f t="shared" si="26"/>
        <v>#DIV/0!</v>
      </c>
      <c r="BA81" s="468"/>
      <c r="BB81" s="469"/>
      <c r="BC81" s="469"/>
      <c r="BD81" s="450"/>
      <c r="BE81" s="470"/>
      <c r="BF81" s="469"/>
      <c r="BG81" s="471"/>
      <c r="BH81" s="454"/>
      <c r="BI81" s="480"/>
    </row>
    <row r="82" spans="1:67">
      <c r="A82" s="458"/>
      <c r="B82" s="459"/>
      <c r="C82" s="466" t="s">
        <v>393</v>
      </c>
      <c r="D82" s="467" t="e">
        <f t="shared" si="26"/>
        <v>#DIV/0!</v>
      </c>
      <c r="E82" s="467" t="e">
        <f t="shared" si="26"/>
        <v>#DIV/0!</v>
      </c>
      <c r="F82" s="467" t="e">
        <f t="shared" si="26"/>
        <v>#DIV/0!</v>
      </c>
      <c r="G82" s="467" t="e">
        <f t="shared" si="26"/>
        <v>#DIV/0!</v>
      </c>
      <c r="H82" s="467" t="e">
        <f t="shared" si="26"/>
        <v>#DIV/0!</v>
      </c>
      <c r="I82" s="467" t="e">
        <f t="shared" si="26"/>
        <v>#DIV/0!</v>
      </c>
      <c r="J82" s="467" t="e">
        <f t="shared" si="26"/>
        <v>#DIV/0!</v>
      </c>
      <c r="K82" s="467" t="e">
        <f t="shared" si="26"/>
        <v>#DIV/0!</v>
      </c>
      <c r="L82" s="467" t="e">
        <f t="shared" si="26"/>
        <v>#DIV/0!</v>
      </c>
      <c r="M82" s="467" t="e">
        <f t="shared" si="26"/>
        <v>#DIV/0!</v>
      </c>
      <c r="N82" s="467" t="e">
        <f t="shared" si="26"/>
        <v>#DIV/0!</v>
      </c>
      <c r="O82" s="467" t="e">
        <f t="shared" si="26"/>
        <v>#DIV/0!</v>
      </c>
      <c r="P82" s="467" t="e">
        <f t="shared" si="26"/>
        <v>#DIV/0!</v>
      </c>
      <c r="Q82" s="467" t="e">
        <f t="shared" si="26"/>
        <v>#DIV/0!</v>
      </c>
      <c r="R82" s="467" t="e">
        <f t="shared" si="26"/>
        <v>#DIV/0!</v>
      </c>
      <c r="S82" s="467" t="e">
        <f t="shared" si="26"/>
        <v>#DIV/0!</v>
      </c>
      <c r="T82" s="467" t="e">
        <f t="shared" si="26"/>
        <v>#DIV/0!</v>
      </c>
      <c r="U82" s="467" t="e">
        <f t="shared" si="26"/>
        <v>#DIV/0!</v>
      </c>
      <c r="V82" s="467" t="e">
        <f t="shared" si="26"/>
        <v>#DIV/0!</v>
      </c>
      <c r="W82" s="467" t="e">
        <f t="shared" si="26"/>
        <v>#DIV/0!</v>
      </c>
      <c r="X82" s="467" t="e">
        <f t="shared" si="26"/>
        <v>#DIV/0!</v>
      </c>
      <c r="Y82" s="467" t="e">
        <f t="shared" si="26"/>
        <v>#DIV/0!</v>
      </c>
      <c r="Z82" s="467" t="e">
        <f t="shared" si="26"/>
        <v>#DIV/0!</v>
      </c>
      <c r="AA82" s="467" t="e">
        <f t="shared" si="26"/>
        <v>#DIV/0!</v>
      </c>
      <c r="AB82" s="467" t="e">
        <f t="shared" si="26"/>
        <v>#DIV/0!</v>
      </c>
      <c r="AC82" s="467" t="e">
        <f t="shared" si="26"/>
        <v>#DIV/0!</v>
      </c>
      <c r="AD82" s="467" t="e">
        <f t="shared" si="26"/>
        <v>#DIV/0!</v>
      </c>
      <c r="AE82" s="467" t="e">
        <f t="shared" si="26"/>
        <v>#DIV/0!</v>
      </c>
      <c r="AF82" s="467" t="e">
        <f t="shared" si="26"/>
        <v>#DIV/0!</v>
      </c>
      <c r="AG82" s="467" t="e">
        <f t="shared" si="26"/>
        <v>#DIV/0!</v>
      </c>
      <c r="AH82" s="467" t="e">
        <f t="shared" si="26"/>
        <v>#DIV/0!</v>
      </c>
      <c r="AI82" s="467" t="e">
        <f t="shared" si="26"/>
        <v>#DIV/0!</v>
      </c>
      <c r="AJ82" s="467" t="e">
        <f t="shared" si="26"/>
        <v>#DIV/0!</v>
      </c>
      <c r="AK82" s="467" t="e">
        <f t="shared" si="26"/>
        <v>#DIV/0!</v>
      </c>
      <c r="AL82" s="467" t="e">
        <f t="shared" si="26"/>
        <v>#DIV/0!</v>
      </c>
      <c r="AM82" s="467" t="e">
        <f t="shared" si="26"/>
        <v>#DIV/0!</v>
      </c>
      <c r="AN82" s="467" t="e">
        <f t="shared" si="26"/>
        <v>#DIV/0!</v>
      </c>
      <c r="AO82" s="467" t="e">
        <f t="shared" si="26"/>
        <v>#DIV/0!</v>
      </c>
      <c r="AP82" s="467" t="e">
        <f t="shared" si="26"/>
        <v>#DIV/0!</v>
      </c>
      <c r="AQ82" s="467" t="e">
        <f t="shared" si="26"/>
        <v>#DIV/0!</v>
      </c>
      <c r="AR82" s="467" t="e">
        <f t="shared" si="26"/>
        <v>#DIV/0!</v>
      </c>
      <c r="AS82" s="467" t="e">
        <f t="shared" si="26"/>
        <v>#DIV/0!</v>
      </c>
      <c r="AT82" s="467" t="e">
        <f t="shared" si="26"/>
        <v>#DIV/0!</v>
      </c>
      <c r="AU82" s="467" t="e">
        <f t="shared" si="26"/>
        <v>#DIV/0!</v>
      </c>
      <c r="AV82" s="467" t="e">
        <f t="shared" si="26"/>
        <v>#DIV/0!</v>
      </c>
      <c r="AW82" s="467" t="e">
        <f t="shared" si="26"/>
        <v>#DIV/0!</v>
      </c>
      <c r="AX82" s="467" t="e">
        <f t="shared" si="26"/>
        <v>#DIV/0!</v>
      </c>
      <c r="AY82" s="467" t="e">
        <f t="shared" si="26"/>
        <v>#DIV/0!</v>
      </c>
      <c r="AZ82" s="467" t="e">
        <f t="shared" si="26"/>
        <v>#DIV/0!</v>
      </c>
      <c r="BA82" s="468"/>
      <c r="BB82" s="469"/>
      <c r="BC82" s="469"/>
      <c r="BD82" s="450"/>
      <c r="BE82" s="470"/>
      <c r="BF82" s="469"/>
      <c r="BG82" s="471"/>
      <c r="BH82" s="454"/>
      <c r="BI82" s="480"/>
    </row>
    <row r="83" spans="1:67" ht="32.25" thickBot="1">
      <c r="A83" s="472"/>
      <c r="B83" s="473"/>
      <c r="C83" s="474" t="s">
        <v>394</v>
      </c>
      <c r="D83" s="475" t="e">
        <f t="shared" ref="D83:AZ83" si="27">IF(((D81="")*AND(D82="")),"",(D81-D82)*2)</f>
        <v>#DIV/0!</v>
      </c>
      <c r="E83" s="475" t="e">
        <f t="shared" si="27"/>
        <v>#DIV/0!</v>
      </c>
      <c r="F83" s="475" t="e">
        <f t="shared" si="27"/>
        <v>#DIV/0!</v>
      </c>
      <c r="G83" s="475" t="e">
        <f t="shared" si="27"/>
        <v>#DIV/0!</v>
      </c>
      <c r="H83" s="475" t="e">
        <f t="shared" si="27"/>
        <v>#DIV/0!</v>
      </c>
      <c r="I83" s="475" t="e">
        <f t="shared" si="27"/>
        <v>#DIV/0!</v>
      </c>
      <c r="J83" s="475" t="e">
        <f t="shared" si="27"/>
        <v>#DIV/0!</v>
      </c>
      <c r="K83" s="475" t="e">
        <f t="shared" si="27"/>
        <v>#DIV/0!</v>
      </c>
      <c r="L83" s="475" t="e">
        <f t="shared" si="27"/>
        <v>#DIV/0!</v>
      </c>
      <c r="M83" s="475" t="e">
        <f t="shared" si="27"/>
        <v>#DIV/0!</v>
      </c>
      <c r="N83" s="475" t="e">
        <f t="shared" si="27"/>
        <v>#DIV/0!</v>
      </c>
      <c r="O83" s="475" t="e">
        <f t="shared" si="27"/>
        <v>#DIV/0!</v>
      </c>
      <c r="P83" s="475" t="e">
        <f t="shared" si="27"/>
        <v>#DIV/0!</v>
      </c>
      <c r="Q83" s="475" t="e">
        <f t="shared" si="27"/>
        <v>#DIV/0!</v>
      </c>
      <c r="R83" s="475" t="e">
        <f t="shared" si="27"/>
        <v>#DIV/0!</v>
      </c>
      <c r="S83" s="475" t="e">
        <f t="shared" si="27"/>
        <v>#DIV/0!</v>
      </c>
      <c r="T83" s="475" t="e">
        <f t="shared" si="27"/>
        <v>#DIV/0!</v>
      </c>
      <c r="U83" s="475" t="e">
        <f t="shared" si="27"/>
        <v>#DIV/0!</v>
      </c>
      <c r="V83" s="475" t="e">
        <f t="shared" si="27"/>
        <v>#DIV/0!</v>
      </c>
      <c r="W83" s="475" t="e">
        <f t="shared" si="27"/>
        <v>#DIV/0!</v>
      </c>
      <c r="X83" s="475" t="e">
        <f t="shared" si="27"/>
        <v>#DIV/0!</v>
      </c>
      <c r="Y83" s="475" t="e">
        <f t="shared" si="27"/>
        <v>#DIV/0!</v>
      </c>
      <c r="Z83" s="475" t="e">
        <f t="shared" si="27"/>
        <v>#DIV/0!</v>
      </c>
      <c r="AA83" s="475" t="e">
        <f t="shared" si="27"/>
        <v>#DIV/0!</v>
      </c>
      <c r="AB83" s="475" t="e">
        <f t="shared" si="27"/>
        <v>#DIV/0!</v>
      </c>
      <c r="AC83" s="475" t="e">
        <f t="shared" si="27"/>
        <v>#DIV/0!</v>
      </c>
      <c r="AD83" s="475" t="e">
        <f t="shared" si="27"/>
        <v>#DIV/0!</v>
      </c>
      <c r="AE83" s="475" t="e">
        <f t="shared" si="27"/>
        <v>#DIV/0!</v>
      </c>
      <c r="AF83" s="475" t="e">
        <f t="shared" si="27"/>
        <v>#DIV/0!</v>
      </c>
      <c r="AG83" s="475" t="e">
        <f t="shared" si="27"/>
        <v>#DIV/0!</v>
      </c>
      <c r="AH83" s="475" t="e">
        <f t="shared" si="27"/>
        <v>#DIV/0!</v>
      </c>
      <c r="AI83" s="475" t="e">
        <f t="shared" si="27"/>
        <v>#DIV/0!</v>
      </c>
      <c r="AJ83" s="475" t="e">
        <f t="shared" si="27"/>
        <v>#DIV/0!</v>
      </c>
      <c r="AK83" s="475" t="e">
        <f t="shared" si="27"/>
        <v>#DIV/0!</v>
      </c>
      <c r="AL83" s="475" t="e">
        <f t="shared" si="27"/>
        <v>#DIV/0!</v>
      </c>
      <c r="AM83" s="475" t="e">
        <f t="shared" si="27"/>
        <v>#DIV/0!</v>
      </c>
      <c r="AN83" s="475" t="e">
        <f t="shared" si="27"/>
        <v>#DIV/0!</v>
      </c>
      <c r="AO83" s="475" t="e">
        <f t="shared" si="27"/>
        <v>#DIV/0!</v>
      </c>
      <c r="AP83" s="475" t="e">
        <f t="shared" si="27"/>
        <v>#DIV/0!</v>
      </c>
      <c r="AQ83" s="475" t="e">
        <f t="shared" si="27"/>
        <v>#DIV/0!</v>
      </c>
      <c r="AR83" s="475" t="e">
        <f t="shared" si="27"/>
        <v>#DIV/0!</v>
      </c>
      <c r="AS83" s="475" t="e">
        <f t="shared" si="27"/>
        <v>#DIV/0!</v>
      </c>
      <c r="AT83" s="475" t="e">
        <f t="shared" si="27"/>
        <v>#DIV/0!</v>
      </c>
      <c r="AU83" s="475" t="e">
        <f t="shared" si="27"/>
        <v>#DIV/0!</v>
      </c>
      <c r="AV83" s="475" t="e">
        <f t="shared" si="27"/>
        <v>#DIV/0!</v>
      </c>
      <c r="AW83" s="475" t="e">
        <f t="shared" si="27"/>
        <v>#DIV/0!</v>
      </c>
      <c r="AX83" s="475" t="e">
        <f t="shared" si="27"/>
        <v>#DIV/0!</v>
      </c>
      <c r="AY83" s="475" t="e">
        <f t="shared" si="27"/>
        <v>#DIV/0!</v>
      </c>
      <c r="AZ83" s="475" t="e">
        <f t="shared" si="27"/>
        <v>#DIV/0!</v>
      </c>
      <c r="BA83" s="476"/>
      <c r="BB83" s="477"/>
      <c r="BC83" s="477"/>
      <c r="BD83" s="478"/>
      <c r="BE83" s="475"/>
      <c r="BF83" s="477"/>
      <c r="BG83" s="479"/>
      <c r="BH83" s="454"/>
      <c r="BI83" s="465"/>
    </row>
    <row r="84" spans="1:67">
      <c r="A84" s="444"/>
      <c r="B84" s="445" t="s">
        <v>407</v>
      </c>
      <c r="C84" s="446" t="s">
        <v>389</v>
      </c>
      <c r="D84" s="366"/>
      <c r="E84" s="366"/>
      <c r="F84" s="366"/>
      <c r="G84" s="366"/>
      <c r="H84" s="366"/>
      <c r="I84" s="366"/>
      <c r="J84" s="366"/>
      <c r="K84" s="366"/>
      <c r="L84" s="366"/>
      <c r="M84" s="366"/>
      <c r="N84" s="366"/>
      <c r="O84" s="366"/>
      <c r="P84" s="366"/>
      <c r="Q84" s="366"/>
      <c r="R84" s="36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366"/>
      <c r="AH84" s="366"/>
      <c r="AI84" s="366"/>
      <c r="AJ84" s="366"/>
      <c r="AK84" s="366"/>
      <c r="AL84" s="366"/>
      <c r="AM84" s="366"/>
      <c r="AN84" s="366"/>
      <c r="AO84" s="366"/>
      <c r="AP84" s="366"/>
      <c r="AQ84" s="366"/>
      <c r="AR84" s="366"/>
      <c r="AS84" s="366"/>
      <c r="AT84" s="366"/>
      <c r="AU84" s="366"/>
      <c r="AV84" s="366"/>
      <c r="AW84" s="366"/>
      <c r="AX84" s="366"/>
      <c r="AY84" s="366"/>
      <c r="AZ84" s="366"/>
      <c r="BA84" s="448" t="str">
        <f>IF((P85=""),"",MAX(D88:AZ88))</f>
        <v/>
      </c>
      <c r="BB84" s="449" t="str">
        <f>IF(P85="","",MIN(D88:AZ88))</f>
        <v/>
      </c>
      <c r="BC84" s="449" t="e">
        <f>IF((P88=""),"",AVERAGE(D88:AZ88))</f>
        <v>#DIV/0!</v>
      </c>
      <c r="BD84" s="450" t="e">
        <f>STDEV(D88:AZ88)</f>
        <v>#DIV/0!</v>
      </c>
      <c r="BE84" s="451" t="str">
        <f>IF((P85=""),"",((BA84-BB84)/(BA84+BB84))*100)</f>
        <v/>
      </c>
      <c r="BF84" s="452"/>
      <c r="BG84" s="453"/>
      <c r="BH84" s="454"/>
      <c r="BI84" s="465"/>
      <c r="BL84" s="456"/>
      <c r="BM84" s="456"/>
      <c r="BN84" s="457"/>
      <c r="BO84" s="457"/>
    </row>
    <row r="85" spans="1:67">
      <c r="A85" s="458"/>
      <c r="B85" s="459"/>
      <c r="C85" s="460" t="s">
        <v>391</v>
      </c>
      <c r="D85" s="447"/>
      <c r="E85" s="447"/>
      <c r="F85" s="447"/>
      <c r="G85" s="447"/>
      <c r="H85" s="447"/>
      <c r="I85" s="447"/>
      <c r="J85" s="447"/>
      <c r="K85" s="447"/>
      <c r="L85" s="447"/>
      <c r="M85" s="447"/>
      <c r="N85" s="447"/>
      <c r="O85" s="447"/>
      <c r="P85" s="447"/>
      <c r="Q85" s="447"/>
      <c r="R85" s="447"/>
      <c r="S85" s="447"/>
      <c r="T85" s="447"/>
      <c r="U85" s="447"/>
      <c r="V85" s="447"/>
      <c r="W85" s="447"/>
      <c r="X85" s="447"/>
      <c r="Y85" s="447"/>
      <c r="Z85" s="447"/>
      <c r="AA85" s="447"/>
      <c r="AB85" s="447"/>
      <c r="AC85" s="447"/>
      <c r="AD85" s="447"/>
      <c r="AE85" s="447"/>
      <c r="AF85" s="447"/>
      <c r="AG85" s="447"/>
      <c r="AH85" s="447"/>
      <c r="AI85" s="447"/>
      <c r="AJ85" s="447"/>
      <c r="AK85" s="447"/>
      <c r="AL85" s="447"/>
      <c r="AM85" s="447"/>
      <c r="AN85" s="447"/>
      <c r="AO85" s="447"/>
      <c r="AP85" s="447"/>
      <c r="AQ85" s="447"/>
      <c r="AR85" s="447"/>
      <c r="AS85" s="447"/>
      <c r="AT85" s="447"/>
      <c r="AU85" s="447"/>
      <c r="AV85" s="447"/>
      <c r="AW85" s="447"/>
      <c r="AX85" s="447"/>
      <c r="AY85" s="447"/>
      <c r="AZ85" s="447"/>
      <c r="BA85" s="461"/>
      <c r="BB85" s="462"/>
      <c r="BC85" s="462"/>
      <c r="BD85" s="450"/>
      <c r="BE85" s="463"/>
      <c r="BF85" s="462"/>
      <c r="BG85" s="464"/>
      <c r="BH85" s="454"/>
      <c r="BI85" s="465"/>
    </row>
    <row r="86" spans="1:67">
      <c r="A86" s="458"/>
      <c r="B86" s="459"/>
      <c r="C86" s="466" t="s">
        <v>392</v>
      </c>
      <c r="D86" s="467" t="e">
        <f t="shared" ref="D86:AZ87" si="28">300/D84</f>
        <v>#DIV/0!</v>
      </c>
      <c r="E86" s="467" t="e">
        <f t="shared" si="28"/>
        <v>#DIV/0!</v>
      </c>
      <c r="F86" s="467" t="e">
        <f t="shared" si="28"/>
        <v>#DIV/0!</v>
      </c>
      <c r="G86" s="467" t="e">
        <f t="shared" si="28"/>
        <v>#DIV/0!</v>
      </c>
      <c r="H86" s="467" t="e">
        <f t="shared" si="28"/>
        <v>#DIV/0!</v>
      </c>
      <c r="I86" s="467" t="e">
        <f t="shared" si="28"/>
        <v>#DIV/0!</v>
      </c>
      <c r="J86" s="467" t="e">
        <f t="shared" si="28"/>
        <v>#DIV/0!</v>
      </c>
      <c r="K86" s="467" t="e">
        <f t="shared" si="28"/>
        <v>#DIV/0!</v>
      </c>
      <c r="L86" s="467" t="e">
        <f t="shared" si="28"/>
        <v>#DIV/0!</v>
      </c>
      <c r="M86" s="467" t="e">
        <f t="shared" si="28"/>
        <v>#DIV/0!</v>
      </c>
      <c r="N86" s="467" t="e">
        <f t="shared" si="28"/>
        <v>#DIV/0!</v>
      </c>
      <c r="O86" s="467" t="e">
        <f t="shared" si="28"/>
        <v>#DIV/0!</v>
      </c>
      <c r="P86" s="467" t="e">
        <f t="shared" si="28"/>
        <v>#DIV/0!</v>
      </c>
      <c r="Q86" s="467" t="e">
        <f t="shared" si="28"/>
        <v>#DIV/0!</v>
      </c>
      <c r="R86" s="467" t="e">
        <f t="shared" si="28"/>
        <v>#DIV/0!</v>
      </c>
      <c r="S86" s="467" t="e">
        <f t="shared" si="28"/>
        <v>#DIV/0!</v>
      </c>
      <c r="T86" s="467" t="e">
        <f t="shared" si="28"/>
        <v>#DIV/0!</v>
      </c>
      <c r="U86" s="467" t="e">
        <f t="shared" si="28"/>
        <v>#DIV/0!</v>
      </c>
      <c r="V86" s="467" t="e">
        <f t="shared" si="28"/>
        <v>#DIV/0!</v>
      </c>
      <c r="W86" s="467" t="e">
        <f t="shared" si="28"/>
        <v>#DIV/0!</v>
      </c>
      <c r="X86" s="467" t="e">
        <f t="shared" si="28"/>
        <v>#DIV/0!</v>
      </c>
      <c r="Y86" s="467" t="e">
        <f t="shared" si="28"/>
        <v>#DIV/0!</v>
      </c>
      <c r="Z86" s="467" t="e">
        <f t="shared" si="28"/>
        <v>#DIV/0!</v>
      </c>
      <c r="AA86" s="467" t="e">
        <f t="shared" si="28"/>
        <v>#DIV/0!</v>
      </c>
      <c r="AB86" s="467" t="e">
        <f t="shared" si="28"/>
        <v>#DIV/0!</v>
      </c>
      <c r="AC86" s="467" t="e">
        <f t="shared" si="28"/>
        <v>#DIV/0!</v>
      </c>
      <c r="AD86" s="467" t="e">
        <f t="shared" si="28"/>
        <v>#DIV/0!</v>
      </c>
      <c r="AE86" s="467" t="e">
        <f t="shared" si="28"/>
        <v>#DIV/0!</v>
      </c>
      <c r="AF86" s="467" t="e">
        <f t="shared" si="28"/>
        <v>#DIV/0!</v>
      </c>
      <c r="AG86" s="467" t="e">
        <f t="shared" si="28"/>
        <v>#DIV/0!</v>
      </c>
      <c r="AH86" s="467" t="e">
        <f t="shared" si="28"/>
        <v>#DIV/0!</v>
      </c>
      <c r="AI86" s="467" t="e">
        <f t="shared" si="28"/>
        <v>#DIV/0!</v>
      </c>
      <c r="AJ86" s="467" t="e">
        <f t="shared" si="28"/>
        <v>#DIV/0!</v>
      </c>
      <c r="AK86" s="467" t="e">
        <f t="shared" si="28"/>
        <v>#DIV/0!</v>
      </c>
      <c r="AL86" s="467" t="e">
        <f t="shared" si="28"/>
        <v>#DIV/0!</v>
      </c>
      <c r="AM86" s="467" t="e">
        <f t="shared" si="28"/>
        <v>#DIV/0!</v>
      </c>
      <c r="AN86" s="467" t="e">
        <f t="shared" si="28"/>
        <v>#DIV/0!</v>
      </c>
      <c r="AO86" s="467" t="e">
        <f t="shared" si="28"/>
        <v>#DIV/0!</v>
      </c>
      <c r="AP86" s="467" t="e">
        <f t="shared" si="28"/>
        <v>#DIV/0!</v>
      </c>
      <c r="AQ86" s="467" t="e">
        <f t="shared" si="28"/>
        <v>#DIV/0!</v>
      </c>
      <c r="AR86" s="467" t="e">
        <f t="shared" si="28"/>
        <v>#DIV/0!</v>
      </c>
      <c r="AS86" s="467" t="e">
        <f t="shared" si="28"/>
        <v>#DIV/0!</v>
      </c>
      <c r="AT86" s="467" t="e">
        <f t="shared" si="28"/>
        <v>#DIV/0!</v>
      </c>
      <c r="AU86" s="467" t="e">
        <f t="shared" si="28"/>
        <v>#DIV/0!</v>
      </c>
      <c r="AV86" s="467" t="e">
        <f t="shared" si="28"/>
        <v>#DIV/0!</v>
      </c>
      <c r="AW86" s="467" t="e">
        <f t="shared" si="28"/>
        <v>#DIV/0!</v>
      </c>
      <c r="AX86" s="467" t="e">
        <f t="shared" si="28"/>
        <v>#DIV/0!</v>
      </c>
      <c r="AY86" s="467" t="e">
        <f t="shared" si="28"/>
        <v>#DIV/0!</v>
      </c>
      <c r="AZ86" s="467" t="e">
        <f t="shared" si="28"/>
        <v>#DIV/0!</v>
      </c>
      <c r="BA86" s="468"/>
      <c r="BB86" s="469"/>
      <c r="BC86" s="469"/>
      <c r="BD86" s="450"/>
      <c r="BE86" s="470"/>
      <c r="BF86" s="469"/>
      <c r="BG86" s="471"/>
      <c r="BH86" s="454"/>
      <c r="BI86" s="480"/>
    </row>
    <row r="87" spans="1:67">
      <c r="A87" s="458"/>
      <c r="B87" s="459"/>
      <c r="C87" s="466" t="s">
        <v>393</v>
      </c>
      <c r="D87" s="467" t="e">
        <f t="shared" si="28"/>
        <v>#DIV/0!</v>
      </c>
      <c r="E87" s="467" t="e">
        <f t="shared" si="28"/>
        <v>#DIV/0!</v>
      </c>
      <c r="F87" s="467" t="e">
        <f t="shared" si="28"/>
        <v>#DIV/0!</v>
      </c>
      <c r="G87" s="467" t="e">
        <f t="shared" si="28"/>
        <v>#DIV/0!</v>
      </c>
      <c r="H87" s="467" t="e">
        <f t="shared" si="28"/>
        <v>#DIV/0!</v>
      </c>
      <c r="I87" s="467" t="e">
        <f t="shared" si="28"/>
        <v>#DIV/0!</v>
      </c>
      <c r="J87" s="467" t="e">
        <f t="shared" si="28"/>
        <v>#DIV/0!</v>
      </c>
      <c r="K87" s="467" t="e">
        <f t="shared" si="28"/>
        <v>#DIV/0!</v>
      </c>
      <c r="L87" s="467" t="e">
        <f t="shared" si="28"/>
        <v>#DIV/0!</v>
      </c>
      <c r="M87" s="467" t="e">
        <f t="shared" si="28"/>
        <v>#DIV/0!</v>
      </c>
      <c r="N87" s="467" t="e">
        <f t="shared" si="28"/>
        <v>#DIV/0!</v>
      </c>
      <c r="O87" s="467" t="e">
        <f t="shared" si="28"/>
        <v>#DIV/0!</v>
      </c>
      <c r="P87" s="467" t="e">
        <f t="shared" si="28"/>
        <v>#DIV/0!</v>
      </c>
      <c r="Q87" s="467" t="e">
        <f t="shared" si="28"/>
        <v>#DIV/0!</v>
      </c>
      <c r="R87" s="467" t="e">
        <f t="shared" si="28"/>
        <v>#DIV/0!</v>
      </c>
      <c r="S87" s="467" t="e">
        <f t="shared" si="28"/>
        <v>#DIV/0!</v>
      </c>
      <c r="T87" s="467" t="e">
        <f t="shared" si="28"/>
        <v>#DIV/0!</v>
      </c>
      <c r="U87" s="467" t="e">
        <f t="shared" si="28"/>
        <v>#DIV/0!</v>
      </c>
      <c r="V87" s="467" t="e">
        <f t="shared" si="28"/>
        <v>#DIV/0!</v>
      </c>
      <c r="W87" s="467" t="e">
        <f t="shared" si="28"/>
        <v>#DIV/0!</v>
      </c>
      <c r="X87" s="467" t="e">
        <f t="shared" si="28"/>
        <v>#DIV/0!</v>
      </c>
      <c r="Y87" s="467" t="e">
        <f t="shared" si="28"/>
        <v>#DIV/0!</v>
      </c>
      <c r="Z87" s="467" t="e">
        <f t="shared" si="28"/>
        <v>#DIV/0!</v>
      </c>
      <c r="AA87" s="467" t="e">
        <f t="shared" si="28"/>
        <v>#DIV/0!</v>
      </c>
      <c r="AB87" s="467" t="e">
        <f t="shared" si="28"/>
        <v>#DIV/0!</v>
      </c>
      <c r="AC87" s="467" t="e">
        <f t="shared" si="28"/>
        <v>#DIV/0!</v>
      </c>
      <c r="AD87" s="467" t="e">
        <f t="shared" si="28"/>
        <v>#DIV/0!</v>
      </c>
      <c r="AE87" s="467" t="e">
        <f t="shared" si="28"/>
        <v>#DIV/0!</v>
      </c>
      <c r="AF87" s="467" t="e">
        <f t="shared" si="28"/>
        <v>#DIV/0!</v>
      </c>
      <c r="AG87" s="467" t="e">
        <f t="shared" si="28"/>
        <v>#DIV/0!</v>
      </c>
      <c r="AH87" s="467" t="e">
        <f t="shared" si="28"/>
        <v>#DIV/0!</v>
      </c>
      <c r="AI87" s="467" t="e">
        <f t="shared" si="28"/>
        <v>#DIV/0!</v>
      </c>
      <c r="AJ87" s="467" t="e">
        <f t="shared" si="28"/>
        <v>#DIV/0!</v>
      </c>
      <c r="AK87" s="467" t="e">
        <f t="shared" si="28"/>
        <v>#DIV/0!</v>
      </c>
      <c r="AL87" s="467" t="e">
        <f t="shared" si="28"/>
        <v>#DIV/0!</v>
      </c>
      <c r="AM87" s="467" t="e">
        <f t="shared" si="28"/>
        <v>#DIV/0!</v>
      </c>
      <c r="AN87" s="467" t="e">
        <f t="shared" si="28"/>
        <v>#DIV/0!</v>
      </c>
      <c r="AO87" s="467" t="e">
        <f t="shared" si="28"/>
        <v>#DIV/0!</v>
      </c>
      <c r="AP87" s="467" t="e">
        <f t="shared" si="28"/>
        <v>#DIV/0!</v>
      </c>
      <c r="AQ87" s="467" t="e">
        <f t="shared" si="28"/>
        <v>#DIV/0!</v>
      </c>
      <c r="AR87" s="467" t="e">
        <f t="shared" si="28"/>
        <v>#DIV/0!</v>
      </c>
      <c r="AS87" s="467" t="e">
        <f t="shared" si="28"/>
        <v>#DIV/0!</v>
      </c>
      <c r="AT87" s="467" t="e">
        <f t="shared" si="28"/>
        <v>#DIV/0!</v>
      </c>
      <c r="AU87" s="467" t="e">
        <f t="shared" si="28"/>
        <v>#DIV/0!</v>
      </c>
      <c r="AV87" s="467" t="e">
        <f t="shared" si="28"/>
        <v>#DIV/0!</v>
      </c>
      <c r="AW87" s="467" t="e">
        <f t="shared" si="28"/>
        <v>#DIV/0!</v>
      </c>
      <c r="AX87" s="467" t="e">
        <f t="shared" si="28"/>
        <v>#DIV/0!</v>
      </c>
      <c r="AY87" s="467" t="e">
        <f t="shared" si="28"/>
        <v>#DIV/0!</v>
      </c>
      <c r="AZ87" s="467" t="e">
        <f t="shared" si="28"/>
        <v>#DIV/0!</v>
      </c>
      <c r="BA87" s="468"/>
      <c r="BB87" s="469"/>
      <c r="BC87" s="469"/>
      <c r="BD87" s="450"/>
      <c r="BE87" s="470"/>
      <c r="BF87" s="469"/>
      <c r="BG87" s="471"/>
      <c r="BH87" s="454"/>
      <c r="BI87" s="480"/>
    </row>
    <row r="88" spans="1:67" ht="32.25" thickBot="1">
      <c r="A88" s="472"/>
      <c r="B88" s="473"/>
      <c r="C88" s="474" t="s">
        <v>394</v>
      </c>
      <c r="D88" s="475" t="e">
        <f t="shared" ref="D88:AZ88" si="29">IF(((D86="")*AND(D87="")),"",(D86-D87)*2)</f>
        <v>#DIV/0!</v>
      </c>
      <c r="E88" s="475" t="e">
        <f t="shared" si="29"/>
        <v>#DIV/0!</v>
      </c>
      <c r="F88" s="475" t="e">
        <f t="shared" si="29"/>
        <v>#DIV/0!</v>
      </c>
      <c r="G88" s="475" t="e">
        <f t="shared" si="29"/>
        <v>#DIV/0!</v>
      </c>
      <c r="H88" s="475" t="e">
        <f t="shared" si="29"/>
        <v>#DIV/0!</v>
      </c>
      <c r="I88" s="475" t="e">
        <f t="shared" si="29"/>
        <v>#DIV/0!</v>
      </c>
      <c r="J88" s="475" t="e">
        <f t="shared" si="29"/>
        <v>#DIV/0!</v>
      </c>
      <c r="K88" s="475" t="e">
        <f t="shared" si="29"/>
        <v>#DIV/0!</v>
      </c>
      <c r="L88" s="475" t="e">
        <f t="shared" si="29"/>
        <v>#DIV/0!</v>
      </c>
      <c r="M88" s="475" t="e">
        <f t="shared" si="29"/>
        <v>#DIV/0!</v>
      </c>
      <c r="N88" s="475" t="e">
        <f t="shared" si="29"/>
        <v>#DIV/0!</v>
      </c>
      <c r="O88" s="475" t="e">
        <f t="shared" si="29"/>
        <v>#DIV/0!</v>
      </c>
      <c r="P88" s="475" t="e">
        <f t="shared" si="29"/>
        <v>#DIV/0!</v>
      </c>
      <c r="Q88" s="475" t="e">
        <f t="shared" si="29"/>
        <v>#DIV/0!</v>
      </c>
      <c r="R88" s="475" t="e">
        <f t="shared" si="29"/>
        <v>#DIV/0!</v>
      </c>
      <c r="S88" s="475" t="e">
        <f t="shared" si="29"/>
        <v>#DIV/0!</v>
      </c>
      <c r="T88" s="475" t="e">
        <f t="shared" si="29"/>
        <v>#DIV/0!</v>
      </c>
      <c r="U88" s="475" t="e">
        <f t="shared" si="29"/>
        <v>#DIV/0!</v>
      </c>
      <c r="V88" s="475" t="e">
        <f t="shared" si="29"/>
        <v>#DIV/0!</v>
      </c>
      <c r="W88" s="475" t="e">
        <f t="shared" si="29"/>
        <v>#DIV/0!</v>
      </c>
      <c r="X88" s="475" t="e">
        <f t="shared" si="29"/>
        <v>#DIV/0!</v>
      </c>
      <c r="Y88" s="475" t="e">
        <f t="shared" si="29"/>
        <v>#DIV/0!</v>
      </c>
      <c r="Z88" s="475" t="e">
        <f t="shared" si="29"/>
        <v>#DIV/0!</v>
      </c>
      <c r="AA88" s="475" t="e">
        <f t="shared" si="29"/>
        <v>#DIV/0!</v>
      </c>
      <c r="AB88" s="475" t="e">
        <f t="shared" si="29"/>
        <v>#DIV/0!</v>
      </c>
      <c r="AC88" s="475" t="e">
        <f t="shared" si="29"/>
        <v>#DIV/0!</v>
      </c>
      <c r="AD88" s="475" t="e">
        <f t="shared" si="29"/>
        <v>#DIV/0!</v>
      </c>
      <c r="AE88" s="475" t="e">
        <f t="shared" si="29"/>
        <v>#DIV/0!</v>
      </c>
      <c r="AF88" s="475" t="e">
        <f t="shared" si="29"/>
        <v>#DIV/0!</v>
      </c>
      <c r="AG88" s="475" t="e">
        <f t="shared" si="29"/>
        <v>#DIV/0!</v>
      </c>
      <c r="AH88" s="475" t="e">
        <f t="shared" si="29"/>
        <v>#DIV/0!</v>
      </c>
      <c r="AI88" s="475" t="e">
        <f t="shared" si="29"/>
        <v>#DIV/0!</v>
      </c>
      <c r="AJ88" s="475" t="e">
        <f t="shared" si="29"/>
        <v>#DIV/0!</v>
      </c>
      <c r="AK88" s="475" t="e">
        <f t="shared" si="29"/>
        <v>#DIV/0!</v>
      </c>
      <c r="AL88" s="475" t="e">
        <f t="shared" si="29"/>
        <v>#DIV/0!</v>
      </c>
      <c r="AM88" s="475" t="e">
        <f t="shared" si="29"/>
        <v>#DIV/0!</v>
      </c>
      <c r="AN88" s="475" t="e">
        <f t="shared" si="29"/>
        <v>#DIV/0!</v>
      </c>
      <c r="AO88" s="475" t="e">
        <f t="shared" si="29"/>
        <v>#DIV/0!</v>
      </c>
      <c r="AP88" s="475" t="e">
        <f t="shared" si="29"/>
        <v>#DIV/0!</v>
      </c>
      <c r="AQ88" s="475" t="e">
        <f t="shared" si="29"/>
        <v>#DIV/0!</v>
      </c>
      <c r="AR88" s="475" t="e">
        <f t="shared" si="29"/>
        <v>#DIV/0!</v>
      </c>
      <c r="AS88" s="475" t="e">
        <f t="shared" si="29"/>
        <v>#DIV/0!</v>
      </c>
      <c r="AT88" s="475" t="e">
        <f t="shared" si="29"/>
        <v>#DIV/0!</v>
      </c>
      <c r="AU88" s="475" t="e">
        <f t="shared" si="29"/>
        <v>#DIV/0!</v>
      </c>
      <c r="AV88" s="475" t="e">
        <f t="shared" si="29"/>
        <v>#DIV/0!</v>
      </c>
      <c r="AW88" s="475" t="e">
        <f t="shared" si="29"/>
        <v>#DIV/0!</v>
      </c>
      <c r="AX88" s="475" t="e">
        <f t="shared" si="29"/>
        <v>#DIV/0!</v>
      </c>
      <c r="AY88" s="475" t="e">
        <f t="shared" si="29"/>
        <v>#DIV/0!</v>
      </c>
      <c r="AZ88" s="475" t="e">
        <f t="shared" si="29"/>
        <v>#DIV/0!</v>
      </c>
      <c r="BA88" s="476"/>
      <c r="BB88" s="477"/>
      <c r="BC88" s="477"/>
      <c r="BD88" s="478"/>
      <c r="BE88" s="475"/>
      <c r="BF88" s="477"/>
      <c r="BG88" s="479"/>
      <c r="BH88" s="454"/>
      <c r="BI88" s="465"/>
    </row>
    <row r="89" spans="1:67">
      <c r="A89" s="444"/>
      <c r="B89" s="445" t="s">
        <v>407</v>
      </c>
      <c r="C89" s="446" t="s">
        <v>389</v>
      </c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448" t="str">
        <f>IF((P90=""),"",MAX(D93:AZ93))</f>
        <v/>
      </c>
      <c r="BB89" s="449" t="str">
        <f>IF(P90="","",MIN(D93:AZ93))</f>
        <v/>
      </c>
      <c r="BC89" s="449" t="e">
        <f>IF((P93=""),"",AVERAGE(D93:AZ93))</f>
        <v>#DIV/0!</v>
      </c>
      <c r="BD89" s="450" t="e">
        <f>STDEV(D93:AZ93)</f>
        <v>#DIV/0!</v>
      </c>
      <c r="BE89" s="451" t="str">
        <f>IF((P90=""),"",((BA89-BB89)/(BA89+BB89))*100)</f>
        <v/>
      </c>
      <c r="BF89" s="452"/>
      <c r="BG89" s="453"/>
      <c r="BH89" s="454"/>
      <c r="BI89" s="465"/>
      <c r="BL89" s="456"/>
      <c r="BM89" s="456"/>
      <c r="BN89" s="457"/>
      <c r="BO89" s="457"/>
    </row>
    <row r="90" spans="1:67">
      <c r="A90" s="458"/>
      <c r="B90" s="459"/>
      <c r="C90" s="460" t="s">
        <v>391</v>
      </c>
      <c r="D90" s="447"/>
      <c r="E90" s="447"/>
      <c r="F90" s="447"/>
      <c r="G90" s="447"/>
      <c r="H90" s="447"/>
      <c r="I90" s="447"/>
      <c r="J90" s="447"/>
      <c r="K90" s="447"/>
      <c r="L90" s="447"/>
      <c r="M90" s="447"/>
      <c r="N90" s="447"/>
      <c r="O90" s="447"/>
      <c r="P90" s="447"/>
      <c r="Q90" s="447"/>
      <c r="R90" s="447"/>
      <c r="S90" s="447"/>
      <c r="T90" s="447"/>
      <c r="U90" s="447"/>
      <c r="V90" s="447"/>
      <c r="W90" s="447"/>
      <c r="X90" s="447"/>
      <c r="Y90" s="447"/>
      <c r="Z90" s="447"/>
      <c r="AA90" s="447"/>
      <c r="AB90" s="447"/>
      <c r="AC90" s="447"/>
      <c r="AD90" s="447"/>
      <c r="AE90" s="447"/>
      <c r="AF90" s="447"/>
      <c r="AG90" s="447"/>
      <c r="AH90" s="447"/>
      <c r="AI90" s="447"/>
      <c r="AJ90" s="447"/>
      <c r="AK90" s="447"/>
      <c r="AL90" s="447"/>
      <c r="AM90" s="447"/>
      <c r="AN90" s="447"/>
      <c r="AO90" s="447"/>
      <c r="AP90" s="447"/>
      <c r="AQ90" s="447"/>
      <c r="AR90" s="447"/>
      <c r="AS90" s="447"/>
      <c r="AT90" s="447"/>
      <c r="AU90" s="447"/>
      <c r="AV90" s="447"/>
      <c r="AW90" s="447"/>
      <c r="AX90" s="447"/>
      <c r="AY90" s="447"/>
      <c r="AZ90" s="447"/>
      <c r="BA90" s="461"/>
      <c r="BB90" s="462"/>
      <c r="BC90" s="462"/>
      <c r="BD90" s="450"/>
      <c r="BE90" s="463"/>
      <c r="BF90" s="462"/>
      <c r="BG90" s="464"/>
      <c r="BH90" s="454"/>
      <c r="BI90" s="465"/>
    </row>
    <row r="91" spans="1:67">
      <c r="A91" s="458"/>
      <c r="B91" s="459"/>
      <c r="C91" s="466" t="s">
        <v>392</v>
      </c>
      <c r="D91" s="467" t="e">
        <f t="shared" ref="D91:AZ92" si="30">300/D89</f>
        <v>#DIV/0!</v>
      </c>
      <c r="E91" s="467" t="e">
        <f t="shared" si="30"/>
        <v>#DIV/0!</v>
      </c>
      <c r="F91" s="467" t="e">
        <f t="shared" si="30"/>
        <v>#DIV/0!</v>
      </c>
      <c r="G91" s="467" t="e">
        <f t="shared" si="30"/>
        <v>#DIV/0!</v>
      </c>
      <c r="H91" s="467" t="e">
        <f t="shared" si="30"/>
        <v>#DIV/0!</v>
      </c>
      <c r="I91" s="467" t="e">
        <f t="shared" si="30"/>
        <v>#DIV/0!</v>
      </c>
      <c r="J91" s="467" t="e">
        <f t="shared" si="30"/>
        <v>#DIV/0!</v>
      </c>
      <c r="K91" s="467" t="e">
        <f t="shared" si="30"/>
        <v>#DIV/0!</v>
      </c>
      <c r="L91" s="467" t="e">
        <f t="shared" si="30"/>
        <v>#DIV/0!</v>
      </c>
      <c r="M91" s="467" t="e">
        <f t="shared" si="30"/>
        <v>#DIV/0!</v>
      </c>
      <c r="N91" s="467" t="e">
        <f t="shared" si="30"/>
        <v>#DIV/0!</v>
      </c>
      <c r="O91" s="467" t="e">
        <f t="shared" si="30"/>
        <v>#DIV/0!</v>
      </c>
      <c r="P91" s="467" t="e">
        <f t="shared" si="30"/>
        <v>#DIV/0!</v>
      </c>
      <c r="Q91" s="467" t="e">
        <f t="shared" si="30"/>
        <v>#DIV/0!</v>
      </c>
      <c r="R91" s="467" t="e">
        <f t="shared" si="30"/>
        <v>#DIV/0!</v>
      </c>
      <c r="S91" s="467" t="e">
        <f t="shared" si="30"/>
        <v>#DIV/0!</v>
      </c>
      <c r="T91" s="467" t="e">
        <f t="shared" si="30"/>
        <v>#DIV/0!</v>
      </c>
      <c r="U91" s="467" t="e">
        <f t="shared" si="30"/>
        <v>#DIV/0!</v>
      </c>
      <c r="V91" s="467" t="e">
        <f t="shared" si="30"/>
        <v>#DIV/0!</v>
      </c>
      <c r="W91" s="467" t="e">
        <f t="shared" si="30"/>
        <v>#DIV/0!</v>
      </c>
      <c r="X91" s="467" t="e">
        <f t="shared" si="30"/>
        <v>#DIV/0!</v>
      </c>
      <c r="Y91" s="467" t="e">
        <f t="shared" si="30"/>
        <v>#DIV/0!</v>
      </c>
      <c r="Z91" s="467" t="e">
        <f t="shared" si="30"/>
        <v>#DIV/0!</v>
      </c>
      <c r="AA91" s="467" t="e">
        <f t="shared" si="30"/>
        <v>#DIV/0!</v>
      </c>
      <c r="AB91" s="467" t="e">
        <f t="shared" si="30"/>
        <v>#DIV/0!</v>
      </c>
      <c r="AC91" s="467" t="e">
        <f t="shared" si="30"/>
        <v>#DIV/0!</v>
      </c>
      <c r="AD91" s="467" t="e">
        <f t="shared" si="30"/>
        <v>#DIV/0!</v>
      </c>
      <c r="AE91" s="467" t="e">
        <f t="shared" si="30"/>
        <v>#DIV/0!</v>
      </c>
      <c r="AF91" s="467" t="e">
        <f t="shared" si="30"/>
        <v>#DIV/0!</v>
      </c>
      <c r="AG91" s="467" t="e">
        <f t="shared" si="30"/>
        <v>#DIV/0!</v>
      </c>
      <c r="AH91" s="467" t="e">
        <f t="shared" si="30"/>
        <v>#DIV/0!</v>
      </c>
      <c r="AI91" s="467" t="e">
        <f t="shared" si="30"/>
        <v>#DIV/0!</v>
      </c>
      <c r="AJ91" s="467" t="e">
        <f t="shared" si="30"/>
        <v>#DIV/0!</v>
      </c>
      <c r="AK91" s="467" t="e">
        <f t="shared" si="30"/>
        <v>#DIV/0!</v>
      </c>
      <c r="AL91" s="467" t="e">
        <f t="shared" si="30"/>
        <v>#DIV/0!</v>
      </c>
      <c r="AM91" s="467" t="e">
        <f t="shared" si="30"/>
        <v>#DIV/0!</v>
      </c>
      <c r="AN91" s="467" t="e">
        <f t="shared" si="30"/>
        <v>#DIV/0!</v>
      </c>
      <c r="AO91" s="467" t="e">
        <f t="shared" si="30"/>
        <v>#DIV/0!</v>
      </c>
      <c r="AP91" s="467" t="e">
        <f t="shared" si="30"/>
        <v>#DIV/0!</v>
      </c>
      <c r="AQ91" s="467" t="e">
        <f t="shared" si="30"/>
        <v>#DIV/0!</v>
      </c>
      <c r="AR91" s="467" t="e">
        <f t="shared" si="30"/>
        <v>#DIV/0!</v>
      </c>
      <c r="AS91" s="467" t="e">
        <f t="shared" si="30"/>
        <v>#DIV/0!</v>
      </c>
      <c r="AT91" s="467" t="e">
        <f t="shared" si="30"/>
        <v>#DIV/0!</v>
      </c>
      <c r="AU91" s="467" t="e">
        <f t="shared" si="30"/>
        <v>#DIV/0!</v>
      </c>
      <c r="AV91" s="467" t="e">
        <f t="shared" si="30"/>
        <v>#DIV/0!</v>
      </c>
      <c r="AW91" s="467" t="e">
        <f t="shared" si="30"/>
        <v>#DIV/0!</v>
      </c>
      <c r="AX91" s="467" t="e">
        <f t="shared" si="30"/>
        <v>#DIV/0!</v>
      </c>
      <c r="AY91" s="467" t="e">
        <f t="shared" si="30"/>
        <v>#DIV/0!</v>
      </c>
      <c r="AZ91" s="467" t="e">
        <f t="shared" si="30"/>
        <v>#DIV/0!</v>
      </c>
      <c r="BA91" s="468"/>
      <c r="BB91" s="469"/>
      <c r="BC91" s="469"/>
      <c r="BD91" s="450"/>
      <c r="BE91" s="470"/>
      <c r="BF91" s="469"/>
      <c r="BG91" s="471"/>
      <c r="BH91" s="454"/>
      <c r="BI91" s="480"/>
    </row>
    <row r="92" spans="1:67">
      <c r="A92" s="458"/>
      <c r="B92" s="459"/>
      <c r="C92" s="466" t="s">
        <v>393</v>
      </c>
      <c r="D92" s="467" t="e">
        <f t="shared" si="30"/>
        <v>#DIV/0!</v>
      </c>
      <c r="E92" s="467" t="e">
        <f t="shared" si="30"/>
        <v>#DIV/0!</v>
      </c>
      <c r="F92" s="467" t="e">
        <f t="shared" si="30"/>
        <v>#DIV/0!</v>
      </c>
      <c r="G92" s="467" t="e">
        <f t="shared" si="30"/>
        <v>#DIV/0!</v>
      </c>
      <c r="H92" s="467" t="e">
        <f t="shared" si="30"/>
        <v>#DIV/0!</v>
      </c>
      <c r="I92" s="467" t="e">
        <f t="shared" si="30"/>
        <v>#DIV/0!</v>
      </c>
      <c r="J92" s="467" t="e">
        <f t="shared" si="30"/>
        <v>#DIV/0!</v>
      </c>
      <c r="K92" s="467" t="e">
        <f t="shared" si="30"/>
        <v>#DIV/0!</v>
      </c>
      <c r="L92" s="467" t="e">
        <f t="shared" si="30"/>
        <v>#DIV/0!</v>
      </c>
      <c r="M92" s="467" t="e">
        <f t="shared" si="30"/>
        <v>#DIV/0!</v>
      </c>
      <c r="N92" s="467" t="e">
        <f t="shared" si="30"/>
        <v>#DIV/0!</v>
      </c>
      <c r="O92" s="467" t="e">
        <f t="shared" si="30"/>
        <v>#DIV/0!</v>
      </c>
      <c r="P92" s="467" t="e">
        <f t="shared" si="30"/>
        <v>#DIV/0!</v>
      </c>
      <c r="Q92" s="467" t="e">
        <f t="shared" si="30"/>
        <v>#DIV/0!</v>
      </c>
      <c r="R92" s="467" t="e">
        <f t="shared" si="30"/>
        <v>#DIV/0!</v>
      </c>
      <c r="S92" s="467" t="e">
        <f t="shared" si="30"/>
        <v>#DIV/0!</v>
      </c>
      <c r="T92" s="467" t="e">
        <f t="shared" si="30"/>
        <v>#DIV/0!</v>
      </c>
      <c r="U92" s="467" t="e">
        <f t="shared" si="30"/>
        <v>#DIV/0!</v>
      </c>
      <c r="V92" s="467" t="e">
        <f t="shared" si="30"/>
        <v>#DIV/0!</v>
      </c>
      <c r="W92" s="467" t="e">
        <f t="shared" si="30"/>
        <v>#DIV/0!</v>
      </c>
      <c r="X92" s="467" t="e">
        <f t="shared" si="30"/>
        <v>#DIV/0!</v>
      </c>
      <c r="Y92" s="467" t="e">
        <f t="shared" si="30"/>
        <v>#DIV/0!</v>
      </c>
      <c r="Z92" s="467" t="e">
        <f t="shared" si="30"/>
        <v>#DIV/0!</v>
      </c>
      <c r="AA92" s="467" t="e">
        <f t="shared" si="30"/>
        <v>#DIV/0!</v>
      </c>
      <c r="AB92" s="467" t="e">
        <f t="shared" si="30"/>
        <v>#DIV/0!</v>
      </c>
      <c r="AC92" s="467" t="e">
        <f t="shared" si="30"/>
        <v>#DIV/0!</v>
      </c>
      <c r="AD92" s="467" t="e">
        <f t="shared" si="30"/>
        <v>#DIV/0!</v>
      </c>
      <c r="AE92" s="467" t="e">
        <f t="shared" si="30"/>
        <v>#DIV/0!</v>
      </c>
      <c r="AF92" s="467" t="e">
        <f t="shared" si="30"/>
        <v>#DIV/0!</v>
      </c>
      <c r="AG92" s="467" t="e">
        <f t="shared" si="30"/>
        <v>#DIV/0!</v>
      </c>
      <c r="AH92" s="467" t="e">
        <f t="shared" si="30"/>
        <v>#DIV/0!</v>
      </c>
      <c r="AI92" s="467" t="e">
        <f t="shared" si="30"/>
        <v>#DIV/0!</v>
      </c>
      <c r="AJ92" s="467" t="e">
        <f t="shared" si="30"/>
        <v>#DIV/0!</v>
      </c>
      <c r="AK92" s="467" t="e">
        <f t="shared" si="30"/>
        <v>#DIV/0!</v>
      </c>
      <c r="AL92" s="467" t="e">
        <f t="shared" si="30"/>
        <v>#DIV/0!</v>
      </c>
      <c r="AM92" s="467" t="e">
        <f t="shared" si="30"/>
        <v>#DIV/0!</v>
      </c>
      <c r="AN92" s="467" t="e">
        <f t="shared" si="30"/>
        <v>#DIV/0!</v>
      </c>
      <c r="AO92" s="467" t="e">
        <f t="shared" si="30"/>
        <v>#DIV/0!</v>
      </c>
      <c r="AP92" s="467" t="e">
        <f t="shared" si="30"/>
        <v>#DIV/0!</v>
      </c>
      <c r="AQ92" s="467" t="e">
        <f t="shared" si="30"/>
        <v>#DIV/0!</v>
      </c>
      <c r="AR92" s="467" t="e">
        <f t="shared" si="30"/>
        <v>#DIV/0!</v>
      </c>
      <c r="AS92" s="467" t="e">
        <f t="shared" si="30"/>
        <v>#DIV/0!</v>
      </c>
      <c r="AT92" s="467" t="e">
        <f t="shared" si="30"/>
        <v>#DIV/0!</v>
      </c>
      <c r="AU92" s="467" t="e">
        <f t="shared" si="30"/>
        <v>#DIV/0!</v>
      </c>
      <c r="AV92" s="467" t="e">
        <f t="shared" si="30"/>
        <v>#DIV/0!</v>
      </c>
      <c r="AW92" s="467" t="e">
        <f t="shared" si="30"/>
        <v>#DIV/0!</v>
      </c>
      <c r="AX92" s="467" t="e">
        <f t="shared" si="30"/>
        <v>#DIV/0!</v>
      </c>
      <c r="AY92" s="467" t="e">
        <f t="shared" si="30"/>
        <v>#DIV/0!</v>
      </c>
      <c r="AZ92" s="467" t="e">
        <f t="shared" si="30"/>
        <v>#DIV/0!</v>
      </c>
      <c r="BA92" s="468"/>
      <c r="BB92" s="469"/>
      <c r="BC92" s="469"/>
      <c r="BD92" s="450"/>
      <c r="BE92" s="470"/>
      <c r="BF92" s="469"/>
      <c r="BG92" s="471"/>
      <c r="BH92" s="454"/>
      <c r="BI92" s="480"/>
    </row>
    <row r="93" spans="1:67" ht="32.25" thickBot="1">
      <c r="A93" s="472"/>
      <c r="B93" s="473"/>
      <c r="C93" s="474" t="s">
        <v>394</v>
      </c>
      <c r="D93" s="475" t="e">
        <f t="shared" ref="D93:AZ93" si="31">IF(((D91="")*AND(D92="")),"",(D91-D92)*2)</f>
        <v>#DIV/0!</v>
      </c>
      <c r="E93" s="475" t="e">
        <f t="shared" si="31"/>
        <v>#DIV/0!</v>
      </c>
      <c r="F93" s="475" t="e">
        <f t="shared" si="31"/>
        <v>#DIV/0!</v>
      </c>
      <c r="G93" s="475" t="e">
        <f t="shared" si="31"/>
        <v>#DIV/0!</v>
      </c>
      <c r="H93" s="475" t="e">
        <f t="shared" si="31"/>
        <v>#DIV/0!</v>
      </c>
      <c r="I93" s="475" t="e">
        <f t="shared" si="31"/>
        <v>#DIV/0!</v>
      </c>
      <c r="J93" s="475" t="e">
        <f t="shared" si="31"/>
        <v>#DIV/0!</v>
      </c>
      <c r="K93" s="475" t="e">
        <f t="shared" si="31"/>
        <v>#DIV/0!</v>
      </c>
      <c r="L93" s="475" t="e">
        <f t="shared" si="31"/>
        <v>#DIV/0!</v>
      </c>
      <c r="M93" s="475" t="e">
        <f t="shared" si="31"/>
        <v>#DIV/0!</v>
      </c>
      <c r="N93" s="475" t="e">
        <f t="shared" si="31"/>
        <v>#DIV/0!</v>
      </c>
      <c r="O93" s="475" t="e">
        <f t="shared" si="31"/>
        <v>#DIV/0!</v>
      </c>
      <c r="P93" s="475" t="e">
        <f t="shared" si="31"/>
        <v>#DIV/0!</v>
      </c>
      <c r="Q93" s="475" t="e">
        <f t="shared" si="31"/>
        <v>#DIV/0!</v>
      </c>
      <c r="R93" s="475" t="e">
        <f t="shared" si="31"/>
        <v>#DIV/0!</v>
      </c>
      <c r="S93" s="475" t="e">
        <f t="shared" si="31"/>
        <v>#DIV/0!</v>
      </c>
      <c r="T93" s="475" t="e">
        <f t="shared" si="31"/>
        <v>#DIV/0!</v>
      </c>
      <c r="U93" s="475" t="e">
        <f t="shared" si="31"/>
        <v>#DIV/0!</v>
      </c>
      <c r="V93" s="475" t="e">
        <f t="shared" si="31"/>
        <v>#DIV/0!</v>
      </c>
      <c r="W93" s="475" t="e">
        <f t="shared" si="31"/>
        <v>#DIV/0!</v>
      </c>
      <c r="X93" s="475" t="e">
        <f t="shared" si="31"/>
        <v>#DIV/0!</v>
      </c>
      <c r="Y93" s="475" t="e">
        <f t="shared" si="31"/>
        <v>#DIV/0!</v>
      </c>
      <c r="Z93" s="475" t="e">
        <f t="shared" si="31"/>
        <v>#DIV/0!</v>
      </c>
      <c r="AA93" s="475" t="e">
        <f t="shared" si="31"/>
        <v>#DIV/0!</v>
      </c>
      <c r="AB93" s="475" t="e">
        <f t="shared" si="31"/>
        <v>#DIV/0!</v>
      </c>
      <c r="AC93" s="475" t="e">
        <f t="shared" si="31"/>
        <v>#DIV/0!</v>
      </c>
      <c r="AD93" s="475" t="e">
        <f t="shared" si="31"/>
        <v>#DIV/0!</v>
      </c>
      <c r="AE93" s="475" t="e">
        <f t="shared" si="31"/>
        <v>#DIV/0!</v>
      </c>
      <c r="AF93" s="475" t="e">
        <f t="shared" si="31"/>
        <v>#DIV/0!</v>
      </c>
      <c r="AG93" s="475" t="e">
        <f t="shared" si="31"/>
        <v>#DIV/0!</v>
      </c>
      <c r="AH93" s="475" t="e">
        <f t="shared" si="31"/>
        <v>#DIV/0!</v>
      </c>
      <c r="AI93" s="475" t="e">
        <f t="shared" si="31"/>
        <v>#DIV/0!</v>
      </c>
      <c r="AJ93" s="475" t="e">
        <f t="shared" si="31"/>
        <v>#DIV/0!</v>
      </c>
      <c r="AK93" s="475" t="e">
        <f t="shared" si="31"/>
        <v>#DIV/0!</v>
      </c>
      <c r="AL93" s="475" t="e">
        <f t="shared" si="31"/>
        <v>#DIV/0!</v>
      </c>
      <c r="AM93" s="475" t="e">
        <f t="shared" si="31"/>
        <v>#DIV/0!</v>
      </c>
      <c r="AN93" s="475" t="e">
        <f t="shared" si="31"/>
        <v>#DIV/0!</v>
      </c>
      <c r="AO93" s="475" t="e">
        <f t="shared" si="31"/>
        <v>#DIV/0!</v>
      </c>
      <c r="AP93" s="475" t="e">
        <f t="shared" si="31"/>
        <v>#DIV/0!</v>
      </c>
      <c r="AQ93" s="475" t="e">
        <f t="shared" si="31"/>
        <v>#DIV/0!</v>
      </c>
      <c r="AR93" s="475" t="e">
        <f t="shared" si="31"/>
        <v>#DIV/0!</v>
      </c>
      <c r="AS93" s="475" t="e">
        <f t="shared" si="31"/>
        <v>#DIV/0!</v>
      </c>
      <c r="AT93" s="475" t="e">
        <f t="shared" si="31"/>
        <v>#DIV/0!</v>
      </c>
      <c r="AU93" s="475" t="e">
        <f t="shared" si="31"/>
        <v>#DIV/0!</v>
      </c>
      <c r="AV93" s="475" t="e">
        <f t="shared" si="31"/>
        <v>#DIV/0!</v>
      </c>
      <c r="AW93" s="475" t="e">
        <f t="shared" si="31"/>
        <v>#DIV/0!</v>
      </c>
      <c r="AX93" s="475" t="e">
        <f t="shared" si="31"/>
        <v>#DIV/0!</v>
      </c>
      <c r="AY93" s="475" t="e">
        <f t="shared" si="31"/>
        <v>#DIV/0!</v>
      </c>
      <c r="AZ93" s="475" t="e">
        <f t="shared" si="31"/>
        <v>#DIV/0!</v>
      </c>
      <c r="BA93" s="476"/>
      <c r="BB93" s="477"/>
      <c r="BC93" s="477"/>
      <c r="BD93" s="478"/>
      <c r="BE93" s="475"/>
      <c r="BF93" s="477"/>
      <c r="BG93" s="479"/>
      <c r="BH93" s="454"/>
      <c r="BI93" s="465"/>
    </row>
    <row r="94" spans="1:67">
      <c r="A94" s="444"/>
      <c r="B94" s="445" t="s">
        <v>407</v>
      </c>
      <c r="C94" s="446" t="s">
        <v>389</v>
      </c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448" t="str">
        <f>IF((P95=""),"",MAX(D98:AZ98))</f>
        <v/>
      </c>
      <c r="BB94" s="449" t="str">
        <f>IF(P95="","",MIN(D98:AZ98))</f>
        <v/>
      </c>
      <c r="BC94" s="449" t="e">
        <f>IF((P98=""),"",AVERAGE(D98:AZ98))</f>
        <v>#DIV/0!</v>
      </c>
      <c r="BD94" s="450" t="e">
        <f>STDEV(D98:AZ98)</f>
        <v>#DIV/0!</v>
      </c>
      <c r="BE94" s="451" t="str">
        <f>IF((P95=""),"",((BA94-BB94)/(BA94+BB94))*100)</f>
        <v/>
      </c>
      <c r="BF94" s="452"/>
      <c r="BG94" s="453"/>
      <c r="BH94" s="454"/>
      <c r="BI94" s="465"/>
      <c r="BL94" s="456"/>
      <c r="BM94" s="456"/>
      <c r="BN94" s="457"/>
      <c r="BO94" s="457"/>
    </row>
    <row r="95" spans="1:67">
      <c r="A95" s="458"/>
      <c r="B95" s="459"/>
      <c r="C95" s="460" t="s">
        <v>391</v>
      </c>
      <c r="D95" s="447"/>
      <c r="E95" s="447"/>
      <c r="F95" s="447"/>
      <c r="G95" s="447"/>
      <c r="H95" s="447"/>
      <c r="I95" s="447"/>
      <c r="J95" s="447"/>
      <c r="K95" s="447"/>
      <c r="L95" s="447"/>
      <c r="M95" s="447"/>
      <c r="N95" s="447"/>
      <c r="O95" s="447"/>
      <c r="P95" s="447"/>
      <c r="Q95" s="447"/>
      <c r="R95" s="447"/>
      <c r="S95" s="447"/>
      <c r="T95" s="447"/>
      <c r="U95" s="447"/>
      <c r="V95" s="447"/>
      <c r="W95" s="447"/>
      <c r="X95" s="447"/>
      <c r="Y95" s="447"/>
      <c r="Z95" s="447"/>
      <c r="AA95" s="447"/>
      <c r="AB95" s="447"/>
      <c r="AC95" s="447"/>
      <c r="AD95" s="447"/>
      <c r="AE95" s="447"/>
      <c r="AF95" s="447"/>
      <c r="AG95" s="447"/>
      <c r="AH95" s="447"/>
      <c r="AI95" s="447"/>
      <c r="AJ95" s="447"/>
      <c r="AK95" s="447"/>
      <c r="AL95" s="447"/>
      <c r="AM95" s="447"/>
      <c r="AN95" s="447"/>
      <c r="AO95" s="447"/>
      <c r="AP95" s="447"/>
      <c r="AQ95" s="447"/>
      <c r="AR95" s="447"/>
      <c r="AS95" s="447"/>
      <c r="AT95" s="447"/>
      <c r="AU95" s="447"/>
      <c r="AV95" s="447"/>
      <c r="AW95" s="447"/>
      <c r="AX95" s="447"/>
      <c r="AY95" s="447"/>
      <c r="AZ95" s="447"/>
      <c r="BA95" s="461"/>
      <c r="BB95" s="462"/>
      <c r="BC95" s="462"/>
      <c r="BD95" s="450"/>
      <c r="BE95" s="463"/>
      <c r="BF95" s="462"/>
      <c r="BG95" s="464"/>
      <c r="BH95" s="454"/>
      <c r="BI95" s="465"/>
    </row>
    <row r="96" spans="1:67">
      <c r="A96" s="458"/>
      <c r="B96" s="459"/>
      <c r="C96" s="466" t="s">
        <v>392</v>
      </c>
      <c r="D96" s="467" t="e">
        <f t="shared" ref="D96:AZ97" si="32">300/D94</f>
        <v>#DIV/0!</v>
      </c>
      <c r="E96" s="467" t="e">
        <f t="shared" si="32"/>
        <v>#DIV/0!</v>
      </c>
      <c r="F96" s="467" t="e">
        <f t="shared" si="32"/>
        <v>#DIV/0!</v>
      </c>
      <c r="G96" s="467" t="e">
        <f t="shared" si="32"/>
        <v>#DIV/0!</v>
      </c>
      <c r="H96" s="467" t="e">
        <f t="shared" si="32"/>
        <v>#DIV/0!</v>
      </c>
      <c r="I96" s="467" t="e">
        <f t="shared" si="32"/>
        <v>#DIV/0!</v>
      </c>
      <c r="J96" s="467" t="e">
        <f t="shared" si="32"/>
        <v>#DIV/0!</v>
      </c>
      <c r="K96" s="467" t="e">
        <f t="shared" si="32"/>
        <v>#DIV/0!</v>
      </c>
      <c r="L96" s="467" t="e">
        <f t="shared" si="32"/>
        <v>#DIV/0!</v>
      </c>
      <c r="M96" s="467" t="e">
        <f t="shared" si="32"/>
        <v>#DIV/0!</v>
      </c>
      <c r="N96" s="467" t="e">
        <f t="shared" si="32"/>
        <v>#DIV/0!</v>
      </c>
      <c r="O96" s="467" t="e">
        <f t="shared" si="32"/>
        <v>#DIV/0!</v>
      </c>
      <c r="P96" s="467" t="e">
        <f t="shared" si="32"/>
        <v>#DIV/0!</v>
      </c>
      <c r="Q96" s="467" t="e">
        <f t="shared" si="32"/>
        <v>#DIV/0!</v>
      </c>
      <c r="R96" s="467" t="e">
        <f t="shared" si="32"/>
        <v>#DIV/0!</v>
      </c>
      <c r="S96" s="467" t="e">
        <f t="shared" si="32"/>
        <v>#DIV/0!</v>
      </c>
      <c r="T96" s="467" t="e">
        <f t="shared" si="32"/>
        <v>#DIV/0!</v>
      </c>
      <c r="U96" s="467" t="e">
        <f t="shared" si="32"/>
        <v>#DIV/0!</v>
      </c>
      <c r="V96" s="467" t="e">
        <f t="shared" si="32"/>
        <v>#DIV/0!</v>
      </c>
      <c r="W96" s="467" t="e">
        <f t="shared" si="32"/>
        <v>#DIV/0!</v>
      </c>
      <c r="X96" s="467" t="e">
        <f t="shared" si="32"/>
        <v>#DIV/0!</v>
      </c>
      <c r="Y96" s="467" t="e">
        <f t="shared" si="32"/>
        <v>#DIV/0!</v>
      </c>
      <c r="Z96" s="467" t="e">
        <f t="shared" si="32"/>
        <v>#DIV/0!</v>
      </c>
      <c r="AA96" s="467" t="e">
        <f t="shared" si="32"/>
        <v>#DIV/0!</v>
      </c>
      <c r="AB96" s="467" t="e">
        <f t="shared" si="32"/>
        <v>#DIV/0!</v>
      </c>
      <c r="AC96" s="467" t="e">
        <f t="shared" si="32"/>
        <v>#DIV/0!</v>
      </c>
      <c r="AD96" s="467" t="e">
        <f t="shared" si="32"/>
        <v>#DIV/0!</v>
      </c>
      <c r="AE96" s="467" t="e">
        <f t="shared" si="32"/>
        <v>#DIV/0!</v>
      </c>
      <c r="AF96" s="467" t="e">
        <f t="shared" si="32"/>
        <v>#DIV/0!</v>
      </c>
      <c r="AG96" s="467" t="e">
        <f t="shared" si="32"/>
        <v>#DIV/0!</v>
      </c>
      <c r="AH96" s="467" t="e">
        <f t="shared" si="32"/>
        <v>#DIV/0!</v>
      </c>
      <c r="AI96" s="467" t="e">
        <f t="shared" si="32"/>
        <v>#DIV/0!</v>
      </c>
      <c r="AJ96" s="467" t="e">
        <f t="shared" si="32"/>
        <v>#DIV/0!</v>
      </c>
      <c r="AK96" s="467" t="e">
        <f t="shared" si="32"/>
        <v>#DIV/0!</v>
      </c>
      <c r="AL96" s="467" t="e">
        <f t="shared" si="32"/>
        <v>#DIV/0!</v>
      </c>
      <c r="AM96" s="467" t="e">
        <f t="shared" si="32"/>
        <v>#DIV/0!</v>
      </c>
      <c r="AN96" s="467" t="e">
        <f t="shared" si="32"/>
        <v>#DIV/0!</v>
      </c>
      <c r="AO96" s="467" t="e">
        <f t="shared" si="32"/>
        <v>#DIV/0!</v>
      </c>
      <c r="AP96" s="467" t="e">
        <f t="shared" si="32"/>
        <v>#DIV/0!</v>
      </c>
      <c r="AQ96" s="467" t="e">
        <f t="shared" si="32"/>
        <v>#DIV/0!</v>
      </c>
      <c r="AR96" s="467" t="e">
        <f t="shared" si="32"/>
        <v>#DIV/0!</v>
      </c>
      <c r="AS96" s="467" t="e">
        <f t="shared" si="32"/>
        <v>#DIV/0!</v>
      </c>
      <c r="AT96" s="467" t="e">
        <f t="shared" si="32"/>
        <v>#DIV/0!</v>
      </c>
      <c r="AU96" s="467" t="e">
        <f t="shared" si="32"/>
        <v>#DIV/0!</v>
      </c>
      <c r="AV96" s="467" t="e">
        <f t="shared" si="32"/>
        <v>#DIV/0!</v>
      </c>
      <c r="AW96" s="467" t="e">
        <f t="shared" si="32"/>
        <v>#DIV/0!</v>
      </c>
      <c r="AX96" s="467" t="e">
        <f t="shared" si="32"/>
        <v>#DIV/0!</v>
      </c>
      <c r="AY96" s="467" t="e">
        <f t="shared" si="32"/>
        <v>#DIV/0!</v>
      </c>
      <c r="AZ96" s="467" t="e">
        <f t="shared" si="32"/>
        <v>#DIV/0!</v>
      </c>
      <c r="BA96" s="468"/>
      <c r="BB96" s="469"/>
      <c r="BC96" s="469"/>
      <c r="BD96" s="450"/>
      <c r="BE96" s="470"/>
      <c r="BF96" s="469"/>
      <c r="BG96" s="471"/>
      <c r="BH96" s="454"/>
      <c r="BI96" s="480"/>
    </row>
    <row r="97" spans="1:67">
      <c r="A97" s="458"/>
      <c r="B97" s="459"/>
      <c r="C97" s="466" t="s">
        <v>393</v>
      </c>
      <c r="D97" s="467" t="e">
        <f t="shared" si="32"/>
        <v>#DIV/0!</v>
      </c>
      <c r="E97" s="467" t="e">
        <f t="shared" si="32"/>
        <v>#DIV/0!</v>
      </c>
      <c r="F97" s="467" t="e">
        <f t="shared" si="32"/>
        <v>#DIV/0!</v>
      </c>
      <c r="G97" s="467" t="e">
        <f t="shared" si="32"/>
        <v>#DIV/0!</v>
      </c>
      <c r="H97" s="467" t="e">
        <f t="shared" si="32"/>
        <v>#DIV/0!</v>
      </c>
      <c r="I97" s="467" t="e">
        <f t="shared" si="32"/>
        <v>#DIV/0!</v>
      </c>
      <c r="J97" s="467" t="e">
        <f t="shared" si="32"/>
        <v>#DIV/0!</v>
      </c>
      <c r="K97" s="467" t="e">
        <f t="shared" si="32"/>
        <v>#DIV/0!</v>
      </c>
      <c r="L97" s="467" t="e">
        <f t="shared" si="32"/>
        <v>#DIV/0!</v>
      </c>
      <c r="M97" s="467" t="e">
        <f t="shared" si="32"/>
        <v>#DIV/0!</v>
      </c>
      <c r="N97" s="467" t="e">
        <f t="shared" si="32"/>
        <v>#DIV/0!</v>
      </c>
      <c r="O97" s="467" t="e">
        <f t="shared" si="32"/>
        <v>#DIV/0!</v>
      </c>
      <c r="P97" s="467" t="e">
        <f t="shared" si="32"/>
        <v>#DIV/0!</v>
      </c>
      <c r="Q97" s="467" t="e">
        <f t="shared" si="32"/>
        <v>#DIV/0!</v>
      </c>
      <c r="R97" s="467" t="e">
        <f t="shared" si="32"/>
        <v>#DIV/0!</v>
      </c>
      <c r="S97" s="467" t="e">
        <f t="shared" si="32"/>
        <v>#DIV/0!</v>
      </c>
      <c r="T97" s="467" t="e">
        <f t="shared" si="32"/>
        <v>#DIV/0!</v>
      </c>
      <c r="U97" s="467" t="e">
        <f t="shared" si="32"/>
        <v>#DIV/0!</v>
      </c>
      <c r="V97" s="467" t="e">
        <f t="shared" si="32"/>
        <v>#DIV/0!</v>
      </c>
      <c r="W97" s="467" t="e">
        <f t="shared" si="32"/>
        <v>#DIV/0!</v>
      </c>
      <c r="X97" s="467" t="e">
        <f t="shared" si="32"/>
        <v>#DIV/0!</v>
      </c>
      <c r="Y97" s="467" t="e">
        <f t="shared" si="32"/>
        <v>#DIV/0!</v>
      </c>
      <c r="Z97" s="467" t="e">
        <f t="shared" si="32"/>
        <v>#DIV/0!</v>
      </c>
      <c r="AA97" s="467" t="e">
        <f t="shared" si="32"/>
        <v>#DIV/0!</v>
      </c>
      <c r="AB97" s="467" t="e">
        <f t="shared" si="32"/>
        <v>#DIV/0!</v>
      </c>
      <c r="AC97" s="467" t="e">
        <f t="shared" si="32"/>
        <v>#DIV/0!</v>
      </c>
      <c r="AD97" s="467" t="e">
        <f t="shared" si="32"/>
        <v>#DIV/0!</v>
      </c>
      <c r="AE97" s="467" t="e">
        <f t="shared" si="32"/>
        <v>#DIV/0!</v>
      </c>
      <c r="AF97" s="467" t="e">
        <f t="shared" si="32"/>
        <v>#DIV/0!</v>
      </c>
      <c r="AG97" s="467" t="e">
        <f t="shared" si="32"/>
        <v>#DIV/0!</v>
      </c>
      <c r="AH97" s="467" t="e">
        <f t="shared" si="32"/>
        <v>#DIV/0!</v>
      </c>
      <c r="AI97" s="467" t="e">
        <f t="shared" si="32"/>
        <v>#DIV/0!</v>
      </c>
      <c r="AJ97" s="467" t="e">
        <f t="shared" si="32"/>
        <v>#DIV/0!</v>
      </c>
      <c r="AK97" s="467" t="e">
        <f t="shared" si="32"/>
        <v>#DIV/0!</v>
      </c>
      <c r="AL97" s="467" t="e">
        <f t="shared" si="32"/>
        <v>#DIV/0!</v>
      </c>
      <c r="AM97" s="467" t="e">
        <f t="shared" si="32"/>
        <v>#DIV/0!</v>
      </c>
      <c r="AN97" s="467" t="e">
        <f t="shared" si="32"/>
        <v>#DIV/0!</v>
      </c>
      <c r="AO97" s="467" t="e">
        <f t="shared" si="32"/>
        <v>#DIV/0!</v>
      </c>
      <c r="AP97" s="467" t="e">
        <f t="shared" si="32"/>
        <v>#DIV/0!</v>
      </c>
      <c r="AQ97" s="467" t="e">
        <f t="shared" si="32"/>
        <v>#DIV/0!</v>
      </c>
      <c r="AR97" s="467" t="e">
        <f t="shared" si="32"/>
        <v>#DIV/0!</v>
      </c>
      <c r="AS97" s="467" t="e">
        <f t="shared" si="32"/>
        <v>#DIV/0!</v>
      </c>
      <c r="AT97" s="467" t="e">
        <f t="shared" si="32"/>
        <v>#DIV/0!</v>
      </c>
      <c r="AU97" s="467" t="e">
        <f t="shared" si="32"/>
        <v>#DIV/0!</v>
      </c>
      <c r="AV97" s="467" t="e">
        <f t="shared" si="32"/>
        <v>#DIV/0!</v>
      </c>
      <c r="AW97" s="467" t="e">
        <f t="shared" si="32"/>
        <v>#DIV/0!</v>
      </c>
      <c r="AX97" s="467" t="e">
        <f t="shared" si="32"/>
        <v>#DIV/0!</v>
      </c>
      <c r="AY97" s="467" t="e">
        <f t="shared" si="32"/>
        <v>#DIV/0!</v>
      </c>
      <c r="AZ97" s="467" t="e">
        <f t="shared" si="32"/>
        <v>#DIV/0!</v>
      </c>
      <c r="BA97" s="468"/>
      <c r="BB97" s="469"/>
      <c r="BC97" s="469"/>
      <c r="BD97" s="450"/>
      <c r="BE97" s="470"/>
      <c r="BF97" s="469"/>
      <c r="BG97" s="471"/>
      <c r="BH97" s="454"/>
      <c r="BI97" s="480"/>
    </row>
    <row r="98" spans="1:67" ht="32.25" thickBot="1">
      <c r="A98" s="472"/>
      <c r="B98" s="473"/>
      <c r="C98" s="474" t="s">
        <v>394</v>
      </c>
      <c r="D98" s="475" t="e">
        <f t="shared" ref="D98:AZ98" si="33">IF(((D96="")*AND(D97="")),"",(D96-D97)*2)</f>
        <v>#DIV/0!</v>
      </c>
      <c r="E98" s="475" t="e">
        <f t="shared" si="33"/>
        <v>#DIV/0!</v>
      </c>
      <c r="F98" s="475" t="e">
        <f t="shared" si="33"/>
        <v>#DIV/0!</v>
      </c>
      <c r="G98" s="475" t="e">
        <f t="shared" si="33"/>
        <v>#DIV/0!</v>
      </c>
      <c r="H98" s="475" t="e">
        <f t="shared" si="33"/>
        <v>#DIV/0!</v>
      </c>
      <c r="I98" s="475" t="e">
        <f t="shared" si="33"/>
        <v>#DIV/0!</v>
      </c>
      <c r="J98" s="475" t="e">
        <f t="shared" si="33"/>
        <v>#DIV/0!</v>
      </c>
      <c r="K98" s="475" t="e">
        <f t="shared" si="33"/>
        <v>#DIV/0!</v>
      </c>
      <c r="L98" s="475" t="e">
        <f t="shared" si="33"/>
        <v>#DIV/0!</v>
      </c>
      <c r="M98" s="475" t="e">
        <f t="shared" si="33"/>
        <v>#DIV/0!</v>
      </c>
      <c r="N98" s="475" t="e">
        <f t="shared" si="33"/>
        <v>#DIV/0!</v>
      </c>
      <c r="O98" s="475" t="e">
        <f t="shared" si="33"/>
        <v>#DIV/0!</v>
      </c>
      <c r="P98" s="475" t="e">
        <f t="shared" si="33"/>
        <v>#DIV/0!</v>
      </c>
      <c r="Q98" s="475" t="e">
        <f t="shared" si="33"/>
        <v>#DIV/0!</v>
      </c>
      <c r="R98" s="475" t="e">
        <f t="shared" si="33"/>
        <v>#DIV/0!</v>
      </c>
      <c r="S98" s="475" t="e">
        <f t="shared" si="33"/>
        <v>#DIV/0!</v>
      </c>
      <c r="T98" s="475" t="e">
        <f t="shared" si="33"/>
        <v>#DIV/0!</v>
      </c>
      <c r="U98" s="475" t="e">
        <f t="shared" si="33"/>
        <v>#DIV/0!</v>
      </c>
      <c r="V98" s="475" t="e">
        <f t="shared" si="33"/>
        <v>#DIV/0!</v>
      </c>
      <c r="W98" s="475" t="e">
        <f t="shared" si="33"/>
        <v>#DIV/0!</v>
      </c>
      <c r="X98" s="475" t="e">
        <f t="shared" si="33"/>
        <v>#DIV/0!</v>
      </c>
      <c r="Y98" s="475" t="e">
        <f t="shared" si="33"/>
        <v>#DIV/0!</v>
      </c>
      <c r="Z98" s="475" t="e">
        <f t="shared" si="33"/>
        <v>#DIV/0!</v>
      </c>
      <c r="AA98" s="475" t="e">
        <f t="shared" si="33"/>
        <v>#DIV/0!</v>
      </c>
      <c r="AB98" s="475" t="e">
        <f t="shared" si="33"/>
        <v>#DIV/0!</v>
      </c>
      <c r="AC98" s="475" t="e">
        <f t="shared" si="33"/>
        <v>#DIV/0!</v>
      </c>
      <c r="AD98" s="475" t="e">
        <f t="shared" si="33"/>
        <v>#DIV/0!</v>
      </c>
      <c r="AE98" s="475" t="e">
        <f t="shared" si="33"/>
        <v>#DIV/0!</v>
      </c>
      <c r="AF98" s="475" t="e">
        <f t="shared" si="33"/>
        <v>#DIV/0!</v>
      </c>
      <c r="AG98" s="475" t="e">
        <f t="shared" si="33"/>
        <v>#DIV/0!</v>
      </c>
      <c r="AH98" s="475" t="e">
        <f t="shared" si="33"/>
        <v>#DIV/0!</v>
      </c>
      <c r="AI98" s="475" t="e">
        <f t="shared" si="33"/>
        <v>#DIV/0!</v>
      </c>
      <c r="AJ98" s="475" t="e">
        <f t="shared" si="33"/>
        <v>#DIV/0!</v>
      </c>
      <c r="AK98" s="475" t="e">
        <f t="shared" si="33"/>
        <v>#DIV/0!</v>
      </c>
      <c r="AL98" s="475" t="e">
        <f t="shared" si="33"/>
        <v>#DIV/0!</v>
      </c>
      <c r="AM98" s="475" t="e">
        <f t="shared" si="33"/>
        <v>#DIV/0!</v>
      </c>
      <c r="AN98" s="475" t="e">
        <f t="shared" si="33"/>
        <v>#DIV/0!</v>
      </c>
      <c r="AO98" s="475" t="e">
        <f t="shared" si="33"/>
        <v>#DIV/0!</v>
      </c>
      <c r="AP98" s="475" t="e">
        <f t="shared" si="33"/>
        <v>#DIV/0!</v>
      </c>
      <c r="AQ98" s="475" t="e">
        <f t="shared" si="33"/>
        <v>#DIV/0!</v>
      </c>
      <c r="AR98" s="475" t="e">
        <f t="shared" si="33"/>
        <v>#DIV/0!</v>
      </c>
      <c r="AS98" s="475" t="e">
        <f t="shared" si="33"/>
        <v>#DIV/0!</v>
      </c>
      <c r="AT98" s="475" t="e">
        <f t="shared" si="33"/>
        <v>#DIV/0!</v>
      </c>
      <c r="AU98" s="475" t="e">
        <f t="shared" si="33"/>
        <v>#DIV/0!</v>
      </c>
      <c r="AV98" s="475" t="e">
        <f t="shared" si="33"/>
        <v>#DIV/0!</v>
      </c>
      <c r="AW98" s="475" t="e">
        <f t="shared" si="33"/>
        <v>#DIV/0!</v>
      </c>
      <c r="AX98" s="475" t="e">
        <f t="shared" si="33"/>
        <v>#DIV/0!</v>
      </c>
      <c r="AY98" s="475" t="e">
        <f t="shared" si="33"/>
        <v>#DIV/0!</v>
      </c>
      <c r="AZ98" s="475" t="e">
        <f t="shared" si="33"/>
        <v>#DIV/0!</v>
      </c>
      <c r="BA98" s="476"/>
      <c r="BB98" s="477"/>
      <c r="BC98" s="477"/>
      <c r="BD98" s="478"/>
      <c r="BE98" s="475"/>
      <c r="BF98" s="477"/>
      <c r="BG98" s="479"/>
      <c r="BH98" s="454"/>
      <c r="BI98" s="465"/>
    </row>
    <row r="99" spans="1:67">
      <c r="A99" s="444"/>
      <c r="B99" s="445" t="s">
        <v>407</v>
      </c>
      <c r="C99" s="446" t="s">
        <v>389</v>
      </c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448" t="str">
        <f>IF((P100=""),"",MAX(D103:AZ103))</f>
        <v/>
      </c>
      <c r="BB99" s="449" t="str">
        <f>IF(P100="","",MIN(D103:AZ103))</f>
        <v/>
      </c>
      <c r="BC99" s="449" t="e">
        <f>IF((P103=""),"",AVERAGE(D103:AZ103))</f>
        <v>#DIV/0!</v>
      </c>
      <c r="BD99" s="450" t="e">
        <f>STDEV(D103:AZ103)</f>
        <v>#DIV/0!</v>
      </c>
      <c r="BE99" s="451" t="str">
        <f>IF((P100=""),"",((BA99-BB99)/(BA99+BB99))*100)</f>
        <v/>
      </c>
      <c r="BF99" s="452"/>
      <c r="BG99" s="453"/>
      <c r="BH99" s="454"/>
      <c r="BI99" s="465"/>
      <c r="BL99" s="456"/>
      <c r="BM99" s="456"/>
      <c r="BN99" s="457"/>
      <c r="BO99" s="457"/>
    </row>
    <row r="100" spans="1:67">
      <c r="A100" s="458"/>
      <c r="B100" s="459"/>
      <c r="C100" s="460" t="s">
        <v>391</v>
      </c>
      <c r="D100" s="447"/>
      <c r="E100" s="447"/>
      <c r="F100" s="447"/>
      <c r="G100" s="447"/>
      <c r="H100" s="447"/>
      <c r="I100" s="447"/>
      <c r="J100" s="447"/>
      <c r="K100" s="447"/>
      <c r="L100" s="447"/>
      <c r="M100" s="447"/>
      <c r="N100" s="447"/>
      <c r="O100" s="447"/>
      <c r="P100" s="447"/>
      <c r="Q100" s="447"/>
      <c r="R100" s="447"/>
      <c r="S100" s="447"/>
      <c r="T100" s="447"/>
      <c r="U100" s="447"/>
      <c r="V100" s="447"/>
      <c r="W100" s="447"/>
      <c r="X100" s="447"/>
      <c r="Y100" s="447"/>
      <c r="Z100" s="447"/>
      <c r="AA100" s="447"/>
      <c r="AB100" s="447"/>
      <c r="AC100" s="447"/>
      <c r="AD100" s="447"/>
      <c r="AE100" s="447"/>
      <c r="AF100" s="447"/>
      <c r="AG100" s="447"/>
      <c r="AH100" s="447"/>
      <c r="AI100" s="447"/>
      <c r="AJ100" s="447"/>
      <c r="AK100" s="447"/>
      <c r="AL100" s="447"/>
      <c r="AM100" s="447"/>
      <c r="AN100" s="447"/>
      <c r="AO100" s="447"/>
      <c r="AP100" s="447"/>
      <c r="AQ100" s="447"/>
      <c r="AR100" s="447"/>
      <c r="AS100" s="447"/>
      <c r="AT100" s="447"/>
      <c r="AU100" s="447"/>
      <c r="AV100" s="447"/>
      <c r="AW100" s="447"/>
      <c r="AX100" s="447"/>
      <c r="AY100" s="447"/>
      <c r="AZ100" s="447"/>
      <c r="BA100" s="461"/>
      <c r="BB100" s="462"/>
      <c r="BC100" s="462"/>
      <c r="BD100" s="450"/>
      <c r="BE100" s="463"/>
      <c r="BF100" s="462"/>
      <c r="BG100" s="464"/>
      <c r="BH100" s="454"/>
      <c r="BI100" s="465"/>
    </row>
    <row r="101" spans="1:67">
      <c r="A101" s="458"/>
      <c r="B101" s="459"/>
      <c r="C101" s="466" t="s">
        <v>392</v>
      </c>
      <c r="D101" s="467" t="e">
        <f t="shared" ref="D101:AZ102" si="34">300/D99</f>
        <v>#DIV/0!</v>
      </c>
      <c r="E101" s="467" t="e">
        <f t="shared" si="34"/>
        <v>#DIV/0!</v>
      </c>
      <c r="F101" s="467" t="e">
        <f t="shared" si="34"/>
        <v>#DIV/0!</v>
      </c>
      <c r="G101" s="467" t="e">
        <f t="shared" si="34"/>
        <v>#DIV/0!</v>
      </c>
      <c r="H101" s="467" t="e">
        <f t="shared" si="34"/>
        <v>#DIV/0!</v>
      </c>
      <c r="I101" s="467" t="e">
        <f t="shared" si="34"/>
        <v>#DIV/0!</v>
      </c>
      <c r="J101" s="467" t="e">
        <f t="shared" si="34"/>
        <v>#DIV/0!</v>
      </c>
      <c r="K101" s="467" t="e">
        <f t="shared" si="34"/>
        <v>#DIV/0!</v>
      </c>
      <c r="L101" s="467" t="e">
        <f t="shared" si="34"/>
        <v>#DIV/0!</v>
      </c>
      <c r="M101" s="467" t="e">
        <f t="shared" si="34"/>
        <v>#DIV/0!</v>
      </c>
      <c r="N101" s="467" t="e">
        <f t="shared" si="34"/>
        <v>#DIV/0!</v>
      </c>
      <c r="O101" s="467" t="e">
        <f t="shared" si="34"/>
        <v>#DIV/0!</v>
      </c>
      <c r="P101" s="467" t="e">
        <f t="shared" si="34"/>
        <v>#DIV/0!</v>
      </c>
      <c r="Q101" s="467" t="e">
        <f t="shared" si="34"/>
        <v>#DIV/0!</v>
      </c>
      <c r="R101" s="467" t="e">
        <f t="shared" si="34"/>
        <v>#DIV/0!</v>
      </c>
      <c r="S101" s="467" t="e">
        <f t="shared" si="34"/>
        <v>#DIV/0!</v>
      </c>
      <c r="T101" s="467" t="e">
        <f t="shared" si="34"/>
        <v>#DIV/0!</v>
      </c>
      <c r="U101" s="467" t="e">
        <f t="shared" si="34"/>
        <v>#DIV/0!</v>
      </c>
      <c r="V101" s="467" t="e">
        <f t="shared" si="34"/>
        <v>#DIV/0!</v>
      </c>
      <c r="W101" s="467" t="e">
        <f t="shared" si="34"/>
        <v>#DIV/0!</v>
      </c>
      <c r="X101" s="467" t="e">
        <f t="shared" si="34"/>
        <v>#DIV/0!</v>
      </c>
      <c r="Y101" s="467" t="e">
        <f t="shared" si="34"/>
        <v>#DIV/0!</v>
      </c>
      <c r="Z101" s="467" t="e">
        <f t="shared" si="34"/>
        <v>#DIV/0!</v>
      </c>
      <c r="AA101" s="467" t="e">
        <f t="shared" si="34"/>
        <v>#DIV/0!</v>
      </c>
      <c r="AB101" s="467" t="e">
        <f t="shared" si="34"/>
        <v>#DIV/0!</v>
      </c>
      <c r="AC101" s="467" t="e">
        <f t="shared" si="34"/>
        <v>#DIV/0!</v>
      </c>
      <c r="AD101" s="467" t="e">
        <f t="shared" si="34"/>
        <v>#DIV/0!</v>
      </c>
      <c r="AE101" s="467" t="e">
        <f t="shared" si="34"/>
        <v>#DIV/0!</v>
      </c>
      <c r="AF101" s="467" t="e">
        <f t="shared" si="34"/>
        <v>#DIV/0!</v>
      </c>
      <c r="AG101" s="467" t="e">
        <f t="shared" si="34"/>
        <v>#DIV/0!</v>
      </c>
      <c r="AH101" s="467" t="e">
        <f t="shared" si="34"/>
        <v>#DIV/0!</v>
      </c>
      <c r="AI101" s="467" t="e">
        <f t="shared" si="34"/>
        <v>#DIV/0!</v>
      </c>
      <c r="AJ101" s="467" t="e">
        <f t="shared" si="34"/>
        <v>#DIV/0!</v>
      </c>
      <c r="AK101" s="467" t="e">
        <f t="shared" si="34"/>
        <v>#DIV/0!</v>
      </c>
      <c r="AL101" s="467" t="e">
        <f t="shared" si="34"/>
        <v>#DIV/0!</v>
      </c>
      <c r="AM101" s="467" t="e">
        <f t="shared" si="34"/>
        <v>#DIV/0!</v>
      </c>
      <c r="AN101" s="467" t="e">
        <f t="shared" si="34"/>
        <v>#DIV/0!</v>
      </c>
      <c r="AO101" s="467" t="e">
        <f t="shared" si="34"/>
        <v>#DIV/0!</v>
      </c>
      <c r="AP101" s="467" t="e">
        <f t="shared" si="34"/>
        <v>#DIV/0!</v>
      </c>
      <c r="AQ101" s="467" t="e">
        <f t="shared" si="34"/>
        <v>#DIV/0!</v>
      </c>
      <c r="AR101" s="467" t="e">
        <f t="shared" si="34"/>
        <v>#DIV/0!</v>
      </c>
      <c r="AS101" s="467" t="e">
        <f t="shared" si="34"/>
        <v>#DIV/0!</v>
      </c>
      <c r="AT101" s="467" t="e">
        <f t="shared" si="34"/>
        <v>#DIV/0!</v>
      </c>
      <c r="AU101" s="467" t="e">
        <f t="shared" si="34"/>
        <v>#DIV/0!</v>
      </c>
      <c r="AV101" s="467" t="e">
        <f t="shared" si="34"/>
        <v>#DIV/0!</v>
      </c>
      <c r="AW101" s="467" t="e">
        <f t="shared" si="34"/>
        <v>#DIV/0!</v>
      </c>
      <c r="AX101" s="467" t="e">
        <f t="shared" si="34"/>
        <v>#DIV/0!</v>
      </c>
      <c r="AY101" s="467" t="e">
        <f t="shared" si="34"/>
        <v>#DIV/0!</v>
      </c>
      <c r="AZ101" s="467" t="e">
        <f t="shared" si="34"/>
        <v>#DIV/0!</v>
      </c>
      <c r="BA101" s="468"/>
      <c r="BB101" s="469"/>
      <c r="BC101" s="469"/>
      <c r="BD101" s="450"/>
      <c r="BE101" s="470"/>
      <c r="BF101" s="469"/>
      <c r="BG101" s="471"/>
      <c r="BH101" s="454"/>
      <c r="BI101" s="480"/>
    </row>
    <row r="102" spans="1:67">
      <c r="A102" s="458"/>
      <c r="B102" s="459"/>
      <c r="C102" s="466" t="s">
        <v>393</v>
      </c>
      <c r="D102" s="467" t="e">
        <f t="shared" si="34"/>
        <v>#DIV/0!</v>
      </c>
      <c r="E102" s="467" t="e">
        <f t="shared" si="34"/>
        <v>#DIV/0!</v>
      </c>
      <c r="F102" s="467" t="e">
        <f t="shared" si="34"/>
        <v>#DIV/0!</v>
      </c>
      <c r="G102" s="467" t="e">
        <f t="shared" si="34"/>
        <v>#DIV/0!</v>
      </c>
      <c r="H102" s="467" t="e">
        <f t="shared" si="34"/>
        <v>#DIV/0!</v>
      </c>
      <c r="I102" s="467" t="e">
        <f t="shared" si="34"/>
        <v>#DIV/0!</v>
      </c>
      <c r="J102" s="467" t="e">
        <f t="shared" si="34"/>
        <v>#DIV/0!</v>
      </c>
      <c r="K102" s="467" t="e">
        <f t="shared" si="34"/>
        <v>#DIV/0!</v>
      </c>
      <c r="L102" s="467" t="e">
        <f t="shared" si="34"/>
        <v>#DIV/0!</v>
      </c>
      <c r="M102" s="467" t="e">
        <f t="shared" si="34"/>
        <v>#DIV/0!</v>
      </c>
      <c r="N102" s="467" t="e">
        <f t="shared" si="34"/>
        <v>#DIV/0!</v>
      </c>
      <c r="O102" s="467" t="e">
        <f t="shared" si="34"/>
        <v>#DIV/0!</v>
      </c>
      <c r="P102" s="467" t="e">
        <f t="shared" si="34"/>
        <v>#DIV/0!</v>
      </c>
      <c r="Q102" s="467" t="e">
        <f t="shared" si="34"/>
        <v>#DIV/0!</v>
      </c>
      <c r="R102" s="467" t="e">
        <f t="shared" si="34"/>
        <v>#DIV/0!</v>
      </c>
      <c r="S102" s="467" t="e">
        <f t="shared" si="34"/>
        <v>#DIV/0!</v>
      </c>
      <c r="T102" s="467" t="e">
        <f t="shared" si="34"/>
        <v>#DIV/0!</v>
      </c>
      <c r="U102" s="467" t="e">
        <f t="shared" si="34"/>
        <v>#DIV/0!</v>
      </c>
      <c r="V102" s="467" t="e">
        <f t="shared" si="34"/>
        <v>#DIV/0!</v>
      </c>
      <c r="W102" s="467" t="e">
        <f t="shared" si="34"/>
        <v>#DIV/0!</v>
      </c>
      <c r="X102" s="467" t="e">
        <f t="shared" si="34"/>
        <v>#DIV/0!</v>
      </c>
      <c r="Y102" s="467" t="e">
        <f t="shared" si="34"/>
        <v>#DIV/0!</v>
      </c>
      <c r="Z102" s="467" t="e">
        <f t="shared" si="34"/>
        <v>#DIV/0!</v>
      </c>
      <c r="AA102" s="467" t="e">
        <f t="shared" si="34"/>
        <v>#DIV/0!</v>
      </c>
      <c r="AB102" s="467" t="e">
        <f t="shared" si="34"/>
        <v>#DIV/0!</v>
      </c>
      <c r="AC102" s="467" t="e">
        <f t="shared" si="34"/>
        <v>#DIV/0!</v>
      </c>
      <c r="AD102" s="467" t="e">
        <f t="shared" si="34"/>
        <v>#DIV/0!</v>
      </c>
      <c r="AE102" s="467" t="e">
        <f t="shared" si="34"/>
        <v>#DIV/0!</v>
      </c>
      <c r="AF102" s="467" t="e">
        <f t="shared" si="34"/>
        <v>#DIV/0!</v>
      </c>
      <c r="AG102" s="467" t="e">
        <f t="shared" si="34"/>
        <v>#DIV/0!</v>
      </c>
      <c r="AH102" s="467" t="e">
        <f t="shared" si="34"/>
        <v>#DIV/0!</v>
      </c>
      <c r="AI102" s="467" t="e">
        <f t="shared" si="34"/>
        <v>#DIV/0!</v>
      </c>
      <c r="AJ102" s="467" t="e">
        <f t="shared" si="34"/>
        <v>#DIV/0!</v>
      </c>
      <c r="AK102" s="467" t="e">
        <f t="shared" si="34"/>
        <v>#DIV/0!</v>
      </c>
      <c r="AL102" s="467" t="e">
        <f t="shared" si="34"/>
        <v>#DIV/0!</v>
      </c>
      <c r="AM102" s="467" t="e">
        <f t="shared" si="34"/>
        <v>#DIV/0!</v>
      </c>
      <c r="AN102" s="467" t="e">
        <f t="shared" si="34"/>
        <v>#DIV/0!</v>
      </c>
      <c r="AO102" s="467" t="e">
        <f t="shared" si="34"/>
        <v>#DIV/0!</v>
      </c>
      <c r="AP102" s="467" t="e">
        <f t="shared" si="34"/>
        <v>#DIV/0!</v>
      </c>
      <c r="AQ102" s="467" t="e">
        <f t="shared" si="34"/>
        <v>#DIV/0!</v>
      </c>
      <c r="AR102" s="467" t="e">
        <f t="shared" si="34"/>
        <v>#DIV/0!</v>
      </c>
      <c r="AS102" s="467" t="e">
        <f t="shared" si="34"/>
        <v>#DIV/0!</v>
      </c>
      <c r="AT102" s="467" t="e">
        <f t="shared" si="34"/>
        <v>#DIV/0!</v>
      </c>
      <c r="AU102" s="467" t="e">
        <f t="shared" si="34"/>
        <v>#DIV/0!</v>
      </c>
      <c r="AV102" s="467" t="e">
        <f t="shared" si="34"/>
        <v>#DIV/0!</v>
      </c>
      <c r="AW102" s="467" t="e">
        <f t="shared" si="34"/>
        <v>#DIV/0!</v>
      </c>
      <c r="AX102" s="467" t="e">
        <f t="shared" si="34"/>
        <v>#DIV/0!</v>
      </c>
      <c r="AY102" s="467" t="e">
        <f t="shared" si="34"/>
        <v>#DIV/0!</v>
      </c>
      <c r="AZ102" s="467" t="e">
        <f t="shared" si="34"/>
        <v>#DIV/0!</v>
      </c>
      <c r="BA102" s="468"/>
      <c r="BB102" s="469"/>
      <c r="BC102" s="469"/>
      <c r="BD102" s="450"/>
      <c r="BE102" s="470"/>
      <c r="BF102" s="469"/>
      <c r="BG102" s="471"/>
      <c r="BH102" s="454"/>
      <c r="BI102" s="480"/>
    </row>
    <row r="103" spans="1:67" ht="32.25" thickBot="1">
      <c r="A103" s="472"/>
      <c r="B103" s="473"/>
      <c r="C103" s="474" t="s">
        <v>394</v>
      </c>
      <c r="D103" s="475" t="e">
        <f t="shared" ref="D103:AZ103" si="35">IF(((D101="")*AND(D102="")),"",(D101-D102)*2)</f>
        <v>#DIV/0!</v>
      </c>
      <c r="E103" s="475" t="e">
        <f t="shared" si="35"/>
        <v>#DIV/0!</v>
      </c>
      <c r="F103" s="475" t="e">
        <f t="shared" si="35"/>
        <v>#DIV/0!</v>
      </c>
      <c r="G103" s="475" t="e">
        <f t="shared" si="35"/>
        <v>#DIV/0!</v>
      </c>
      <c r="H103" s="475" t="e">
        <f t="shared" si="35"/>
        <v>#DIV/0!</v>
      </c>
      <c r="I103" s="475" t="e">
        <f t="shared" si="35"/>
        <v>#DIV/0!</v>
      </c>
      <c r="J103" s="475" t="e">
        <f t="shared" si="35"/>
        <v>#DIV/0!</v>
      </c>
      <c r="K103" s="475" t="e">
        <f t="shared" si="35"/>
        <v>#DIV/0!</v>
      </c>
      <c r="L103" s="475" t="e">
        <f t="shared" si="35"/>
        <v>#DIV/0!</v>
      </c>
      <c r="M103" s="475" t="e">
        <f t="shared" si="35"/>
        <v>#DIV/0!</v>
      </c>
      <c r="N103" s="475" t="e">
        <f t="shared" si="35"/>
        <v>#DIV/0!</v>
      </c>
      <c r="O103" s="475" t="e">
        <f t="shared" si="35"/>
        <v>#DIV/0!</v>
      </c>
      <c r="P103" s="475" t="e">
        <f t="shared" si="35"/>
        <v>#DIV/0!</v>
      </c>
      <c r="Q103" s="475" t="e">
        <f t="shared" si="35"/>
        <v>#DIV/0!</v>
      </c>
      <c r="R103" s="475" t="e">
        <f t="shared" si="35"/>
        <v>#DIV/0!</v>
      </c>
      <c r="S103" s="475" t="e">
        <f t="shared" si="35"/>
        <v>#DIV/0!</v>
      </c>
      <c r="T103" s="475" t="e">
        <f t="shared" si="35"/>
        <v>#DIV/0!</v>
      </c>
      <c r="U103" s="475" t="e">
        <f t="shared" si="35"/>
        <v>#DIV/0!</v>
      </c>
      <c r="V103" s="475" t="e">
        <f t="shared" si="35"/>
        <v>#DIV/0!</v>
      </c>
      <c r="W103" s="475" t="e">
        <f t="shared" si="35"/>
        <v>#DIV/0!</v>
      </c>
      <c r="X103" s="475" t="e">
        <f t="shared" si="35"/>
        <v>#DIV/0!</v>
      </c>
      <c r="Y103" s="475" t="e">
        <f t="shared" si="35"/>
        <v>#DIV/0!</v>
      </c>
      <c r="Z103" s="475" t="e">
        <f t="shared" si="35"/>
        <v>#DIV/0!</v>
      </c>
      <c r="AA103" s="475" t="e">
        <f t="shared" si="35"/>
        <v>#DIV/0!</v>
      </c>
      <c r="AB103" s="475" t="e">
        <f t="shared" si="35"/>
        <v>#DIV/0!</v>
      </c>
      <c r="AC103" s="475" t="e">
        <f t="shared" si="35"/>
        <v>#DIV/0!</v>
      </c>
      <c r="AD103" s="475" t="e">
        <f t="shared" si="35"/>
        <v>#DIV/0!</v>
      </c>
      <c r="AE103" s="475" t="e">
        <f t="shared" si="35"/>
        <v>#DIV/0!</v>
      </c>
      <c r="AF103" s="475" t="e">
        <f t="shared" si="35"/>
        <v>#DIV/0!</v>
      </c>
      <c r="AG103" s="475" t="e">
        <f t="shared" si="35"/>
        <v>#DIV/0!</v>
      </c>
      <c r="AH103" s="475" t="e">
        <f t="shared" si="35"/>
        <v>#DIV/0!</v>
      </c>
      <c r="AI103" s="475" t="e">
        <f t="shared" si="35"/>
        <v>#DIV/0!</v>
      </c>
      <c r="AJ103" s="475" t="e">
        <f t="shared" si="35"/>
        <v>#DIV/0!</v>
      </c>
      <c r="AK103" s="475" t="e">
        <f t="shared" si="35"/>
        <v>#DIV/0!</v>
      </c>
      <c r="AL103" s="475" t="e">
        <f t="shared" si="35"/>
        <v>#DIV/0!</v>
      </c>
      <c r="AM103" s="475" t="e">
        <f t="shared" si="35"/>
        <v>#DIV/0!</v>
      </c>
      <c r="AN103" s="475" t="e">
        <f t="shared" si="35"/>
        <v>#DIV/0!</v>
      </c>
      <c r="AO103" s="475" t="e">
        <f t="shared" si="35"/>
        <v>#DIV/0!</v>
      </c>
      <c r="AP103" s="475" t="e">
        <f t="shared" si="35"/>
        <v>#DIV/0!</v>
      </c>
      <c r="AQ103" s="475" t="e">
        <f t="shared" si="35"/>
        <v>#DIV/0!</v>
      </c>
      <c r="AR103" s="475" t="e">
        <f t="shared" si="35"/>
        <v>#DIV/0!</v>
      </c>
      <c r="AS103" s="475" t="e">
        <f t="shared" si="35"/>
        <v>#DIV/0!</v>
      </c>
      <c r="AT103" s="475" t="e">
        <f t="shared" si="35"/>
        <v>#DIV/0!</v>
      </c>
      <c r="AU103" s="475" t="e">
        <f t="shared" si="35"/>
        <v>#DIV/0!</v>
      </c>
      <c r="AV103" s="475" t="e">
        <f t="shared" si="35"/>
        <v>#DIV/0!</v>
      </c>
      <c r="AW103" s="475" t="e">
        <f t="shared" si="35"/>
        <v>#DIV/0!</v>
      </c>
      <c r="AX103" s="475" t="e">
        <f t="shared" si="35"/>
        <v>#DIV/0!</v>
      </c>
      <c r="AY103" s="475" t="e">
        <f t="shared" si="35"/>
        <v>#DIV/0!</v>
      </c>
      <c r="AZ103" s="475" t="e">
        <f t="shared" si="35"/>
        <v>#DIV/0!</v>
      </c>
      <c r="BA103" s="476"/>
      <c r="BB103" s="477"/>
      <c r="BC103" s="477"/>
      <c r="BD103" s="478"/>
      <c r="BE103" s="475"/>
      <c r="BF103" s="477"/>
      <c r="BG103" s="479"/>
      <c r="BH103" s="454"/>
      <c r="BI103" s="465"/>
    </row>
  </sheetData>
  <autoFilter ref="A13:BO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">
    <cfRule type="cellIs" dxfId="39" priority="35" stopIfTrue="1" operator="equal">
      <formula>"Fail"</formula>
    </cfRule>
    <cfRule type="cellIs" dxfId="38" priority="36" stopIfTrue="1" operator="equal">
      <formula>"Pass"</formula>
    </cfRule>
  </conditionalFormatting>
  <conditionalFormatting sqref="BF34">
    <cfRule type="cellIs" dxfId="37" priority="33" stopIfTrue="1" operator="equal">
      <formula>"Fail"</formula>
    </cfRule>
    <cfRule type="cellIs" dxfId="36" priority="34" stopIfTrue="1" operator="equal">
      <formula>"Pass"</formula>
    </cfRule>
  </conditionalFormatting>
  <conditionalFormatting sqref="BF39">
    <cfRule type="cellIs" dxfId="35" priority="31" stopIfTrue="1" operator="equal">
      <formula>"Fail"</formula>
    </cfRule>
    <cfRule type="cellIs" dxfId="34" priority="32" stopIfTrue="1" operator="equal">
      <formula>"Pass"</formula>
    </cfRule>
  </conditionalFormatting>
  <conditionalFormatting sqref="BF44">
    <cfRule type="cellIs" dxfId="33" priority="29" stopIfTrue="1" operator="equal">
      <formula>"Fail"</formula>
    </cfRule>
    <cfRule type="cellIs" dxfId="32" priority="30" stopIfTrue="1" operator="equal">
      <formula>"Pass"</formula>
    </cfRule>
  </conditionalFormatting>
  <conditionalFormatting sqref="BF49">
    <cfRule type="cellIs" dxfId="31" priority="27" stopIfTrue="1" operator="equal">
      <formula>"Fail"</formula>
    </cfRule>
    <cfRule type="cellIs" dxfId="30" priority="28" stopIfTrue="1" operator="equal">
      <formula>"Pass"</formula>
    </cfRule>
  </conditionalFormatting>
  <conditionalFormatting sqref="BF54">
    <cfRule type="cellIs" dxfId="29" priority="25" stopIfTrue="1" operator="equal">
      <formula>"Fail"</formula>
    </cfRule>
    <cfRule type="cellIs" dxfId="28" priority="26" stopIfTrue="1" operator="equal">
      <formula>"Pass"</formula>
    </cfRule>
  </conditionalFormatting>
  <conditionalFormatting sqref="BF59">
    <cfRule type="cellIs" dxfId="27" priority="23" stopIfTrue="1" operator="equal">
      <formula>"Fail"</formula>
    </cfRule>
    <cfRule type="cellIs" dxfId="26" priority="24" stopIfTrue="1" operator="equal">
      <formula>"Pass"</formula>
    </cfRule>
  </conditionalFormatting>
  <conditionalFormatting sqref="BF64">
    <cfRule type="cellIs" dxfId="25" priority="21" stopIfTrue="1" operator="equal">
      <formula>"Fail"</formula>
    </cfRule>
    <cfRule type="cellIs" dxfId="24" priority="22" stopIfTrue="1" operator="equal">
      <formula>"Pass"</formula>
    </cfRule>
  </conditionalFormatting>
  <conditionalFormatting sqref="BF69">
    <cfRule type="cellIs" dxfId="23" priority="19" stopIfTrue="1" operator="equal">
      <formula>"Fail"</formula>
    </cfRule>
    <cfRule type="cellIs" dxfId="22" priority="20" stopIfTrue="1" operator="equal">
      <formula>"Pass"</formula>
    </cfRule>
  </conditionalFormatting>
  <conditionalFormatting sqref="BF74">
    <cfRule type="cellIs" dxfId="21" priority="17" stopIfTrue="1" operator="equal">
      <formula>"Fail"</formula>
    </cfRule>
    <cfRule type="cellIs" dxfId="20" priority="18" stopIfTrue="1" operator="equal">
      <formula>"Pass"</formula>
    </cfRule>
  </conditionalFormatting>
  <conditionalFormatting sqref="BF79">
    <cfRule type="cellIs" dxfId="19" priority="15" stopIfTrue="1" operator="equal">
      <formula>"Fail"</formula>
    </cfRule>
    <cfRule type="cellIs" dxfId="18" priority="16" stopIfTrue="1" operator="equal">
      <formula>"Pass"</formula>
    </cfRule>
  </conditionalFormatting>
  <conditionalFormatting sqref="BF84">
    <cfRule type="cellIs" dxfId="17" priority="13" stopIfTrue="1" operator="equal">
      <formula>"Fail"</formula>
    </cfRule>
    <cfRule type="cellIs" dxfId="16" priority="14" stopIfTrue="1" operator="equal">
      <formula>"Pass"</formula>
    </cfRule>
  </conditionalFormatting>
  <conditionalFormatting sqref="BF89">
    <cfRule type="cellIs" dxfId="15" priority="11" stopIfTrue="1" operator="equal">
      <formula>"Fail"</formula>
    </cfRule>
    <cfRule type="cellIs" dxfId="14" priority="12" stopIfTrue="1" operator="equal">
      <formula>"Pass"</formula>
    </cfRule>
  </conditionalFormatting>
  <conditionalFormatting sqref="BF94">
    <cfRule type="cellIs" dxfId="13" priority="9" stopIfTrue="1" operator="equal">
      <formula>"Fail"</formula>
    </cfRule>
    <cfRule type="cellIs" dxfId="12" priority="10" stopIfTrue="1" operator="equal">
      <formula>"Pass"</formula>
    </cfRule>
  </conditionalFormatting>
  <conditionalFormatting sqref="BF99">
    <cfRule type="cellIs" dxfId="11" priority="7" stopIfTrue="1" operator="equal">
      <formula>"Fail"</formula>
    </cfRule>
    <cfRule type="cellIs" dxfId="10" priority="8" stopIfTrue="1" operator="equal">
      <formula>"Pass"</formula>
    </cfRule>
  </conditionalFormatting>
  <conditionalFormatting sqref="BF49">
    <cfRule type="cellIs" dxfId="9" priority="5" stopIfTrue="1" operator="equal">
      <formula>"Fail"</formula>
    </cfRule>
    <cfRule type="cellIs" dxfId="8" priority="6" stopIfTrue="1" operator="equal">
      <formula>"Pass"</formula>
    </cfRule>
  </conditionalFormatting>
  <conditionalFormatting sqref="BF54">
    <cfRule type="cellIs" dxfId="7" priority="3" stopIfTrue="1" operator="equal">
      <formula>"Fail"</formula>
    </cfRule>
    <cfRule type="cellIs" dxfId="6" priority="4" stopIfTrue="1" operator="equal">
      <formula>"Pass"</formula>
    </cfRule>
  </conditionalFormatting>
  <conditionalFormatting sqref="BF59">
    <cfRule type="cellIs" dxfId="5" priority="1" stopIfTrue="1" operator="equal">
      <formula>"Fail"</formula>
    </cfRule>
    <cfRule type="cellIs" dxfId="4" priority="2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F8" sqref="F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9" zoomScale="70" zoomScaleNormal="70" workbookViewId="0">
      <selection activeCell="Y57" sqref="Y57:BE1048576"/>
    </sheetView>
  </sheetViews>
  <sheetFormatPr defaultRowHeight="12.75"/>
  <cols>
    <col min="1" max="1" width="23.375" style="54" customWidth="1"/>
    <col min="2" max="2" width="11.5" style="54" customWidth="1"/>
    <col min="3" max="3" width="8.75" style="54"/>
    <col min="4" max="15" width="9.5" style="54" bestFit="1" customWidth="1"/>
    <col min="16" max="17" width="8.875" style="54" bestFit="1" customWidth="1"/>
    <col min="18" max="18" width="9.5" style="54" bestFit="1" customWidth="1"/>
    <col min="19" max="19" width="8.875" style="54" bestFit="1" customWidth="1"/>
    <col min="20" max="20" width="8.75" style="54"/>
    <col min="21" max="21" width="8.875" style="54" bestFit="1" customWidth="1"/>
    <col min="22" max="22" width="19.875" style="54" customWidth="1"/>
    <col min="23" max="114" width="8.75" style="54"/>
    <col min="115" max="115" width="23.375" style="54" customWidth="1"/>
    <col min="116" max="116" width="11.5" style="54" customWidth="1"/>
    <col min="117" max="135" width="8.75" style="54"/>
    <col min="136" max="136" width="19.875" style="54" customWidth="1"/>
    <col min="137" max="370" width="8.75" style="54"/>
    <col min="371" max="371" width="23.375" style="54" customWidth="1"/>
    <col min="372" max="372" width="11.5" style="54" customWidth="1"/>
    <col min="373" max="391" width="8.75" style="54"/>
    <col min="392" max="392" width="19.875" style="54" customWidth="1"/>
    <col min="393" max="626" width="8.75" style="54"/>
    <col min="627" max="627" width="23.375" style="54" customWidth="1"/>
    <col min="628" max="628" width="11.5" style="54" customWidth="1"/>
    <col min="629" max="647" width="8.75" style="54"/>
    <col min="648" max="648" width="19.875" style="54" customWidth="1"/>
    <col min="649" max="882" width="8.75" style="54"/>
    <col min="883" max="883" width="23.375" style="54" customWidth="1"/>
    <col min="884" max="884" width="11.5" style="54" customWidth="1"/>
    <col min="885" max="903" width="8.75" style="54"/>
    <col min="904" max="904" width="19.875" style="54" customWidth="1"/>
    <col min="905" max="1138" width="8.75" style="54"/>
    <col min="1139" max="1139" width="23.375" style="54" customWidth="1"/>
    <col min="1140" max="1140" width="11.5" style="54" customWidth="1"/>
    <col min="1141" max="1159" width="8.75" style="54"/>
    <col min="1160" max="1160" width="19.875" style="54" customWidth="1"/>
    <col min="1161" max="1394" width="8.75" style="54"/>
    <col min="1395" max="1395" width="23.375" style="54" customWidth="1"/>
    <col min="1396" max="1396" width="11.5" style="54" customWidth="1"/>
    <col min="1397" max="1415" width="8.75" style="54"/>
    <col min="1416" max="1416" width="19.875" style="54" customWidth="1"/>
    <col min="1417" max="1650" width="8.75" style="54"/>
    <col min="1651" max="1651" width="23.375" style="54" customWidth="1"/>
    <col min="1652" max="1652" width="11.5" style="54" customWidth="1"/>
    <col min="1653" max="1671" width="8.75" style="54"/>
    <col min="1672" max="1672" width="19.875" style="54" customWidth="1"/>
    <col min="1673" max="1906" width="8.75" style="54"/>
    <col min="1907" max="1907" width="23.375" style="54" customWidth="1"/>
    <col min="1908" max="1908" width="11.5" style="54" customWidth="1"/>
    <col min="1909" max="1927" width="8.75" style="54"/>
    <col min="1928" max="1928" width="19.875" style="54" customWidth="1"/>
    <col min="1929" max="2162" width="8.75" style="54"/>
    <col min="2163" max="2163" width="23.375" style="54" customWidth="1"/>
    <col min="2164" max="2164" width="11.5" style="54" customWidth="1"/>
    <col min="2165" max="2183" width="8.75" style="54"/>
    <col min="2184" max="2184" width="19.875" style="54" customWidth="1"/>
    <col min="2185" max="2418" width="8.75" style="54"/>
    <col min="2419" max="2419" width="23.375" style="54" customWidth="1"/>
    <col min="2420" max="2420" width="11.5" style="54" customWidth="1"/>
    <col min="2421" max="2439" width="8.75" style="54"/>
    <col min="2440" max="2440" width="19.875" style="54" customWidth="1"/>
    <col min="2441" max="2674" width="8.75" style="54"/>
    <col min="2675" max="2675" width="23.375" style="54" customWidth="1"/>
    <col min="2676" max="2676" width="11.5" style="54" customWidth="1"/>
    <col min="2677" max="2695" width="8.75" style="54"/>
    <col min="2696" max="2696" width="19.875" style="54" customWidth="1"/>
    <col min="2697" max="2930" width="8.75" style="54"/>
    <col min="2931" max="2931" width="23.375" style="54" customWidth="1"/>
    <col min="2932" max="2932" width="11.5" style="54" customWidth="1"/>
    <col min="2933" max="2951" width="8.75" style="54"/>
    <col min="2952" max="2952" width="19.875" style="54" customWidth="1"/>
    <col min="2953" max="3186" width="8.75" style="54"/>
    <col min="3187" max="3187" width="23.375" style="54" customWidth="1"/>
    <col min="3188" max="3188" width="11.5" style="54" customWidth="1"/>
    <col min="3189" max="3207" width="8.75" style="54"/>
    <col min="3208" max="3208" width="19.875" style="54" customWidth="1"/>
    <col min="3209" max="3442" width="8.75" style="54"/>
    <col min="3443" max="3443" width="23.375" style="54" customWidth="1"/>
    <col min="3444" max="3444" width="11.5" style="54" customWidth="1"/>
    <col min="3445" max="3463" width="8.75" style="54"/>
    <col min="3464" max="3464" width="19.875" style="54" customWidth="1"/>
    <col min="3465" max="3698" width="8.75" style="54"/>
    <col min="3699" max="3699" width="23.375" style="54" customWidth="1"/>
    <col min="3700" max="3700" width="11.5" style="54" customWidth="1"/>
    <col min="3701" max="3719" width="8.75" style="54"/>
    <col min="3720" max="3720" width="19.875" style="54" customWidth="1"/>
    <col min="3721" max="3954" width="8.75" style="54"/>
    <col min="3955" max="3955" width="23.375" style="54" customWidth="1"/>
    <col min="3956" max="3956" width="11.5" style="54" customWidth="1"/>
    <col min="3957" max="3975" width="8.75" style="54"/>
    <col min="3976" max="3976" width="19.875" style="54" customWidth="1"/>
    <col min="3977" max="4210" width="8.75" style="54"/>
    <col min="4211" max="4211" width="23.375" style="54" customWidth="1"/>
    <col min="4212" max="4212" width="11.5" style="54" customWidth="1"/>
    <col min="4213" max="4231" width="8.75" style="54"/>
    <col min="4232" max="4232" width="19.875" style="54" customWidth="1"/>
    <col min="4233" max="4466" width="8.75" style="54"/>
    <col min="4467" max="4467" width="23.375" style="54" customWidth="1"/>
    <col min="4468" max="4468" width="11.5" style="54" customWidth="1"/>
    <col min="4469" max="4487" width="8.75" style="54"/>
    <col min="4488" max="4488" width="19.875" style="54" customWidth="1"/>
    <col min="4489" max="4722" width="8.75" style="54"/>
    <col min="4723" max="4723" width="23.375" style="54" customWidth="1"/>
    <col min="4724" max="4724" width="11.5" style="54" customWidth="1"/>
    <col min="4725" max="4743" width="8.75" style="54"/>
    <col min="4744" max="4744" width="19.875" style="54" customWidth="1"/>
    <col min="4745" max="4978" width="8.75" style="54"/>
    <col min="4979" max="4979" width="23.375" style="54" customWidth="1"/>
    <col min="4980" max="4980" width="11.5" style="54" customWidth="1"/>
    <col min="4981" max="4999" width="8.75" style="54"/>
    <col min="5000" max="5000" width="19.875" style="54" customWidth="1"/>
    <col min="5001" max="5234" width="8.75" style="54"/>
    <col min="5235" max="5235" width="23.375" style="54" customWidth="1"/>
    <col min="5236" max="5236" width="11.5" style="54" customWidth="1"/>
    <col min="5237" max="5255" width="8.75" style="54"/>
    <col min="5256" max="5256" width="19.875" style="54" customWidth="1"/>
    <col min="5257" max="5490" width="8.75" style="54"/>
    <col min="5491" max="5491" width="23.375" style="54" customWidth="1"/>
    <col min="5492" max="5492" width="11.5" style="54" customWidth="1"/>
    <col min="5493" max="5511" width="8.75" style="54"/>
    <col min="5512" max="5512" width="19.875" style="54" customWidth="1"/>
    <col min="5513" max="5746" width="8.75" style="54"/>
    <col min="5747" max="5747" width="23.375" style="54" customWidth="1"/>
    <col min="5748" max="5748" width="11.5" style="54" customWidth="1"/>
    <col min="5749" max="5767" width="8.75" style="54"/>
    <col min="5768" max="5768" width="19.875" style="54" customWidth="1"/>
    <col min="5769" max="6002" width="8.75" style="54"/>
    <col min="6003" max="6003" width="23.375" style="54" customWidth="1"/>
    <col min="6004" max="6004" width="11.5" style="54" customWidth="1"/>
    <col min="6005" max="6023" width="8.75" style="54"/>
    <col min="6024" max="6024" width="19.875" style="54" customWidth="1"/>
    <col min="6025" max="6258" width="8.75" style="54"/>
    <col min="6259" max="6259" width="23.375" style="54" customWidth="1"/>
    <col min="6260" max="6260" width="11.5" style="54" customWidth="1"/>
    <col min="6261" max="6279" width="8.75" style="54"/>
    <col min="6280" max="6280" width="19.875" style="54" customWidth="1"/>
    <col min="6281" max="6514" width="8.75" style="54"/>
    <col min="6515" max="6515" width="23.375" style="54" customWidth="1"/>
    <col min="6516" max="6516" width="11.5" style="54" customWidth="1"/>
    <col min="6517" max="6535" width="8.75" style="54"/>
    <col min="6536" max="6536" width="19.875" style="54" customWidth="1"/>
    <col min="6537" max="6770" width="8.75" style="54"/>
    <col min="6771" max="6771" width="23.375" style="54" customWidth="1"/>
    <col min="6772" max="6772" width="11.5" style="54" customWidth="1"/>
    <col min="6773" max="6791" width="8.75" style="54"/>
    <col min="6792" max="6792" width="19.875" style="54" customWidth="1"/>
    <col min="6793" max="7026" width="8.75" style="54"/>
    <col min="7027" max="7027" width="23.375" style="54" customWidth="1"/>
    <col min="7028" max="7028" width="11.5" style="54" customWidth="1"/>
    <col min="7029" max="7047" width="8.75" style="54"/>
    <col min="7048" max="7048" width="19.875" style="54" customWidth="1"/>
    <col min="7049" max="7282" width="8.75" style="54"/>
    <col min="7283" max="7283" width="23.375" style="54" customWidth="1"/>
    <col min="7284" max="7284" width="11.5" style="54" customWidth="1"/>
    <col min="7285" max="7303" width="8.75" style="54"/>
    <col min="7304" max="7304" width="19.875" style="54" customWidth="1"/>
    <col min="7305" max="7538" width="8.75" style="54"/>
    <col min="7539" max="7539" width="23.375" style="54" customWidth="1"/>
    <col min="7540" max="7540" width="11.5" style="54" customWidth="1"/>
    <col min="7541" max="7559" width="8.75" style="54"/>
    <col min="7560" max="7560" width="19.875" style="54" customWidth="1"/>
    <col min="7561" max="7794" width="8.75" style="54"/>
    <col min="7795" max="7795" width="23.375" style="54" customWidth="1"/>
    <col min="7796" max="7796" width="11.5" style="54" customWidth="1"/>
    <col min="7797" max="7815" width="8.75" style="54"/>
    <col min="7816" max="7816" width="19.875" style="54" customWidth="1"/>
    <col min="7817" max="8050" width="8.75" style="54"/>
    <col min="8051" max="8051" width="23.375" style="54" customWidth="1"/>
    <col min="8052" max="8052" width="11.5" style="54" customWidth="1"/>
    <col min="8053" max="8071" width="8.75" style="54"/>
    <col min="8072" max="8072" width="19.875" style="54" customWidth="1"/>
    <col min="8073" max="8306" width="8.75" style="54"/>
    <col min="8307" max="8307" width="23.375" style="54" customWidth="1"/>
    <col min="8308" max="8308" width="11.5" style="54" customWidth="1"/>
    <col min="8309" max="8327" width="8.75" style="54"/>
    <col min="8328" max="8328" width="19.875" style="54" customWidth="1"/>
    <col min="8329" max="8562" width="8.75" style="54"/>
    <col min="8563" max="8563" width="23.375" style="54" customWidth="1"/>
    <col min="8564" max="8564" width="11.5" style="54" customWidth="1"/>
    <col min="8565" max="8583" width="8.75" style="54"/>
    <col min="8584" max="8584" width="19.875" style="54" customWidth="1"/>
    <col min="8585" max="8818" width="8.75" style="54"/>
    <col min="8819" max="8819" width="23.375" style="54" customWidth="1"/>
    <col min="8820" max="8820" width="11.5" style="54" customWidth="1"/>
    <col min="8821" max="8839" width="8.75" style="54"/>
    <col min="8840" max="8840" width="19.875" style="54" customWidth="1"/>
    <col min="8841" max="9074" width="8.75" style="54"/>
    <col min="9075" max="9075" width="23.375" style="54" customWidth="1"/>
    <col min="9076" max="9076" width="11.5" style="54" customWidth="1"/>
    <col min="9077" max="9095" width="8.75" style="54"/>
    <col min="9096" max="9096" width="19.875" style="54" customWidth="1"/>
    <col min="9097" max="9330" width="8.75" style="54"/>
    <col min="9331" max="9331" width="23.375" style="54" customWidth="1"/>
    <col min="9332" max="9332" width="11.5" style="54" customWidth="1"/>
    <col min="9333" max="9351" width="8.75" style="54"/>
    <col min="9352" max="9352" width="19.875" style="54" customWidth="1"/>
    <col min="9353" max="9586" width="8.75" style="54"/>
    <col min="9587" max="9587" width="23.375" style="54" customWidth="1"/>
    <col min="9588" max="9588" width="11.5" style="54" customWidth="1"/>
    <col min="9589" max="9607" width="8.75" style="54"/>
    <col min="9608" max="9608" width="19.875" style="54" customWidth="1"/>
    <col min="9609" max="9842" width="8.75" style="54"/>
    <col min="9843" max="9843" width="23.375" style="54" customWidth="1"/>
    <col min="9844" max="9844" width="11.5" style="54" customWidth="1"/>
    <col min="9845" max="9863" width="8.75" style="54"/>
    <col min="9864" max="9864" width="19.875" style="54" customWidth="1"/>
    <col min="9865" max="10098" width="8.75" style="54"/>
    <col min="10099" max="10099" width="23.375" style="54" customWidth="1"/>
    <col min="10100" max="10100" width="11.5" style="54" customWidth="1"/>
    <col min="10101" max="10119" width="8.75" style="54"/>
    <col min="10120" max="10120" width="19.875" style="54" customWidth="1"/>
    <col min="10121" max="10354" width="8.75" style="54"/>
    <col min="10355" max="10355" width="23.375" style="54" customWidth="1"/>
    <col min="10356" max="10356" width="11.5" style="54" customWidth="1"/>
    <col min="10357" max="10375" width="8.75" style="54"/>
    <col min="10376" max="10376" width="19.875" style="54" customWidth="1"/>
    <col min="10377" max="10610" width="8.75" style="54"/>
    <col min="10611" max="10611" width="23.375" style="54" customWidth="1"/>
    <col min="10612" max="10612" width="11.5" style="54" customWidth="1"/>
    <col min="10613" max="10631" width="8.75" style="54"/>
    <col min="10632" max="10632" width="19.875" style="54" customWidth="1"/>
    <col min="10633" max="10866" width="8.75" style="54"/>
    <col min="10867" max="10867" width="23.375" style="54" customWidth="1"/>
    <col min="10868" max="10868" width="11.5" style="54" customWidth="1"/>
    <col min="10869" max="10887" width="8.75" style="54"/>
    <col min="10888" max="10888" width="19.875" style="54" customWidth="1"/>
    <col min="10889" max="11122" width="8.75" style="54"/>
    <col min="11123" max="11123" width="23.375" style="54" customWidth="1"/>
    <col min="11124" max="11124" width="11.5" style="54" customWidth="1"/>
    <col min="11125" max="11143" width="8.75" style="54"/>
    <col min="11144" max="11144" width="19.875" style="54" customWidth="1"/>
    <col min="11145" max="11378" width="8.75" style="54"/>
    <col min="11379" max="11379" width="23.375" style="54" customWidth="1"/>
    <col min="11380" max="11380" width="11.5" style="54" customWidth="1"/>
    <col min="11381" max="11399" width="8.75" style="54"/>
    <col min="11400" max="11400" width="19.875" style="54" customWidth="1"/>
    <col min="11401" max="11634" width="8.75" style="54"/>
    <col min="11635" max="11635" width="23.375" style="54" customWidth="1"/>
    <col min="11636" max="11636" width="11.5" style="54" customWidth="1"/>
    <col min="11637" max="11655" width="8.75" style="54"/>
    <col min="11656" max="11656" width="19.875" style="54" customWidth="1"/>
    <col min="11657" max="11890" width="8.75" style="54"/>
    <col min="11891" max="11891" width="23.375" style="54" customWidth="1"/>
    <col min="11892" max="11892" width="11.5" style="54" customWidth="1"/>
    <col min="11893" max="11911" width="8.75" style="54"/>
    <col min="11912" max="11912" width="19.875" style="54" customWidth="1"/>
    <col min="11913" max="12146" width="8.75" style="54"/>
    <col min="12147" max="12147" width="23.375" style="54" customWidth="1"/>
    <col min="12148" max="12148" width="11.5" style="54" customWidth="1"/>
    <col min="12149" max="12167" width="8.75" style="54"/>
    <col min="12168" max="12168" width="19.875" style="54" customWidth="1"/>
    <col min="12169" max="12402" width="8.75" style="54"/>
    <col min="12403" max="12403" width="23.375" style="54" customWidth="1"/>
    <col min="12404" max="12404" width="11.5" style="54" customWidth="1"/>
    <col min="12405" max="12423" width="8.75" style="54"/>
    <col min="12424" max="12424" width="19.875" style="54" customWidth="1"/>
    <col min="12425" max="12658" width="8.75" style="54"/>
    <col min="12659" max="12659" width="23.375" style="54" customWidth="1"/>
    <col min="12660" max="12660" width="11.5" style="54" customWidth="1"/>
    <col min="12661" max="12679" width="8.75" style="54"/>
    <col min="12680" max="12680" width="19.875" style="54" customWidth="1"/>
    <col min="12681" max="12914" width="8.75" style="54"/>
    <col min="12915" max="12915" width="23.375" style="54" customWidth="1"/>
    <col min="12916" max="12916" width="11.5" style="54" customWidth="1"/>
    <col min="12917" max="12935" width="8.75" style="54"/>
    <col min="12936" max="12936" width="19.875" style="54" customWidth="1"/>
    <col min="12937" max="13170" width="8.75" style="54"/>
    <col min="13171" max="13171" width="23.375" style="54" customWidth="1"/>
    <col min="13172" max="13172" width="11.5" style="54" customWidth="1"/>
    <col min="13173" max="13191" width="8.75" style="54"/>
    <col min="13192" max="13192" width="19.875" style="54" customWidth="1"/>
    <col min="13193" max="13426" width="8.75" style="54"/>
    <col min="13427" max="13427" width="23.375" style="54" customWidth="1"/>
    <col min="13428" max="13428" width="11.5" style="54" customWidth="1"/>
    <col min="13429" max="13447" width="8.75" style="54"/>
    <col min="13448" max="13448" width="19.875" style="54" customWidth="1"/>
    <col min="13449" max="13682" width="8.75" style="54"/>
    <col min="13683" max="13683" width="23.375" style="54" customWidth="1"/>
    <col min="13684" max="13684" width="11.5" style="54" customWidth="1"/>
    <col min="13685" max="13703" width="8.75" style="54"/>
    <col min="13704" max="13704" width="19.875" style="54" customWidth="1"/>
    <col min="13705" max="13938" width="8.75" style="54"/>
    <col min="13939" max="13939" width="23.375" style="54" customWidth="1"/>
    <col min="13940" max="13940" width="11.5" style="54" customWidth="1"/>
    <col min="13941" max="13959" width="8.75" style="54"/>
    <col min="13960" max="13960" width="19.875" style="54" customWidth="1"/>
    <col min="13961" max="14194" width="8.75" style="54"/>
    <col min="14195" max="14195" width="23.375" style="54" customWidth="1"/>
    <col min="14196" max="14196" width="11.5" style="54" customWidth="1"/>
    <col min="14197" max="14215" width="8.75" style="54"/>
    <col min="14216" max="14216" width="19.875" style="54" customWidth="1"/>
    <col min="14217" max="14450" width="8.75" style="54"/>
    <col min="14451" max="14451" width="23.375" style="54" customWidth="1"/>
    <col min="14452" max="14452" width="11.5" style="54" customWidth="1"/>
    <col min="14453" max="14471" width="8.75" style="54"/>
    <col min="14472" max="14472" width="19.875" style="54" customWidth="1"/>
    <col min="14473" max="14706" width="8.75" style="54"/>
    <col min="14707" max="14707" width="23.375" style="54" customWidth="1"/>
    <col min="14708" max="14708" width="11.5" style="54" customWidth="1"/>
    <col min="14709" max="14727" width="8.75" style="54"/>
    <col min="14728" max="14728" width="19.875" style="54" customWidth="1"/>
    <col min="14729" max="14962" width="8.75" style="54"/>
    <col min="14963" max="14963" width="23.375" style="54" customWidth="1"/>
    <col min="14964" max="14964" width="11.5" style="54" customWidth="1"/>
    <col min="14965" max="14983" width="8.75" style="54"/>
    <col min="14984" max="14984" width="19.875" style="54" customWidth="1"/>
    <col min="14985" max="15218" width="8.75" style="54"/>
    <col min="15219" max="15219" width="23.375" style="54" customWidth="1"/>
    <col min="15220" max="15220" width="11.5" style="54" customWidth="1"/>
    <col min="15221" max="15239" width="8.75" style="54"/>
    <col min="15240" max="15240" width="19.875" style="54" customWidth="1"/>
    <col min="15241" max="15474" width="8.75" style="54"/>
    <col min="15475" max="15475" width="23.375" style="54" customWidth="1"/>
    <col min="15476" max="15476" width="11.5" style="54" customWidth="1"/>
    <col min="15477" max="15495" width="8.75" style="54"/>
    <col min="15496" max="15496" width="19.875" style="54" customWidth="1"/>
    <col min="15497" max="15730" width="8.75" style="54"/>
    <col min="15731" max="15731" width="23.375" style="54" customWidth="1"/>
    <col min="15732" max="15732" width="11.5" style="54" customWidth="1"/>
    <col min="15733" max="15751" width="8.75" style="54"/>
    <col min="15752" max="15752" width="19.875" style="54" customWidth="1"/>
    <col min="15753" max="15986" width="8.75" style="54"/>
    <col min="15987" max="15987" width="23.375" style="54" customWidth="1"/>
    <col min="15988" max="15988" width="11.5" style="54" customWidth="1"/>
    <col min="15989" max="16007" width="8.75" style="54"/>
    <col min="16008" max="16008" width="19.875" style="54" customWidth="1"/>
    <col min="16009" max="16242" width="8.75" style="54"/>
    <col min="16243" max="16384" width="8.75" style="54" customWidth="1"/>
  </cols>
  <sheetData>
    <row r="1" spans="1:22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7"/>
    </row>
    <row r="2" spans="1:22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52"/>
    </row>
    <row r="3" spans="1:22">
      <c r="A3" s="111" t="s">
        <v>146</v>
      </c>
      <c r="B3" s="111"/>
      <c r="C3" s="56"/>
      <c r="D3" s="56"/>
      <c r="E3" s="50"/>
      <c r="F3" s="50"/>
      <c r="G3" s="50"/>
      <c r="H3" s="50" t="s">
        <v>147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8"/>
    </row>
    <row r="4" spans="1:22">
      <c r="A4" s="105" t="s">
        <v>148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8"/>
    </row>
    <row r="5" spans="1:22">
      <c r="A5" s="105" t="s">
        <v>149</v>
      </c>
      <c r="B5" s="105"/>
      <c r="C5" s="56"/>
      <c r="D5" s="62"/>
      <c r="E5" s="50"/>
      <c r="F5" s="50"/>
      <c r="G5" s="50" t="s">
        <v>200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8"/>
    </row>
    <row r="6" spans="1:22">
      <c r="A6" s="105" t="s">
        <v>150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2" ht="13.5" thickBot="1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8"/>
    </row>
    <row r="8" spans="1:22" ht="25.5">
      <c r="A8" s="167" t="s">
        <v>106</v>
      </c>
      <c r="B8" s="168" t="s">
        <v>201</v>
      </c>
      <c r="C8" s="169"/>
      <c r="D8" s="747" t="s">
        <v>108</v>
      </c>
      <c r="E8" s="748"/>
      <c r="F8" s="748"/>
      <c r="G8" s="748"/>
      <c r="H8" s="748"/>
      <c r="I8" s="748"/>
      <c r="J8" s="748"/>
      <c r="K8" s="748"/>
      <c r="L8" s="749"/>
      <c r="M8" s="170" t="s">
        <v>109</v>
      </c>
      <c r="N8" s="170" t="s">
        <v>110</v>
      </c>
      <c r="O8" s="171" t="s">
        <v>111</v>
      </c>
      <c r="P8" s="171" t="s">
        <v>112</v>
      </c>
      <c r="Q8" s="171" t="s">
        <v>44</v>
      </c>
      <c r="R8" s="171" t="s">
        <v>113</v>
      </c>
      <c r="S8" s="171" t="s">
        <v>114</v>
      </c>
      <c r="T8" s="172" t="s">
        <v>29</v>
      </c>
      <c r="U8" s="171" t="s">
        <v>115</v>
      </c>
      <c r="V8" s="173" t="s">
        <v>31</v>
      </c>
    </row>
    <row r="9" spans="1:22" ht="13.5" thickBot="1">
      <c r="A9" s="174"/>
      <c r="B9" s="175"/>
      <c r="C9" s="176" t="s">
        <v>119</v>
      </c>
      <c r="D9" s="177">
        <v>1</v>
      </c>
      <c r="E9" s="177">
        <v>2</v>
      </c>
      <c r="F9" s="177">
        <v>3</v>
      </c>
      <c r="G9" s="177">
        <v>4</v>
      </c>
      <c r="H9" s="177">
        <v>5</v>
      </c>
      <c r="I9" s="177">
        <v>6</v>
      </c>
      <c r="J9" s="177">
        <v>7</v>
      </c>
      <c r="K9" s="177">
        <v>8</v>
      </c>
      <c r="L9" s="177">
        <v>9</v>
      </c>
      <c r="M9" s="177"/>
      <c r="N9" s="177"/>
      <c r="O9" s="177"/>
      <c r="P9" s="177"/>
      <c r="Q9" s="177"/>
      <c r="R9" s="177"/>
      <c r="S9" s="177"/>
      <c r="T9" s="178"/>
      <c r="U9" s="177"/>
      <c r="V9" s="179"/>
    </row>
    <row r="10" spans="1:22">
      <c r="A10" s="750">
        <v>42572</v>
      </c>
      <c r="B10" s="753" t="s">
        <v>120</v>
      </c>
      <c r="C10" s="127" t="s">
        <v>86</v>
      </c>
      <c r="D10" s="74">
        <v>7227.23</v>
      </c>
      <c r="E10" s="74">
        <v>6982.69</v>
      </c>
      <c r="F10" s="74">
        <v>6913.31</v>
      </c>
      <c r="G10" s="74">
        <v>6994.12</v>
      </c>
      <c r="H10" s="74">
        <v>7271.31</v>
      </c>
      <c r="I10" s="74">
        <v>7308.09</v>
      </c>
      <c r="J10" s="74">
        <v>7002.55</v>
      </c>
      <c r="K10" s="74">
        <v>7006.22</v>
      </c>
      <c r="L10" s="74">
        <v>7283.6</v>
      </c>
      <c r="M10" s="754">
        <f>IF((L11=""),"",MAX(D12:L12))</f>
        <v>970.02857142857124</v>
      </c>
      <c r="N10" s="754">
        <f>IF(L11="","",MIN(D12:L12))</f>
        <v>724.97999999999956</v>
      </c>
      <c r="O10" s="754">
        <f>IF((L12=""),"",AVERAGE(D12:L12))</f>
        <v>864.99142857142874</v>
      </c>
      <c r="P10" s="761">
        <v>800</v>
      </c>
      <c r="Q10" s="761">
        <v>1000</v>
      </c>
      <c r="R10" s="754">
        <f>IF((L11=""),"",((M10-N10)/(M10+N10))*100)</f>
        <v>14.45706974933125</v>
      </c>
      <c r="S10" s="754">
        <v>20</v>
      </c>
      <c r="T10" s="756" t="str">
        <f>IF(L11="","",IF(R11&lt;20,(IF(O10&gt;800,IF(O10&lt;1000,"Pass","Fail"),"Fail"))))</f>
        <v>Pass</v>
      </c>
      <c r="U10" s="754">
        <v>102</v>
      </c>
      <c r="V10" s="762"/>
    </row>
    <row r="11" spans="1:22">
      <c r="A11" s="751"/>
      <c r="B11" s="751"/>
      <c r="C11" s="68" t="s">
        <v>87</v>
      </c>
      <c r="D11" s="67">
        <v>6381.42</v>
      </c>
      <c r="E11" s="67">
        <v>5910.83</v>
      </c>
      <c r="F11" s="67">
        <v>5798.28</v>
      </c>
      <c r="G11" s="67">
        <v>5862.42</v>
      </c>
      <c r="H11" s="67">
        <v>6325.15</v>
      </c>
      <c r="I11" s="67">
        <v>6455.91</v>
      </c>
      <c r="J11" s="67">
        <v>5923.16</v>
      </c>
      <c r="K11" s="67">
        <v>5886.1</v>
      </c>
      <c r="L11" s="67">
        <v>6363.44</v>
      </c>
      <c r="M11" s="754"/>
      <c r="N11" s="754"/>
      <c r="O11" s="754"/>
      <c r="P11" s="754"/>
      <c r="Q11" s="754"/>
      <c r="R11" s="754"/>
      <c r="S11" s="754"/>
      <c r="T11" s="756"/>
      <c r="U11" s="754"/>
      <c r="V11" s="762"/>
    </row>
    <row r="12" spans="1:22" ht="39" thickBot="1">
      <c r="A12" s="752"/>
      <c r="B12" s="752"/>
      <c r="C12" s="68" t="s">
        <v>121</v>
      </c>
      <c r="D12" s="166">
        <f>IF(((D10="")*AND(D11="")),"",(D10-D11)*60/70)</f>
        <v>724.97999999999956</v>
      </c>
      <c r="E12" s="166">
        <f t="shared" ref="E12:L12" si="0">IF(((E10="")*AND(E11="")),"",(E10-E11)*60/70)</f>
        <v>918.73714285714254</v>
      </c>
      <c r="F12" s="166">
        <f t="shared" si="0"/>
        <v>955.74000000000069</v>
      </c>
      <c r="G12" s="166">
        <f t="shared" si="0"/>
        <v>970.02857142857124</v>
      </c>
      <c r="H12" s="166">
        <f t="shared" si="0"/>
        <v>810.99428571428643</v>
      </c>
      <c r="I12" s="166">
        <f t="shared" si="0"/>
        <v>730.44000000000028</v>
      </c>
      <c r="J12" s="166">
        <f t="shared" si="0"/>
        <v>925.1914285714289</v>
      </c>
      <c r="K12" s="166">
        <f t="shared" si="0"/>
        <v>960.10285714285715</v>
      </c>
      <c r="L12" s="166">
        <f t="shared" si="0"/>
        <v>788.7085714285721</v>
      </c>
      <c r="M12" s="755"/>
      <c r="N12" s="755"/>
      <c r="O12" s="755"/>
      <c r="P12" s="755"/>
      <c r="Q12" s="755"/>
      <c r="R12" s="755"/>
      <c r="S12" s="755"/>
      <c r="T12" s="757"/>
      <c r="U12" s="755"/>
      <c r="V12" s="763"/>
    </row>
    <row r="13" spans="1:22">
      <c r="A13" s="750">
        <v>42577</v>
      </c>
      <c r="B13" s="753" t="s">
        <v>120</v>
      </c>
      <c r="C13" s="68" t="s">
        <v>86</v>
      </c>
      <c r="D13" s="54">
        <v>7213.31</v>
      </c>
      <c r="E13" s="54">
        <v>7038.29</v>
      </c>
      <c r="F13" s="54">
        <v>6973.86</v>
      </c>
      <c r="G13" s="54">
        <v>6976.64</v>
      </c>
      <c r="H13" s="54">
        <v>7072.99</v>
      </c>
      <c r="I13" s="54">
        <v>7194.09</v>
      </c>
      <c r="J13" s="54">
        <v>7025.58</v>
      </c>
      <c r="K13" s="54">
        <v>6992.4</v>
      </c>
      <c r="L13" s="54">
        <v>7114.4</v>
      </c>
      <c r="M13" s="758">
        <f>IF((L14=""),"",MAX(D15:L15))</f>
        <v>1049.1085714285716</v>
      </c>
      <c r="N13" s="758">
        <f>IF(L14="","",MIN(D15:L15))</f>
        <v>798.42857142857144</v>
      </c>
      <c r="O13" s="758">
        <f>IF((L15=""),"",AVERAGE(D15:L15))</f>
        <v>944.5638095238096</v>
      </c>
      <c r="P13" s="761">
        <v>800</v>
      </c>
      <c r="Q13" s="761">
        <v>1000</v>
      </c>
      <c r="R13" s="758">
        <f>IF((L14=""),"",((M13-N13)/(M13+N13))*100)</f>
        <v>13.568333441585564</v>
      </c>
      <c r="S13" s="761">
        <v>20</v>
      </c>
      <c r="T13" s="756" t="str">
        <f>IF(L14="","",IF(R14&lt;20,(IF(O13&gt;800,IF(O13&lt;1000,"Pass","Fail"),"Fail"))))</f>
        <v>Pass</v>
      </c>
      <c r="U13" s="758">
        <v>1400</v>
      </c>
      <c r="V13" s="759"/>
    </row>
    <row r="14" spans="1:22">
      <c r="A14" s="751"/>
      <c r="B14" s="751"/>
      <c r="C14" s="68" t="s">
        <v>87</v>
      </c>
      <c r="D14" s="54">
        <v>6281.81</v>
      </c>
      <c r="E14" s="54">
        <v>5882.79</v>
      </c>
      <c r="F14" s="54">
        <v>5781.51</v>
      </c>
      <c r="G14" s="54">
        <v>5752.68</v>
      </c>
      <c r="H14" s="54">
        <v>6016.36</v>
      </c>
      <c r="I14" s="54">
        <v>6242.45</v>
      </c>
      <c r="J14" s="54">
        <v>5857.9</v>
      </c>
      <c r="K14" s="54">
        <v>5782.7</v>
      </c>
      <c r="L14" s="54">
        <v>6085.44</v>
      </c>
      <c r="M14" s="758"/>
      <c r="N14" s="758"/>
      <c r="O14" s="758"/>
      <c r="P14" s="754"/>
      <c r="Q14" s="754"/>
      <c r="R14" s="758"/>
      <c r="S14" s="754"/>
      <c r="T14" s="756"/>
      <c r="U14" s="758"/>
      <c r="V14" s="759"/>
    </row>
    <row r="15" spans="1:22" ht="39" thickBot="1">
      <c r="A15" s="752"/>
      <c r="B15" s="752"/>
      <c r="C15" s="68" t="s">
        <v>121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758"/>
      <c r="N15" s="758"/>
      <c r="O15" s="758"/>
      <c r="P15" s="755"/>
      <c r="Q15" s="755"/>
      <c r="R15" s="758"/>
      <c r="S15" s="755"/>
      <c r="T15" s="757"/>
      <c r="U15" s="758"/>
      <c r="V15" s="759"/>
    </row>
    <row r="16" spans="1:22">
      <c r="A16" s="760">
        <v>42584</v>
      </c>
      <c r="B16" s="753" t="s">
        <v>120</v>
      </c>
      <c r="C16" s="68" t="s">
        <v>86</v>
      </c>
      <c r="D16" s="54">
        <v>6298.2</v>
      </c>
      <c r="E16" s="54">
        <v>5900.59</v>
      </c>
      <c r="F16" s="54">
        <v>5800.47</v>
      </c>
      <c r="G16" s="54">
        <v>5770.06</v>
      </c>
      <c r="H16" s="54">
        <v>6034.08</v>
      </c>
      <c r="I16" s="54">
        <v>6262.3</v>
      </c>
      <c r="J16" s="54">
        <v>5875.71</v>
      </c>
      <c r="K16" s="54">
        <v>5801.02</v>
      </c>
      <c r="L16" s="54">
        <v>6101.92</v>
      </c>
      <c r="M16" s="758">
        <f>IF((L17=""),"",MAX(D18:L18))</f>
        <v>1051.9971428571434</v>
      </c>
      <c r="N16" s="758">
        <f>IF(L17="","",MIN(D18:L18))</f>
        <v>819.92571428571421</v>
      </c>
      <c r="O16" s="758">
        <f>IF((L18=""),"",AVERAGE(D18:L18))</f>
        <v>955.9000000000002</v>
      </c>
      <c r="P16" s="761">
        <v>800</v>
      </c>
      <c r="Q16" s="761">
        <v>1000</v>
      </c>
      <c r="R16" s="758">
        <f>IF((L17=""),"",((M16-N16)/(M16+N16))*100)</f>
        <v>12.397488907509958</v>
      </c>
      <c r="S16" s="761">
        <v>20</v>
      </c>
      <c r="T16" s="756" t="str">
        <f>IF(L17="","",IF(R17&lt;20,(IF(O16&gt;800,IF(O16&lt;1000,"Pass","Fail"),"Fail"))))</f>
        <v>Pass</v>
      </c>
      <c r="U16" s="758">
        <v>1400</v>
      </c>
      <c r="V16" s="759"/>
    </row>
    <row r="17" spans="1:22">
      <c r="A17" s="760"/>
      <c r="B17" s="751"/>
      <c r="C17" s="68" t="s">
        <v>87</v>
      </c>
      <c r="D17" s="54">
        <v>5341.62</v>
      </c>
      <c r="E17" s="54">
        <v>4746.1099999999997</v>
      </c>
      <c r="F17" s="54">
        <v>4605.8900000000003</v>
      </c>
      <c r="G17" s="54">
        <v>4542.7299999999996</v>
      </c>
      <c r="H17" s="54">
        <v>4947.13</v>
      </c>
      <c r="I17" s="54">
        <v>5281.89</v>
      </c>
      <c r="J17" s="54">
        <v>4706.21</v>
      </c>
      <c r="K17" s="54">
        <v>4587.24</v>
      </c>
      <c r="L17" s="54">
        <v>5048.58</v>
      </c>
      <c r="M17" s="758"/>
      <c r="N17" s="758"/>
      <c r="O17" s="758"/>
      <c r="P17" s="754"/>
      <c r="Q17" s="754"/>
      <c r="R17" s="758"/>
      <c r="S17" s="754"/>
      <c r="T17" s="756"/>
      <c r="U17" s="758"/>
      <c r="V17" s="759"/>
    </row>
    <row r="18" spans="1:22" ht="39" thickBot="1">
      <c r="A18" s="760"/>
      <c r="B18" s="752"/>
      <c r="C18" s="68" t="s">
        <v>121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758"/>
      <c r="N18" s="758"/>
      <c r="O18" s="758"/>
      <c r="P18" s="755"/>
      <c r="Q18" s="755"/>
      <c r="R18" s="758"/>
      <c r="S18" s="755"/>
      <c r="T18" s="757"/>
      <c r="U18" s="758"/>
      <c r="V18" s="759"/>
    </row>
    <row r="19" spans="1:22">
      <c r="A19" s="760">
        <v>42586</v>
      </c>
      <c r="B19" s="753" t="s">
        <v>120</v>
      </c>
      <c r="C19" s="68" t="s">
        <v>86</v>
      </c>
      <c r="D19" s="54">
        <v>5352.32</v>
      </c>
      <c r="E19" s="54">
        <v>4756.6000000000004</v>
      </c>
      <c r="F19" s="54">
        <v>4616.83</v>
      </c>
      <c r="G19" s="54">
        <v>4551.22</v>
      </c>
      <c r="H19" s="54">
        <v>4953.99</v>
      </c>
      <c r="I19" s="54">
        <v>5289.94</v>
      </c>
      <c r="J19" s="54">
        <v>4715.46</v>
      </c>
      <c r="K19" s="54">
        <v>4596.7</v>
      </c>
      <c r="L19" s="54">
        <v>5057.42</v>
      </c>
      <c r="M19" s="758">
        <f>IF((L20=""),"",MAX(D21:L21))</f>
        <v>993.64285714285757</v>
      </c>
      <c r="N19" s="758">
        <f>IF(L20="","",MIN(D21:L21))</f>
        <v>739.16571428571399</v>
      </c>
      <c r="O19" s="758">
        <f>IF((L21=""),"",AVERAGE(D21:L21))</f>
        <v>883.50285714285701</v>
      </c>
      <c r="P19" s="761">
        <v>800</v>
      </c>
      <c r="Q19" s="761">
        <v>1000</v>
      </c>
      <c r="R19" s="758">
        <f>IF((L20=""),"",((M19-N19)/(M19+N19))*100)</f>
        <v>14.685819717947615</v>
      </c>
      <c r="S19" s="761">
        <v>20</v>
      </c>
      <c r="T19" s="756" t="str">
        <f>IF(L20="","",IF(R20&lt;20,(IF(O19&gt;800,IF(O19&lt;1000,"Pass","Fail"),"Fail"))))</f>
        <v>Pass</v>
      </c>
      <c r="U19" s="758">
        <v>1400</v>
      </c>
      <c r="V19" s="764" t="s">
        <v>202</v>
      </c>
    </row>
    <row r="20" spans="1:22">
      <c r="A20" s="760"/>
      <c r="B20" s="751"/>
      <c r="C20" s="68" t="s">
        <v>87</v>
      </c>
      <c r="D20" s="54">
        <v>4489.96</v>
      </c>
      <c r="E20" s="54">
        <v>3665.89</v>
      </c>
      <c r="F20" s="54">
        <v>3478.38</v>
      </c>
      <c r="G20" s="54">
        <v>3391.97</v>
      </c>
      <c r="H20" s="54">
        <v>3992.53</v>
      </c>
      <c r="I20" s="54">
        <v>4421.7299999999996</v>
      </c>
      <c r="J20" s="54">
        <v>3615.87</v>
      </c>
      <c r="K20" s="54">
        <v>3445.24</v>
      </c>
      <c r="L20" s="54">
        <v>4112.13</v>
      </c>
      <c r="M20" s="758"/>
      <c r="N20" s="758"/>
      <c r="O20" s="758"/>
      <c r="P20" s="754"/>
      <c r="Q20" s="754"/>
      <c r="R20" s="758"/>
      <c r="S20" s="754"/>
      <c r="T20" s="756"/>
      <c r="U20" s="758"/>
      <c r="V20" s="759"/>
    </row>
    <row r="21" spans="1:22" ht="39" thickBot="1">
      <c r="A21" s="760"/>
      <c r="B21" s="752"/>
      <c r="C21" s="68" t="s">
        <v>121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758"/>
      <c r="N21" s="758"/>
      <c r="O21" s="758"/>
      <c r="P21" s="755"/>
      <c r="Q21" s="755"/>
      <c r="R21" s="758"/>
      <c r="S21" s="755"/>
      <c r="T21" s="757"/>
      <c r="U21" s="758"/>
      <c r="V21" s="759"/>
    </row>
    <row r="22" spans="1:22">
      <c r="A22" s="760">
        <v>42586</v>
      </c>
      <c r="B22" s="753" t="s">
        <v>120</v>
      </c>
      <c r="C22" s="68" t="s">
        <v>86</v>
      </c>
      <c r="D22" s="54">
        <v>4489.96</v>
      </c>
      <c r="E22" s="54">
        <v>3665.89</v>
      </c>
      <c r="F22" s="54">
        <v>3478.38</v>
      </c>
      <c r="G22" s="54">
        <v>3391.97</v>
      </c>
      <c r="H22" s="54">
        <v>3992.53</v>
      </c>
      <c r="I22" s="54">
        <v>4421.7299999999996</v>
      </c>
      <c r="J22" s="54">
        <v>3615.87</v>
      </c>
      <c r="K22" s="54">
        <v>3445.24</v>
      </c>
      <c r="L22" s="54">
        <v>4112.13</v>
      </c>
      <c r="M22" s="758">
        <f>IF((L23=""),"",MAX(D24:L24))</f>
        <v>1048.5257142857142</v>
      </c>
      <c r="N22" s="758">
        <f>IF(L23="","",MIN(D24:L24))</f>
        <v>846.53142857142848</v>
      </c>
      <c r="O22" s="758">
        <f>IF((L24=""),"",AVERAGE(D24:L24))</f>
        <v>964.62571428571437</v>
      </c>
      <c r="P22" s="761">
        <v>800</v>
      </c>
      <c r="Q22" s="761">
        <v>1000</v>
      </c>
      <c r="R22" s="758">
        <f>IF((L23=""),"",((M22-N22)/(M22+N22))*100)</f>
        <v>10.659007643945907</v>
      </c>
      <c r="S22" s="761">
        <v>20</v>
      </c>
      <c r="T22" s="756" t="str">
        <f>IF(L23="","",IF(R23&lt;20,(IF(O22&gt;800,IF(O22&lt;1000,"Pass","Fail"),"Fail"))))</f>
        <v>Pass</v>
      </c>
      <c r="U22" s="758"/>
      <c r="V22" s="764" t="s">
        <v>203</v>
      </c>
    </row>
    <row r="23" spans="1:22">
      <c r="A23" s="760"/>
      <c r="B23" s="751"/>
      <c r="C23" s="68" t="s">
        <v>87</v>
      </c>
      <c r="D23" s="54">
        <v>3502.34</v>
      </c>
      <c r="E23" s="54">
        <v>2507.48</v>
      </c>
      <c r="F23" s="54">
        <v>2298.7399999999998</v>
      </c>
      <c r="G23" s="54">
        <v>2168.69</v>
      </c>
      <c r="H23" s="54">
        <v>2874.57</v>
      </c>
      <c r="I23" s="54">
        <v>3418.55</v>
      </c>
      <c r="J23" s="54">
        <v>2445.5300000000002</v>
      </c>
      <c r="K23" s="54">
        <v>2239.09</v>
      </c>
      <c r="L23" s="54">
        <v>3030.14</v>
      </c>
      <c r="M23" s="758"/>
      <c r="N23" s="758"/>
      <c r="O23" s="758"/>
      <c r="P23" s="754"/>
      <c r="Q23" s="754"/>
      <c r="R23" s="758"/>
      <c r="S23" s="754"/>
      <c r="T23" s="756"/>
      <c r="U23" s="758"/>
      <c r="V23" s="759"/>
    </row>
    <row r="24" spans="1:22" ht="38.25">
      <c r="A24" s="760"/>
      <c r="B24" s="752"/>
      <c r="C24" s="68" t="s">
        <v>121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758"/>
      <c r="N24" s="758"/>
      <c r="O24" s="758"/>
      <c r="P24" s="755"/>
      <c r="Q24" s="755"/>
      <c r="R24" s="758"/>
      <c r="S24" s="755"/>
      <c r="T24" s="757"/>
      <c r="U24" s="758"/>
      <c r="V24" s="759"/>
    </row>
    <row r="25" spans="1:22">
      <c r="A25" s="760"/>
      <c r="B25" s="750"/>
      <c r="C25" s="68" t="s">
        <v>86</v>
      </c>
      <c r="D25" s="54">
        <v>6402.01</v>
      </c>
      <c r="E25" s="54">
        <v>5938.39</v>
      </c>
      <c r="F25" s="54">
        <v>5830.11</v>
      </c>
      <c r="G25" s="54">
        <v>5891.61</v>
      </c>
      <c r="H25" s="54">
        <v>6349.73</v>
      </c>
      <c r="I25" s="54">
        <v>6476.92</v>
      </c>
      <c r="J25" s="54">
        <v>5951.3</v>
      </c>
      <c r="K25" s="54">
        <v>5915.13</v>
      </c>
      <c r="L25" s="54">
        <v>6388.56</v>
      </c>
      <c r="M25" s="758">
        <f>IF((L26=""),"",MAX(D27:L27))</f>
        <v>1054.68</v>
      </c>
      <c r="N25" s="758">
        <f>IF(L26="","",MIN(D27:L27))</f>
        <v>840.55714285714328</v>
      </c>
      <c r="O25" s="758">
        <f>IF((L27=""),"",AVERAGE(D27:L27))</f>
        <v>966.84190476190508</v>
      </c>
      <c r="P25" s="761">
        <v>800</v>
      </c>
      <c r="Q25" s="761">
        <v>1000</v>
      </c>
      <c r="R25" s="758">
        <f>IF((L26=""),"",((M25-N25)/(M25+N25))*100)</f>
        <v>11.297945375851928</v>
      </c>
      <c r="S25" s="761">
        <v>20</v>
      </c>
      <c r="T25" s="756" t="str">
        <f>IF(L26="","",IF(R26&lt;20,(IF(O25&gt;800,IF(O25&lt;1000,"Pass","Fail"),"Fail"))))</f>
        <v>Pass</v>
      </c>
      <c r="U25" s="758"/>
      <c r="V25" s="764" t="s">
        <v>204</v>
      </c>
    </row>
    <row r="26" spans="1:22">
      <c r="A26" s="760"/>
      <c r="B26" s="751"/>
      <c r="C26" s="68" t="s">
        <v>87</v>
      </c>
      <c r="D26" s="54">
        <v>5421.36</v>
      </c>
      <c r="E26" s="54">
        <v>4781.96</v>
      </c>
      <c r="F26" s="54">
        <v>4636.7700000000004</v>
      </c>
      <c r="G26" s="54">
        <v>4661.1499999999996</v>
      </c>
      <c r="H26" s="54">
        <v>5230.58</v>
      </c>
      <c r="I26" s="54">
        <v>5473.36</v>
      </c>
      <c r="J26" s="54">
        <v>4782.9399999999996</v>
      </c>
      <c r="K26" s="54">
        <v>4698.7299999999996</v>
      </c>
      <c r="L26" s="54">
        <v>5305.07</v>
      </c>
      <c r="M26" s="758"/>
      <c r="N26" s="758"/>
      <c r="O26" s="758"/>
      <c r="P26" s="754"/>
      <c r="Q26" s="754"/>
      <c r="R26" s="758"/>
      <c r="S26" s="754"/>
      <c r="T26" s="756"/>
      <c r="U26" s="758"/>
      <c r="V26" s="759"/>
    </row>
    <row r="27" spans="1:22" ht="38.25">
      <c r="A27" s="760"/>
      <c r="B27" s="752"/>
      <c r="C27" s="68" t="s">
        <v>121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758"/>
      <c r="N27" s="758"/>
      <c r="O27" s="758"/>
      <c r="P27" s="755"/>
      <c r="Q27" s="755"/>
      <c r="R27" s="758"/>
      <c r="S27" s="755"/>
      <c r="T27" s="757"/>
      <c r="U27" s="758"/>
      <c r="V27" s="759"/>
    </row>
    <row r="28" spans="1:22">
      <c r="A28" s="760">
        <v>42587</v>
      </c>
      <c r="B28" s="750" t="s">
        <v>122</v>
      </c>
      <c r="C28" s="68" t="s">
        <v>86</v>
      </c>
      <c r="D28" s="54">
        <v>5309.38</v>
      </c>
      <c r="E28" s="54">
        <v>4776.6000000000004</v>
      </c>
      <c r="F28" s="54">
        <v>4643.24</v>
      </c>
      <c r="G28" s="54">
        <v>4670.0600000000004</v>
      </c>
      <c r="H28" s="54">
        <v>5217.93</v>
      </c>
      <c r="I28" s="54">
        <v>5353.4</v>
      </c>
      <c r="J28" s="54">
        <v>4773.45</v>
      </c>
      <c r="K28" s="54">
        <v>4709.9399999999996</v>
      </c>
      <c r="L28" s="54">
        <v>5304.19</v>
      </c>
      <c r="M28" s="758">
        <f>IF((L29=""),"",MAX(D30:L30))</f>
        <v>1081.8514285714289</v>
      </c>
      <c r="N28" s="758">
        <f>IF(L29="","",MIN(D30:L30))</f>
        <v>888.56571428571419</v>
      </c>
      <c r="O28" s="758">
        <f>IF((L30=""),"",AVERAGE(D30:L30))</f>
        <v>992.95047619047625</v>
      </c>
      <c r="P28" s="761">
        <v>800</v>
      </c>
      <c r="Q28" s="761">
        <v>1000</v>
      </c>
      <c r="R28" s="758">
        <f>IF((L29=""),"",((M28-N28)/(M28+N28))*100)</f>
        <v>9.809380464760201</v>
      </c>
      <c r="S28" s="761">
        <v>20</v>
      </c>
      <c r="T28" s="756" t="str">
        <f>IF(L29="","",IF(R29&lt;20,(IF(O28&gt;800,IF(O28&lt;1000,"Pass","Fail"),"Fail"))))</f>
        <v>Pass</v>
      </c>
      <c r="U28" s="758">
        <v>1400</v>
      </c>
      <c r="V28" s="759"/>
    </row>
    <row r="29" spans="1:22">
      <c r="A29" s="760"/>
      <c r="B29" s="751"/>
      <c r="C29" s="68" t="s">
        <v>87</v>
      </c>
      <c r="D29" s="54">
        <v>4272.72</v>
      </c>
      <c r="E29" s="54">
        <v>3594.62</v>
      </c>
      <c r="F29" s="54">
        <v>3419.34</v>
      </c>
      <c r="G29" s="54">
        <v>3407.9</v>
      </c>
      <c r="H29" s="54">
        <v>4089.14</v>
      </c>
      <c r="I29" s="54">
        <v>4288.16</v>
      </c>
      <c r="J29" s="54">
        <v>3574.53</v>
      </c>
      <c r="K29" s="54">
        <v>3464.31</v>
      </c>
      <c r="L29" s="54">
        <v>4221.49</v>
      </c>
      <c r="M29" s="758"/>
      <c r="N29" s="758"/>
      <c r="O29" s="758"/>
      <c r="P29" s="754"/>
      <c r="Q29" s="754"/>
      <c r="R29" s="758"/>
      <c r="S29" s="754"/>
      <c r="T29" s="756"/>
      <c r="U29" s="758"/>
      <c r="V29" s="759"/>
    </row>
    <row r="30" spans="1:22" ht="38.25">
      <c r="A30" s="760"/>
      <c r="B30" s="752"/>
      <c r="C30" s="68" t="s">
        <v>121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758"/>
      <c r="N30" s="758"/>
      <c r="O30" s="758"/>
      <c r="P30" s="755"/>
      <c r="Q30" s="755"/>
      <c r="R30" s="758"/>
      <c r="S30" s="755"/>
      <c r="T30" s="757"/>
      <c r="U30" s="758"/>
      <c r="V30" s="759"/>
    </row>
    <row r="31" spans="1:22">
      <c r="A31" s="760">
        <v>42590</v>
      </c>
      <c r="B31" s="750" t="s">
        <v>122</v>
      </c>
      <c r="C31" s="68" t="s">
        <v>86</v>
      </c>
      <c r="D31" s="54">
        <v>4285.46</v>
      </c>
      <c r="E31" s="54">
        <v>3612.14</v>
      </c>
      <c r="F31" s="54">
        <v>3439.07</v>
      </c>
      <c r="G31" s="54">
        <v>3426.26</v>
      </c>
      <c r="H31" s="54">
        <v>4098.9799999999996</v>
      </c>
      <c r="I31" s="54">
        <v>4302.25</v>
      </c>
      <c r="J31" s="54">
        <v>3592.14</v>
      </c>
      <c r="K31" s="54">
        <v>3484.55</v>
      </c>
      <c r="L31" s="54">
        <v>4230.67</v>
      </c>
      <c r="M31" s="758">
        <f>IF((L32=""),"",MAX(D33:L33))</f>
        <v>1051.2342857142858</v>
      </c>
      <c r="N31" s="758">
        <f>IF(L32="","",MIN(D33:L33))</f>
        <v>882.49714285714276</v>
      </c>
      <c r="O31" s="758">
        <f>IF((L33=""),"",AVERAGE(D33:L33))</f>
        <v>974.86857142857161</v>
      </c>
      <c r="P31" s="761">
        <v>800</v>
      </c>
      <c r="Q31" s="761">
        <v>1000</v>
      </c>
      <c r="R31" s="758">
        <f>IF((L32=""),"",((M31-N31)/(M31+N31))*100)</f>
        <v>8.7259864717511437</v>
      </c>
      <c r="S31" s="761">
        <v>20</v>
      </c>
      <c r="T31" s="756" t="str">
        <f>IF(L32="","",IF(R32&lt;20,(IF(O31&gt;800,IF(O31&lt;1000,"Pass","Fail"),"Fail"))))</f>
        <v>Pass</v>
      </c>
      <c r="U31" s="758">
        <v>1428</v>
      </c>
      <c r="V31" s="759"/>
    </row>
    <row r="32" spans="1:22">
      <c r="A32" s="760"/>
      <c r="B32" s="751"/>
      <c r="C32" s="68" t="s">
        <v>87</v>
      </c>
      <c r="D32" s="54">
        <v>3255.88</v>
      </c>
      <c r="E32" s="54">
        <v>2452.9</v>
      </c>
      <c r="F32" s="54">
        <v>2249.1999999999998</v>
      </c>
      <c r="G32" s="54">
        <v>2199.8200000000002</v>
      </c>
      <c r="H32" s="54">
        <v>2983.16</v>
      </c>
      <c r="I32" s="54">
        <v>3248.8</v>
      </c>
      <c r="J32" s="54">
        <v>2417.59</v>
      </c>
      <c r="K32" s="54">
        <v>2271.5500000000002</v>
      </c>
      <c r="L32" s="54">
        <v>3156.5</v>
      </c>
      <c r="M32" s="758"/>
      <c r="N32" s="758"/>
      <c r="O32" s="758"/>
      <c r="P32" s="754"/>
      <c r="Q32" s="754"/>
      <c r="R32" s="758"/>
      <c r="S32" s="754"/>
      <c r="T32" s="756"/>
      <c r="U32" s="758"/>
      <c r="V32" s="759"/>
    </row>
    <row r="33" spans="1:22" ht="38.25">
      <c r="A33" s="760"/>
      <c r="B33" s="752"/>
      <c r="C33" s="68" t="s">
        <v>121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758"/>
      <c r="N33" s="758"/>
      <c r="O33" s="758"/>
      <c r="P33" s="755"/>
      <c r="Q33" s="755"/>
      <c r="R33" s="758"/>
      <c r="S33" s="755"/>
      <c r="T33" s="757"/>
      <c r="U33" s="758"/>
      <c r="V33" s="759"/>
    </row>
    <row r="34" spans="1:22">
      <c r="A34" s="760">
        <v>42594</v>
      </c>
      <c r="B34" s="750" t="s">
        <v>122</v>
      </c>
      <c r="C34" s="68" t="s">
        <v>86</v>
      </c>
      <c r="D34" s="54">
        <v>3265.98</v>
      </c>
      <c r="E34" s="54">
        <v>2457.63</v>
      </c>
      <c r="F34" s="54">
        <v>2252.75</v>
      </c>
      <c r="G34" s="54">
        <v>2202.73</v>
      </c>
      <c r="H34" s="54">
        <v>2986.56</v>
      </c>
      <c r="I34" s="54">
        <v>3252.7</v>
      </c>
      <c r="J34" s="54">
        <v>2424.71</v>
      </c>
      <c r="K34" s="54">
        <v>2276.6</v>
      </c>
      <c r="L34" s="54">
        <v>3171.72</v>
      </c>
      <c r="M34" s="758">
        <f>IF((L35=""),"",MAX(D36:L36))</f>
        <v>1078.6114285714286</v>
      </c>
      <c r="N34" s="758">
        <f>IF(L35="","",MIN(D36:L36))</f>
        <v>889.86</v>
      </c>
      <c r="O34" s="758">
        <f>IF((L36=""),"",AVERAGE(D36:L36))</f>
        <v>989.80095238095237</v>
      </c>
      <c r="P34" s="761">
        <v>800</v>
      </c>
      <c r="Q34" s="761">
        <v>1000</v>
      </c>
      <c r="R34" s="758">
        <f>IF((L35=""),"",((M34-N34)/(M34+N34))*100)</f>
        <v>9.5887309224706652</v>
      </c>
      <c r="S34" s="761">
        <v>20</v>
      </c>
      <c r="T34" s="756" t="str">
        <f>IF(L35="","",IF(R35&lt;20,(IF(O34&gt;800,IF(O34&lt;1000,"Pass","Fail"),"Fail"))))</f>
        <v>Pass</v>
      </c>
      <c r="U34" s="758">
        <v>1428</v>
      </c>
      <c r="V34" s="759"/>
    </row>
    <row r="35" spans="1:22">
      <c r="A35" s="760"/>
      <c r="B35" s="751"/>
      <c r="C35" s="68" t="s">
        <v>87</v>
      </c>
      <c r="D35" s="54">
        <v>2227.81</v>
      </c>
      <c r="E35" s="54">
        <v>1315.68</v>
      </c>
      <c r="F35" s="54">
        <v>1027.79</v>
      </c>
      <c r="G35" s="54">
        <v>944.35</v>
      </c>
      <c r="H35" s="54">
        <v>1848.22</v>
      </c>
      <c r="I35" s="54">
        <v>2186.88</v>
      </c>
      <c r="J35" s="54">
        <v>1237.67</v>
      </c>
      <c r="K35" s="54">
        <v>1030.1099999999999</v>
      </c>
      <c r="L35" s="54">
        <v>2079.96</v>
      </c>
      <c r="M35" s="758"/>
      <c r="N35" s="758"/>
      <c r="O35" s="758"/>
      <c r="P35" s="754"/>
      <c r="Q35" s="754"/>
      <c r="R35" s="758"/>
      <c r="S35" s="754"/>
      <c r="T35" s="756"/>
      <c r="U35" s="758"/>
      <c r="V35" s="759"/>
    </row>
    <row r="36" spans="1:22" ht="38.25">
      <c r="A36" s="760"/>
      <c r="B36" s="752"/>
      <c r="C36" s="68" t="s">
        <v>121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758"/>
      <c r="N36" s="758"/>
      <c r="O36" s="758"/>
      <c r="P36" s="755"/>
      <c r="Q36" s="755"/>
      <c r="R36" s="758"/>
      <c r="S36" s="755"/>
      <c r="T36" s="757"/>
      <c r="U36" s="758"/>
      <c r="V36" s="759"/>
    </row>
    <row r="37" spans="1:22">
      <c r="A37" s="760">
        <v>42615</v>
      </c>
      <c r="B37" s="750" t="s">
        <v>122</v>
      </c>
      <c r="C37" s="68" t="s">
        <v>86</v>
      </c>
      <c r="D37" s="54">
        <v>7196.34</v>
      </c>
      <c r="E37" s="54">
        <v>6955.36</v>
      </c>
      <c r="F37" s="54">
        <v>6882.32</v>
      </c>
      <c r="G37" s="54">
        <v>6966.39</v>
      </c>
      <c r="H37" s="54">
        <v>7215.53</v>
      </c>
      <c r="I37" s="54">
        <v>7175.31</v>
      </c>
      <c r="J37" s="54">
        <v>6939.5</v>
      </c>
      <c r="K37" s="54">
        <v>6970.36</v>
      </c>
      <c r="L37" s="54">
        <v>7238.22</v>
      </c>
      <c r="M37" s="758">
        <f>IF((L38=""),"",MAX(D39:L39))</f>
        <v>1049.5971428571436</v>
      </c>
      <c r="N37" s="758">
        <f>IF(L38="","",MIN(D39:L39))</f>
        <v>857.61428571428587</v>
      </c>
      <c r="O37" s="758">
        <f>IF((L39=""),"",AVERAGE(D39:L39))</f>
        <v>962.97904761904772</v>
      </c>
      <c r="P37" s="761">
        <v>800</v>
      </c>
      <c r="Q37" s="761">
        <v>1000</v>
      </c>
      <c r="R37" s="758">
        <f>IF((L38=""),"",((M37-N37)/(M37+N37))*100)</f>
        <v>10.066154924766774</v>
      </c>
      <c r="S37" s="761">
        <v>20</v>
      </c>
      <c r="T37" s="756" t="str">
        <f>IF(L38="","",IF(R38&lt;20,(IF(O37&gt;800,IF(O37&lt;1000,"Pass","Fail"),"Fail"))))</f>
        <v>Pass</v>
      </c>
      <c r="U37" s="758">
        <v>1335</v>
      </c>
      <c r="V37" s="759"/>
    </row>
    <row r="38" spans="1:22">
      <c r="A38" s="760"/>
      <c r="B38" s="751"/>
      <c r="C38" s="68" t="s">
        <v>87</v>
      </c>
      <c r="D38" s="54">
        <v>6195.79</v>
      </c>
      <c r="E38" s="54">
        <v>5803.09</v>
      </c>
      <c r="F38" s="54">
        <v>5700.82</v>
      </c>
      <c r="G38" s="54">
        <v>5741.86</v>
      </c>
      <c r="H38" s="54">
        <v>6123.56</v>
      </c>
      <c r="I38" s="54">
        <v>6142.64</v>
      </c>
      <c r="J38" s="54">
        <v>5774.96</v>
      </c>
      <c r="K38" s="54">
        <v>5758.41</v>
      </c>
      <c r="L38" s="54">
        <v>6186.92</v>
      </c>
      <c r="M38" s="758"/>
      <c r="N38" s="758"/>
      <c r="O38" s="758"/>
      <c r="P38" s="754"/>
      <c r="Q38" s="754"/>
      <c r="R38" s="758"/>
      <c r="S38" s="754"/>
      <c r="T38" s="756"/>
      <c r="U38" s="758"/>
      <c r="V38" s="759"/>
    </row>
    <row r="39" spans="1:22" ht="38.25">
      <c r="A39" s="760"/>
      <c r="B39" s="752"/>
      <c r="C39" s="68" t="s">
        <v>121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758"/>
      <c r="N39" s="758"/>
      <c r="O39" s="758"/>
      <c r="P39" s="755"/>
      <c r="Q39" s="755"/>
      <c r="R39" s="758"/>
      <c r="S39" s="755"/>
      <c r="T39" s="757"/>
      <c r="U39" s="758"/>
      <c r="V39" s="759"/>
    </row>
    <row r="40" spans="1:22">
      <c r="A40" s="760">
        <v>42618</v>
      </c>
      <c r="B40" s="750" t="s">
        <v>122</v>
      </c>
      <c r="C40" s="68" t="s">
        <v>86</v>
      </c>
      <c r="D40" s="54">
        <v>6206.94</v>
      </c>
      <c r="E40" s="54">
        <v>5818.61</v>
      </c>
      <c r="F40" s="54">
        <v>5718.12</v>
      </c>
      <c r="G40" s="54">
        <v>5755.87</v>
      </c>
      <c r="H40" s="54">
        <v>6132.9</v>
      </c>
      <c r="I40" s="54">
        <v>6155.7</v>
      </c>
      <c r="J40" s="54">
        <v>5789.89</v>
      </c>
      <c r="K40" s="54">
        <v>5774.14</v>
      </c>
      <c r="L40" s="54">
        <v>6194.08</v>
      </c>
      <c r="M40" s="758">
        <f>IF((L41=""),"",MAX(D42:L42))</f>
        <v>1057.1485714285716</v>
      </c>
      <c r="N40" s="758">
        <f>IF(L41="","",MIN(D42:L42))</f>
        <v>884.13428571428551</v>
      </c>
      <c r="O40" s="758">
        <f>IF((L42=""),"",AVERAGE(D42:L42))</f>
        <v>977.15809523809526</v>
      </c>
      <c r="P40" s="761">
        <v>800</v>
      </c>
      <c r="Q40" s="761">
        <v>1000</v>
      </c>
      <c r="R40" s="758">
        <f>IF((L41=""),"",((M40-N40)/(M40+N40))*100)</f>
        <v>8.9123686987544506</v>
      </c>
      <c r="S40" s="761">
        <v>20</v>
      </c>
      <c r="T40" s="756" t="str">
        <f>IF(L41="","",IF(R41&lt;20,(IF(O40&gt;800,IF(O40&lt;1000,"Pass","Fail"),"Fail"))))</f>
        <v>Pass</v>
      </c>
      <c r="U40" s="758">
        <v>1428</v>
      </c>
      <c r="V40" s="759"/>
    </row>
    <row r="41" spans="1:22">
      <c r="A41" s="760"/>
      <c r="B41" s="751"/>
      <c r="C41" s="68" t="s">
        <v>87</v>
      </c>
      <c r="D41" s="54">
        <v>5175.45</v>
      </c>
      <c r="E41" s="54">
        <v>4658.1499999999996</v>
      </c>
      <c r="F41" s="54">
        <v>4528.58</v>
      </c>
      <c r="G41" s="54">
        <v>4522.53</v>
      </c>
      <c r="H41" s="54">
        <v>5008.84</v>
      </c>
      <c r="I41" s="54">
        <v>5099.1899999999996</v>
      </c>
      <c r="J41" s="54">
        <v>4615.1400000000003</v>
      </c>
      <c r="K41" s="54">
        <v>4555.01</v>
      </c>
      <c r="L41" s="54">
        <v>5123.2</v>
      </c>
      <c r="M41" s="758"/>
      <c r="N41" s="758"/>
      <c r="O41" s="758"/>
      <c r="P41" s="754"/>
      <c r="Q41" s="754"/>
      <c r="R41" s="758"/>
      <c r="S41" s="754"/>
      <c r="T41" s="756"/>
      <c r="U41" s="758"/>
      <c r="V41" s="759"/>
    </row>
    <row r="42" spans="1:22" ht="38.25">
      <c r="A42" s="760"/>
      <c r="B42" s="752"/>
      <c r="C42" s="68" t="s">
        <v>121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758"/>
      <c r="N42" s="758"/>
      <c r="O42" s="758"/>
      <c r="P42" s="755"/>
      <c r="Q42" s="755"/>
      <c r="R42" s="758"/>
      <c r="S42" s="755"/>
      <c r="T42" s="757"/>
      <c r="U42" s="758"/>
      <c r="V42" s="759"/>
    </row>
    <row r="43" spans="1:22">
      <c r="A43" s="760">
        <v>42621</v>
      </c>
      <c r="B43" s="750" t="s">
        <v>122</v>
      </c>
      <c r="C43" s="68" t="s">
        <v>86</v>
      </c>
      <c r="D43" s="54">
        <v>7192.11</v>
      </c>
      <c r="E43" s="54">
        <v>6953.22</v>
      </c>
      <c r="F43" s="54">
        <v>6886.11</v>
      </c>
      <c r="G43" s="54">
        <v>6974.54</v>
      </c>
      <c r="H43" s="54">
        <v>7255.02</v>
      </c>
      <c r="I43" s="54">
        <v>7171.36</v>
      </c>
      <c r="J43" s="54">
        <v>6960.32</v>
      </c>
      <c r="K43" s="54">
        <v>6967.08</v>
      </c>
      <c r="L43" s="54">
        <v>7246.18</v>
      </c>
      <c r="M43" s="758">
        <f>IF((L44=""),"",MAX(D45:L45))</f>
        <v>1075.9971428571428</v>
      </c>
      <c r="N43" s="758">
        <f>IF(L44="","",MIN(D45:L45))</f>
        <v>886.16571428571399</v>
      </c>
      <c r="O43" s="758">
        <f>IF((L45=""),"",AVERAGE(D45:L45))</f>
        <v>991.9914285714284</v>
      </c>
      <c r="P43" s="761">
        <v>800</v>
      </c>
      <c r="Q43" s="761">
        <v>1000</v>
      </c>
      <c r="R43" s="758">
        <f>IF((L44=""),"",((M43-N43)/(M43+N43))*100)</f>
        <v>9.6746010597635088</v>
      </c>
      <c r="S43" s="761">
        <v>20</v>
      </c>
      <c r="T43" s="756" t="str">
        <f>IF(L44="","",IF(R44&lt;20,(IF(O43&gt;800,IF(O43&lt;1000,"Pass","Fail"),"Fail"))))</f>
        <v>Pass</v>
      </c>
      <c r="U43" s="758">
        <v>1428</v>
      </c>
      <c r="V43" s="759"/>
    </row>
    <row r="44" spans="1:22">
      <c r="A44" s="760"/>
      <c r="B44" s="751"/>
      <c r="C44" s="68" t="s">
        <v>87</v>
      </c>
      <c r="D44" s="54">
        <v>6158.25</v>
      </c>
      <c r="E44" s="54">
        <v>5771.82</v>
      </c>
      <c r="F44" s="54">
        <v>5674.79</v>
      </c>
      <c r="G44" s="54">
        <v>5719.21</v>
      </c>
      <c r="H44" s="54">
        <v>6122.93</v>
      </c>
      <c r="I44" s="54">
        <v>6112.54</v>
      </c>
      <c r="J44" s="54">
        <v>5765.09</v>
      </c>
      <c r="K44" s="54">
        <v>5724.26</v>
      </c>
      <c r="L44" s="54">
        <v>6141.14</v>
      </c>
      <c r="M44" s="758"/>
      <c r="N44" s="758"/>
      <c r="O44" s="758"/>
      <c r="P44" s="754"/>
      <c r="Q44" s="754"/>
      <c r="R44" s="758"/>
      <c r="S44" s="754"/>
      <c r="T44" s="756"/>
      <c r="U44" s="758"/>
      <c r="V44" s="759"/>
    </row>
    <row r="45" spans="1:22" ht="38.25">
      <c r="A45" s="760"/>
      <c r="B45" s="752"/>
      <c r="C45" s="68" t="s">
        <v>121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758"/>
      <c r="N45" s="758"/>
      <c r="O45" s="758"/>
      <c r="P45" s="755"/>
      <c r="Q45" s="755"/>
      <c r="R45" s="758"/>
      <c r="S45" s="755"/>
      <c r="T45" s="757"/>
      <c r="U45" s="758"/>
      <c r="V45" s="759"/>
    </row>
    <row r="46" spans="1:22">
      <c r="A46" s="760">
        <v>42625</v>
      </c>
      <c r="B46" s="750" t="s">
        <v>122</v>
      </c>
      <c r="C46" s="68" t="s">
        <v>86</v>
      </c>
      <c r="D46" s="54">
        <v>6177.5</v>
      </c>
      <c r="E46" s="54">
        <v>5796.88</v>
      </c>
      <c r="F46" s="54">
        <v>5699.11</v>
      </c>
      <c r="G46" s="54">
        <v>5742.25</v>
      </c>
      <c r="H46" s="54">
        <v>6140.54</v>
      </c>
      <c r="I46" s="54">
        <v>6132.66</v>
      </c>
      <c r="J46" s="54">
        <v>5790.86</v>
      </c>
      <c r="K46" s="54">
        <v>5750.11</v>
      </c>
      <c r="L46" s="54">
        <v>6157.39</v>
      </c>
      <c r="M46" s="758">
        <f>IF((L47=""),"",MAX(D48:L48))</f>
        <v>1067.9228571428571</v>
      </c>
      <c r="N46" s="758">
        <f>IF(L47="","",MIN(D48:L48))</f>
        <v>892.69714285714247</v>
      </c>
      <c r="O46" s="758">
        <f>IF((L48=""),"",AVERAGE(D48:L48))</f>
        <v>987.64190476190458</v>
      </c>
      <c r="P46" s="761">
        <v>800</v>
      </c>
      <c r="Q46" s="761">
        <v>1000</v>
      </c>
      <c r="R46" s="758">
        <f>IF((L47=""),"",((M46-N46)/(M46+N46))*100)</f>
        <v>8.9372603709905363</v>
      </c>
      <c r="S46" s="761">
        <v>20</v>
      </c>
      <c r="T46" s="756" t="str">
        <f>IF(L47="","",IF(R47&lt;20,(IF(O46&gt;800,IF(O46&lt;1000,"Pass","Fail"),"Fail"))))</f>
        <v>Pass</v>
      </c>
      <c r="U46" s="758">
        <v>1400</v>
      </c>
      <c r="V46" s="759"/>
    </row>
    <row r="47" spans="1:22">
      <c r="A47" s="760"/>
      <c r="B47" s="751"/>
      <c r="C47" s="68" t="s">
        <v>87</v>
      </c>
      <c r="D47" s="54">
        <v>5136.0200000000004</v>
      </c>
      <c r="E47" s="54">
        <v>4625.49</v>
      </c>
      <c r="F47" s="54">
        <v>4499.45</v>
      </c>
      <c r="G47" s="54">
        <v>4496.34</v>
      </c>
      <c r="H47" s="54">
        <v>5005.1000000000004</v>
      </c>
      <c r="I47" s="54">
        <v>5072.3900000000003</v>
      </c>
      <c r="J47" s="54">
        <v>4604.04</v>
      </c>
      <c r="K47" s="54">
        <v>4516.42</v>
      </c>
      <c r="L47" s="54">
        <v>5061.8100000000004</v>
      </c>
      <c r="M47" s="758"/>
      <c r="N47" s="758"/>
      <c r="O47" s="758"/>
      <c r="P47" s="754"/>
      <c r="Q47" s="754"/>
      <c r="R47" s="758"/>
      <c r="S47" s="754"/>
      <c r="T47" s="756"/>
      <c r="U47" s="758"/>
      <c r="V47" s="759"/>
    </row>
    <row r="48" spans="1:22" ht="38.25">
      <c r="A48" s="760"/>
      <c r="B48" s="752"/>
      <c r="C48" s="68" t="s">
        <v>121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758"/>
      <c r="N48" s="758"/>
      <c r="O48" s="758"/>
      <c r="P48" s="755"/>
      <c r="Q48" s="755"/>
      <c r="R48" s="758"/>
      <c r="S48" s="755"/>
      <c r="T48" s="757"/>
      <c r="U48" s="758"/>
      <c r="V48" s="759"/>
    </row>
    <row r="49" spans="1:22">
      <c r="A49" s="760">
        <v>42628</v>
      </c>
      <c r="B49" s="750" t="s">
        <v>122</v>
      </c>
      <c r="C49" s="68" t="s">
        <v>86</v>
      </c>
      <c r="D49" s="54">
        <v>5159.24</v>
      </c>
      <c r="E49" s="54">
        <v>4644.6899999999996</v>
      </c>
      <c r="F49" s="54">
        <v>4517.33</v>
      </c>
      <c r="G49" s="54">
        <v>4512.8500000000004</v>
      </c>
      <c r="H49" s="54">
        <v>5025.59</v>
      </c>
      <c r="I49" s="54">
        <v>5091.67</v>
      </c>
      <c r="J49" s="54">
        <v>4621.42</v>
      </c>
      <c r="K49" s="54">
        <v>4535.2</v>
      </c>
      <c r="L49" s="54">
        <v>5085.34</v>
      </c>
      <c r="M49" s="758">
        <f>IF((L50=""),"",MAX(D51:L51))</f>
        <v>1064.2028571428573</v>
      </c>
      <c r="N49" s="758">
        <f>IF(L50="","",MIN(D51:L51))</f>
        <v>868.2085714285713</v>
      </c>
      <c r="O49" s="758">
        <f>IF((L51=""),"",AVERAGE(D51:L51))</f>
        <v>974.61619047619047</v>
      </c>
      <c r="P49" s="761">
        <v>800</v>
      </c>
      <c r="Q49" s="761">
        <v>1000</v>
      </c>
      <c r="R49" s="758">
        <f>IF((L50=""),"",((M49-N49)/(M49+N49))*100)</f>
        <v>10.142471878215833</v>
      </c>
      <c r="S49" s="761">
        <v>20</v>
      </c>
      <c r="T49" s="756" t="str">
        <f>IF(L50="","",IF(R50&lt;20,(IF(O49&gt;800,IF(O49&lt;1000,"Pass","Fail"),"Fail"))))</f>
        <v>Pass</v>
      </c>
      <c r="U49" s="758">
        <v>1428</v>
      </c>
      <c r="V49" s="759"/>
    </row>
    <row r="50" spans="1:22">
      <c r="A50" s="760"/>
      <c r="B50" s="751"/>
      <c r="C50" s="68" t="s">
        <v>87</v>
      </c>
      <c r="D50" s="54">
        <v>4146.33</v>
      </c>
      <c r="E50" s="54">
        <v>3472.82</v>
      </c>
      <c r="F50" s="54">
        <v>3319.65</v>
      </c>
      <c r="G50" s="54">
        <v>3271.28</v>
      </c>
      <c r="H50" s="54">
        <v>3921.71</v>
      </c>
      <c r="I50" s="54">
        <v>4062.05</v>
      </c>
      <c r="J50" s="54">
        <v>3439.79</v>
      </c>
      <c r="K50" s="54">
        <v>3306.13</v>
      </c>
      <c r="L50" s="54">
        <v>4020.1</v>
      </c>
      <c r="M50" s="758"/>
      <c r="N50" s="758"/>
      <c r="O50" s="758"/>
      <c r="P50" s="754"/>
      <c r="Q50" s="754"/>
      <c r="R50" s="758"/>
      <c r="S50" s="754"/>
      <c r="T50" s="756"/>
      <c r="U50" s="758"/>
      <c r="V50" s="759"/>
    </row>
    <row r="51" spans="1:22" ht="38.25">
      <c r="A51" s="760"/>
      <c r="B51" s="752"/>
      <c r="C51" s="68" t="s">
        <v>121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758"/>
      <c r="N51" s="758"/>
      <c r="O51" s="758"/>
      <c r="P51" s="755"/>
      <c r="Q51" s="755"/>
      <c r="R51" s="758"/>
      <c r="S51" s="755"/>
      <c r="T51" s="757"/>
      <c r="U51" s="758"/>
      <c r="V51" s="759"/>
    </row>
    <row r="52" spans="1:22">
      <c r="A52" s="760">
        <v>42631</v>
      </c>
      <c r="B52" s="750" t="s">
        <v>122</v>
      </c>
      <c r="C52" s="68" t="s">
        <v>86</v>
      </c>
      <c r="D52" s="54">
        <v>4160.04</v>
      </c>
      <c r="E52" s="54">
        <v>3497.46</v>
      </c>
      <c r="F52" s="54">
        <v>3342.18</v>
      </c>
      <c r="G52" s="54">
        <v>3291.86</v>
      </c>
      <c r="H52" s="54">
        <v>3936.73</v>
      </c>
      <c r="I52" s="54">
        <v>4077.83</v>
      </c>
      <c r="J52" s="54">
        <v>3462.27</v>
      </c>
      <c r="K52" s="54">
        <v>3326.86</v>
      </c>
      <c r="L52" s="54">
        <v>4032.67</v>
      </c>
      <c r="M52" s="758">
        <f>IF((L53=""),"",MAX(D54:L54))</f>
        <v>1052.22</v>
      </c>
      <c r="N52" s="758">
        <f>IF(L53="","",MIN(D54:L54))</f>
        <v>880.44857142857143</v>
      </c>
      <c r="O52" s="758">
        <f>IF((L54=""),"",AVERAGE(D54:L54))</f>
        <v>971.8228571428574</v>
      </c>
      <c r="P52" s="761">
        <v>800</v>
      </c>
      <c r="Q52" s="761">
        <v>1000</v>
      </c>
      <c r="R52" s="758">
        <f>IF((L53=""),"",((M52-N52)/(M52+N52))*100)</f>
        <v>8.8877850610702627</v>
      </c>
      <c r="S52" s="761">
        <v>20</v>
      </c>
      <c r="T52" s="756" t="str">
        <f>IF(L53="","",IF(R53&lt;20,(IF(O52&gt;800,IF(O52&lt;1000,"Pass","Fail"),"Fail"))))</f>
        <v>Pass</v>
      </c>
      <c r="U52" s="758">
        <v>64</v>
      </c>
      <c r="V52" s="759"/>
    </row>
    <row r="53" spans="1:22">
      <c r="A53" s="760"/>
      <c r="B53" s="751"/>
      <c r="C53" s="68" t="s">
        <v>87</v>
      </c>
      <c r="D53" s="54">
        <v>3132.85</v>
      </c>
      <c r="E53" s="54">
        <v>2345.06</v>
      </c>
      <c r="F53" s="54">
        <v>2162.6</v>
      </c>
      <c r="G53" s="54">
        <v>2064.27</v>
      </c>
      <c r="H53" s="54">
        <v>2811.69</v>
      </c>
      <c r="I53" s="54">
        <v>3013.91</v>
      </c>
      <c r="J53" s="54">
        <v>2295.17</v>
      </c>
      <c r="K53" s="54">
        <v>2115.7399999999998</v>
      </c>
      <c r="L53" s="54">
        <v>2982.47</v>
      </c>
      <c r="M53" s="758"/>
      <c r="N53" s="758"/>
      <c r="O53" s="758"/>
      <c r="P53" s="754"/>
      <c r="Q53" s="754"/>
      <c r="R53" s="758"/>
      <c r="S53" s="754"/>
      <c r="T53" s="756"/>
      <c r="U53" s="758"/>
      <c r="V53" s="759"/>
    </row>
    <row r="54" spans="1:22" ht="38.25">
      <c r="A54" s="760"/>
      <c r="B54" s="752"/>
      <c r="C54" s="68" t="s">
        <v>121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758"/>
      <c r="N54" s="758"/>
      <c r="O54" s="758"/>
      <c r="P54" s="755"/>
      <c r="Q54" s="755"/>
      <c r="R54" s="758"/>
      <c r="S54" s="755"/>
      <c r="T54" s="757"/>
      <c r="U54" s="758"/>
      <c r="V54" s="759"/>
    </row>
    <row r="55" spans="1:22">
      <c r="A55" s="760">
        <v>42634</v>
      </c>
      <c r="B55" s="750" t="s">
        <v>122</v>
      </c>
      <c r="C55" s="68" t="s">
        <v>86</v>
      </c>
      <c r="D55" s="54">
        <v>3152.51</v>
      </c>
      <c r="E55" s="54">
        <v>2358.46</v>
      </c>
      <c r="F55" s="54">
        <v>2171.37</v>
      </c>
      <c r="G55" s="54">
        <v>2073.63</v>
      </c>
      <c r="H55" s="54">
        <v>2829.07</v>
      </c>
      <c r="I55" s="54">
        <v>3046.93</v>
      </c>
      <c r="J55" s="54">
        <v>2309.1799999999998</v>
      </c>
      <c r="K55" s="54">
        <v>2122.7800000000002</v>
      </c>
      <c r="L55" s="54">
        <v>2967.44</v>
      </c>
      <c r="M55" s="758">
        <f>IF((L56=""),"",MAX(D57:L57))</f>
        <v>1056.0857142857144</v>
      </c>
      <c r="N55" s="758">
        <f>IF(L56="","",MIN(D57:L57))</f>
        <v>870.97714285714324</v>
      </c>
      <c r="O55" s="758">
        <f>IF((L57=""),"",AVERAGE(D57:L57))</f>
        <v>970.12190476190494</v>
      </c>
      <c r="P55" s="761">
        <v>800</v>
      </c>
      <c r="Q55" s="761">
        <v>1000</v>
      </c>
      <c r="R55" s="758">
        <f>IF((L56=""),"",((M55-N55)/(M55+N55))*100)</f>
        <v>9.6057360424153853</v>
      </c>
      <c r="S55" s="761">
        <v>20</v>
      </c>
      <c r="T55" s="756" t="str">
        <f>IF(L56="","",IF(R56&lt;20,(IF(O55&gt;800,IF(O55&lt;1000,"Pass","Fail"),"Fail"))))</f>
        <v>Pass</v>
      </c>
      <c r="U55" s="758">
        <v>1400</v>
      </c>
      <c r="V55" s="759"/>
    </row>
    <row r="56" spans="1:22">
      <c r="A56" s="760"/>
      <c r="B56" s="751"/>
      <c r="C56" s="68" t="s">
        <v>87</v>
      </c>
      <c r="D56" s="54">
        <v>2136.37</v>
      </c>
      <c r="E56" s="54">
        <v>1195.99</v>
      </c>
      <c r="F56" s="54">
        <v>981.75</v>
      </c>
      <c r="G56" s="54">
        <v>841.53</v>
      </c>
      <c r="H56" s="54">
        <v>1729.7</v>
      </c>
      <c r="I56" s="54">
        <v>2008.26</v>
      </c>
      <c r="J56" s="54">
        <v>1129.96</v>
      </c>
      <c r="K56" s="54">
        <v>902.29</v>
      </c>
      <c r="L56" s="54">
        <v>1919.24</v>
      </c>
      <c r="M56" s="758"/>
      <c r="N56" s="758"/>
      <c r="O56" s="758"/>
      <c r="P56" s="754"/>
      <c r="Q56" s="754"/>
      <c r="R56" s="758"/>
      <c r="S56" s="754"/>
      <c r="T56" s="756"/>
      <c r="U56" s="758"/>
      <c r="V56" s="759"/>
    </row>
    <row r="57" spans="1:22" ht="38.25">
      <c r="A57" s="760"/>
      <c r="B57" s="752"/>
      <c r="C57" s="68" t="s">
        <v>121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758"/>
      <c r="N57" s="758"/>
      <c r="O57" s="758"/>
      <c r="P57" s="755"/>
      <c r="Q57" s="755"/>
      <c r="R57" s="758"/>
      <c r="S57" s="755"/>
      <c r="T57" s="757"/>
      <c r="U57" s="758"/>
      <c r="V57" s="759"/>
    </row>
    <row r="58" spans="1:22">
      <c r="A58" s="760">
        <v>42657</v>
      </c>
      <c r="B58" s="750" t="s">
        <v>122</v>
      </c>
      <c r="C58" s="68" t="s">
        <v>86</v>
      </c>
      <c r="D58" s="54">
        <v>11856.88</v>
      </c>
      <c r="E58" s="54">
        <v>11589.72</v>
      </c>
      <c r="F58" s="54">
        <v>11514.57</v>
      </c>
      <c r="G58" s="54">
        <v>11617.14</v>
      </c>
      <c r="H58" s="54">
        <v>11881.55</v>
      </c>
      <c r="I58" s="54">
        <v>11456.02</v>
      </c>
      <c r="J58" s="54">
        <v>11576.08</v>
      </c>
      <c r="K58" s="54">
        <v>11579.49</v>
      </c>
      <c r="L58" s="54">
        <v>11493.31</v>
      </c>
      <c r="M58" s="758">
        <f>IF((L59=""),"",MAX(D60:L60))</f>
        <v>1048.0800000000002</v>
      </c>
      <c r="N58" s="758">
        <f>IF(L59="","",MIN(D60:L60))</f>
        <v>852.74571428571346</v>
      </c>
      <c r="O58" s="758">
        <f>IF((L60=""),"",AVERAGE(D60:L60))</f>
        <v>962.03809523809525</v>
      </c>
      <c r="P58" s="761">
        <v>800</v>
      </c>
      <c r="Q58" s="761">
        <v>1000</v>
      </c>
      <c r="R58" s="758">
        <f>IF((L59=""),"",((M58-N58)/(M58+N58))*100)</f>
        <v>10.276285944905201</v>
      </c>
      <c r="S58" s="761">
        <v>20</v>
      </c>
      <c r="T58" s="756" t="str">
        <f>IF(L59="","",IF(R59&lt;20,(IF(O58&gt;800,IF(O58&lt;1000,"Pass","Fail"),"Fail"))))</f>
        <v>Pass</v>
      </c>
      <c r="U58" s="758">
        <v>1335</v>
      </c>
      <c r="V58" s="759"/>
    </row>
    <row r="59" spans="1:22">
      <c r="A59" s="760"/>
      <c r="B59" s="751"/>
      <c r="C59" s="68" t="s">
        <v>87</v>
      </c>
      <c r="D59" s="54">
        <v>10862.01</v>
      </c>
      <c r="E59" s="54">
        <v>10425.709999999999</v>
      </c>
      <c r="F59" s="54">
        <v>10333.719999999999</v>
      </c>
      <c r="G59" s="54">
        <v>10394.379999999999</v>
      </c>
      <c r="H59" s="54">
        <v>10812.43</v>
      </c>
      <c r="I59" s="54">
        <v>10429.17</v>
      </c>
      <c r="J59" s="54">
        <v>10408.33</v>
      </c>
      <c r="K59" s="54">
        <v>10362.549999999999</v>
      </c>
      <c r="L59" s="54">
        <v>10435.06</v>
      </c>
      <c r="M59" s="758"/>
      <c r="N59" s="758"/>
      <c r="O59" s="758"/>
      <c r="P59" s="754"/>
      <c r="Q59" s="754"/>
      <c r="R59" s="758"/>
      <c r="S59" s="754"/>
      <c r="T59" s="756"/>
      <c r="U59" s="758"/>
      <c r="V59" s="759"/>
    </row>
    <row r="60" spans="1:22" ht="38.25">
      <c r="A60" s="760"/>
      <c r="B60" s="752"/>
      <c r="C60" s="68" t="s">
        <v>121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758"/>
      <c r="N60" s="758"/>
      <c r="O60" s="758"/>
      <c r="P60" s="755"/>
      <c r="Q60" s="755"/>
      <c r="R60" s="758"/>
      <c r="S60" s="755"/>
      <c r="T60" s="757"/>
      <c r="U60" s="758"/>
      <c r="V60" s="759"/>
    </row>
    <row r="61" spans="1:22">
      <c r="A61" s="760">
        <v>42660</v>
      </c>
      <c r="B61" s="750" t="s">
        <v>122</v>
      </c>
      <c r="C61" s="68" t="s">
        <v>86</v>
      </c>
      <c r="D61" s="54">
        <v>10877.57</v>
      </c>
      <c r="E61" s="54">
        <v>10444.280000000001</v>
      </c>
      <c r="F61" s="54">
        <v>10352.379999999999</v>
      </c>
      <c r="G61" s="54">
        <v>10416.35</v>
      </c>
      <c r="H61" s="54">
        <v>10829.94</v>
      </c>
      <c r="I61" s="54">
        <v>10444.370000000001</v>
      </c>
      <c r="J61" s="54">
        <v>10429.34</v>
      </c>
      <c r="K61" s="54">
        <v>10378.25</v>
      </c>
      <c r="L61" s="54">
        <v>10452.76</v>
      </c>
      <c r="M61" s="758">
        <f>IF((L62=""),"",MAX(D63:L63))</f>
        <v>1037.8628571428574</v>
      </c>
      <c r="N61" s="758">
        <f>IF(L62="","",MIN(D63:L63))</f>
        <v>863.50285714285724</v>
      </c>
      <c r="O61" s="758">
        <f>IF((L63=""),"",AVERAGE(D63:L63))</f>
        <v>951.49904761904793</v>
      </c>
      <c r="P61" s="761">
        <v>800</v>
      </c>
      <c r="Q61" s="761">
        <v>1000</v>
      </c>
      <c r="R61" s="758">
        <f>IF((L62=""),"",((M61-N61)/(M61+N61))*100)</f>
        <v>9.170250556742678</v>
      </c>
      <c r="S61" s="761">
        <v>20</v>
      </c>
      <c r="T61" s="756" t="str">
        <f>IF(L62="","",IF(R62&lt;20,(IF(O61&gt;800,IF(O61&lt;1000,"Pass","Fail"),"Fail"))))</f>
        <v>Pass</v>
      </c>
      <c r="U61" s="758">
        <v>1428</v>
      </c>
      <c r="V61" s="765" t="s">
        <v>74</v>
      </c>
    </row>
    <row r="62" spans="1:22">
      <c r="A62" s="760"/>
      <c r="B62" s="751"/>
      <c r="C62" s="68" t="s">
        <v>87</v>
      </c>
      <c r="D62" s="54">
        <v>9870.15</v>
      </c>
      <c r="E62" s="54">
        <v>9314.7099999999991</v>
      </c>
      <c r="F62" s="54">
        <v>9198.7800000000007</v>
      </c>
      <c r="G62" s="54">
        <v>9205.51</v>
      </c>
      <c r="H62" s="54">
        <v>9739.4599999999991</v>
      </c>
      <c r="I62" s="54">
        <v>9429.5499999999993</v>
      </c>
      <c r="J62" s="54">
        <v>9278.73</v>
      </c>
      <c r="K62" s="54">
        <v>9184.16</v>
      </c>
      <c r="L62" s="54">
        <v>9413.4500000000007</v>
      </c>
      <c r="M62" s="758"/>
      <c r="N62" s="758"/>
      <c r="O62" s="758"/>
      <c r="P62" s="754"/>
      <c r="Q62" s="754"/>
      <c r="R62" s="758"/>
      <c r="S62" s="754"/>
      <c r="T62" s="756"/>
      <c r="U62" s="758"/>
      <c r="V62" s="766"/>
    </row>
    <row r="63" spans="1:22" ht="38.25">
      <c r="A63" s="760"/>
      <c r="B63" s="752"/>
      <c r="C63" s="68" t="s">
        <v>121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758"/>
      <c r="N63" s="758"/>
      <c r="O63" s="758"/>
      <c r="P63" s="755"/>
      <c r="Q63" s="755"/>
      <c r="R63" s="758"/>
      <c r="S63" s="755"/>
      <c r="T63" s="757"/>
      <c r="U63" s="758"/>
      <c r="V63" s="767"/>
    </row>
    <row r="64" spans="1:22">
      <c r="A64" s="760">
        <v>43265</v>
      </c>
      <c r="B64" s="750"/>
      <c r="C64" s="68" t="s">
        <v>86</v>
      </c>
      <c r="D64" s="54">
        <v>11723.71</v>
      </c>
      <c r="E64" s="54">
        <v>11423.98</v>
      </c>
      <c r="F64" s="54">
        <v>11333.2</v>
      </c>
      <c r="G64" s="54">
        <v>11449.44</v>
      </c>
      <c r="H64" s="54">
        <v>11752.57</v>
      </c>
      <c r="I64" s="54">
        <v>11358.79</v>
      </c>
      <c r="J64" s="54">
        <v>11407.66</v>
      </c>
      <c r="K64" s="54">
        <v>11407.62</v>
      </c>
      <c r="L64" s="54">
        <v>11296.23</v>
      </c>
      <c r="M64" s="758">
        <f>IF((L65=""),"",MAX(D66:L66))</f>
        <v>1037.9485714285718</v>
      </c>
      <c r="N64" s="758">
        <f>IF(L65="","",MIN(D66:L66))</f>
        <v>851.55428571428536</v>
      </c>
      <c r="O64" s="758">
        <f>IF((L66=""),"",AVERAGE(D66:L66))</f>
        <v>967.5971428571429</v>
      </c>
      <c r="P64" s="761">
        <v>800</v>
      </c>
      <c r="Q64" s="761">
        <v>1000</v>
      </c>
      <c r="R64" s="758">
        <f>IF((L65=""),"",((M64-N64)/(M64+N64))*100)</f>
        <v>9.8647263225701476</v>
      </c>
      <c r="S64" s="761">
        <v>20</v>
      </c>
      <c r="T64" s="756" t="str">
        <f>IF(L65="","",IF(R65&lt;20,(IF(O64&gt;800,IF(O64&lt;1000,"Pass","Fail"),"Fail"))))</f>
        <v>Pass</v>
      </c>
      <c r="U64" s="758" t="s">
        <v>63</v>
      </c>
      <c r="V64" s="759"/>
    </row>
    <row r="65" spans="1:22">
      <c r="A65" s="760"/>
      <c r="B65" s="751"/>
      <c r="C65" s="68" t="s">
        <v>87</v>
      </c>
      <c r="D65" s="54">
        <v>10626.75</v>
      </c>
      <c r="E65" s="54">
        <v>10226.719999999999</v>
      </c>
      <c r="F65" s="54">
        <v>10164.450000000001</v>
      </c>
      <c r="G65" s="54">
        <v>10263.93</v>
      </c>
      <c r="H65" s="54">
        <v>10759.09</v>
      </c>
      <c r="I65" s="54">
        <v>10294.49</v>
      </c>
      <c r="J65" s="54">
        <v>10228.99</v>
      </c>
      <c r="K65" s="54">
        <v>10196.68</v>
      </c>
      <c r="L65" s="54">
        <v>10232.33</v>
      </c>
      <c r="M65" s="758"/>
      <c r="N65" s="758"/>
      <c r="O65" s="758"/>
      <c r="P65" s="754"/>
      <c r="Q65" s="754"/>
      <c r="R65" s="758"/>
      <c r="S65" s="754"/>
      <c r="T65" s="756"/>
      <c r="U65" s="758"/>
      <c r="V65" s="759"/>
    </row>
    <row r="66" spans="1:22" ht="38.25">
      <c r="A66" s="760"/>
      <c r="B66" s="752"/>
      <c r="C66" s="68" t="s">
        <v>121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758"/>
      <c r="N66" s="758"/>
      <c r="O66" s="758"/>
      <c r="P66" s="755"/>
      <c r="Q66" s="755"/>
      <c r="R66" s="758"/>
      <c r="S66" s="755"/>
      <c r="T66" s="757"/>
      <c r="U66" s="758"/>
      <c r="V66" s="759"/>
    </row>
    <row r="67" spans="1:22" ht="15.75">
      <c r="A67" s="760">
        <v>43963</v>
      </c>
      <c r="B67" s="750"/>
      <c r="C67" s="68" t="s">
        <v>86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758">
        <f>IF((L68=""),"",MAX(D69:L69))</f>
        <v>1039.8428571428576</v>
      </c>
      <c r="N67" s="758">
        <f>IF(L68="","",MIN(D69:L69))</f>
        <v>925.97999999999956</v>
      </c>
      <c r="O67" s="758">
        <f>IF((L69=""),"",AVERAGE(D69:L69))</f>
        <v>980.69428571428602</v>
      </c>
      <c r="P67" s="761">
        <v>800</v>
      </c>
      <c r="Q67" s="761">
        <v>1000</v>
      </c>
      <c r="R67" s="758">
        <f>IF((L68=""),"",((M67-N67)/(M67+N67))*100)</f>
        <v>5.792121946752987</v>
      </c>
      <c r="S67" s="761"/>
      <c r="T67" s="768" t="str">
        <f>IF(L68="","",IF(R164&lt;20,(IF(O67&gt;19000,IF(O67&lt;49000,"Pass","Fail"),"Fail"))))</f>
        <v>Fail</v>
      </c>
      <c r="U67" s="758"/>
      <c r="V67" s="759"/>
    </row>
    <row r="68" spans="1:22" ht="15.75">
      <c r="A68" s="760"/>
      <c r="B68" s="751"/>
      <c r="C68" s="68" t="s">
        <v>87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758"/>
      <c r="N68" s="758"/>
      <c r="O68" s="758"/>
      <c r="P68" s="754"/>
      <c r="Q68" s="754"/>
      <c r="R68" s="758"/>
      <c r="S68" s="754"/>
      <c r="T68" s="768"/>
      <c r="U68" s="758"/>
      <c r="V68" s="759"/>
    </row>
    <row r="69" spans="1:22" ht="38.25">
      <c r="A69" s="760"/>
      <c r="B69" s="752"/>
      <c r="C69" s="68" t="s">
        <v>121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758"/>
      <c r="N69" s="758"/>
      <c r="O69" s="758"/>
      <c r="P69" s="755"/>
      <c r="Q69" s="755"/>
      <c r="R69" s="758"/>
      <c r="S69" s="755"/>
      <c r="T69" s="768"/>
      <c r="U69" s="758"/>
      <c r="V69" s="759"/>
    </row>
    <row r="70" spans="1:22">
      <c r="A70" s="760"/>
      <c r="B70" s="750"/>
      <c r="C70" s="68" t="s">
        <v>86</v>
      </c>
      <c r="M70" s="758" t="str">
        <f>IF((L71=""),"",MAX(D72:L72))</f>
        <v/>
      </c>
      <c r="N70" s="758" t="str">
        <f>IF(L71="","",MIN(D72:L72))</f>
        <v/>
      </c>
      <c r="O70" s="758" t="str">
        <f>IF((L72=""),"",AVERAGE(D72:L72))</f>
        <v/>
      </c>
      <c r="P70" s="761">
        <v>800</v>
      </c>
      <c r="Q70" s="761">
        <v>1000</v>
      </c>
      <c r="R70" s="758" t="str">
        <f>IF((L71=""),"",((M70-N70)/(M70+N70))*100)</f>
        <v/>
      </c>
      <c r="S70" s="761">
        <v>20</v>
      </c>
      <c r="T70" s="768" t="str">
        <f>IF(L71="","",IF(R167&lt;20,(IF(O70&gt;19000,IF(O70&lt;49000,"Pass","Fail"),"Fail"))))</f>
        <v/>
      </c>
      <c r="U70" s="758"/>
      <c r="V70" s="759"/>
    </row>
    <row r="71" spans="1:22">
      <c r="A71" s="760"/>
      <c r="B71" s="751"/>
      <c r="C71" s="68" t="s">
        <v>87</v>
      </c>
      <c r="M71" s="758"/>
      <c r="N71" s="758"/>
      <c r="O71" s="758"/>
      <c r="P71" s="754"/>
      <c r="Q71" s="754"/>
      <c r="R71" s="758"/>
      <c r="S71" s="754"/>
      <c r="T71" s="768"/>
      <c r="U71" s="758"/>
      <c r="V71" s="759"/>
    </row>
    <row r="72" spans="1:22" ht="38.25">
      <c r="A72" s="760"/>
      <c r="B72" s="752"/>
      <c r="C72" s="68" t="s">
        <v>121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758"/>
      <c r="N72" s="758"/>
      <c r="O72" s="758"/>
      <c r="P72" s="755"/>
      <c r="Q72" s="755"/>
      <c r="R72" s="758"/>
      <c r="S72" s="755"/>
      <c r="T72" s="768"/>
      <c r="U72" s="758"/>
      <c r="V72" s="759"/>
    </row>
    <row r="73" spans="1:22">
      <c r="A73" s="760"/>
      <c r="B73" s="750"/>
      <c r="C73" s="68" t="s">
        <v>86</v>
      </c>
      <c r="M73" s="758" t="str">
        <f>IF((L74=""),"",MAX(D75:L75))</f>
        <v/>
      </c>
      <c r="N73" s="758" t="str">
        <f>IF(L74="","",MIN(D75:L75))</f>
        <v/>
      </c>
      <c r="O73" s="758" t="str">
        <f>IF((L75=""),"",AVERAGE(D75:L75))</f>
        <v/>
      </c>
      <c r="P73" s="761">
        <v>800</v>
      </c>
      <c r="Q73" s="761">
        <v>1000</v>
      </c>
      <c r="R73" s="758" t="str">
        <f>IF((L74=""),"",((M73-N73)/(M73+N73))*100)</f>
        <v/>
      </c>
      <c r="S73" s="761">
        <v>20</v>
      </c>
      <c r="T73" s="768" t="str">
        <f>IF(L74="","",IF(R170&lt;20,(IF(O73&gt;19000,IF(O73&lt;49000,"Pass","Fail"),"Fail"))))</f>
        <v/>
      </c>
      <c r="U73" s="758"/>
      <c r="V73" s="759"/>
    </row>
    <row r="74" spans="1:22">
      <c r="A74" s="760"/>
      <c r="B74" s="751"/>
      <c r="C74" s="68" t="s">
        <v>87</v>
      </c>
      <c r="M74" s="758"/>
      <c r="N74" s="758"/>
      <c r="O74" s="758"/>
      <c r="P74" s="754"/>
      <c r="Q74" s="754"/>
      <c r="R74" s="758"/>
      <c r="S74" s="754"/>
      <c r="T74" s="768"/>
      <c r="U74" s="758"/>
      <c r="V74" s="759"/>
    </row>
    <row r="75" spans="1:22" ht="38.25">
      <c r="A75" s="760"/>
      <c r="B75" s="752"/>
      <c r="C75" s="68" t="s">
        <v>121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758"/>
      <c r="N75" s="758"/>
      <c r="O75" s="758"/>
      <c r="P75" s="755"/>
      <c r="Q75" s="755"/>
      <c r="R75" s="758"/>
      <c r="S75" s="755"/>
      <c r="T75" s="768"/>
      <c r="U75" s="758"/>
      <c r="V75" s="759"/>
    </row>
    <row r="76" spans="1:22">
      <c r="A76" s="760"/>
      <c r="B76" s="750"/>
      <c r="C76" s="68" t="s">
        <v>86</v>
      </c>
      <c r="M76" s="758" t="str">
        <f>IF((L77=""),"",MAX(D78:L78))</f>
        <v/>
      </c>
      <c r="N76" s="758" t="str">
        <f>IF(L77="","",MIN(D78:L78))</f>
        <v/>
      </c>
      <c r="O76" s="758" t="str">
        <f>IF((L78=""),"",AVERAGE(D78:L78))</f>
        <v/>
      </c>
      <c r="P76" s="761">
        <v>800</v>
      </c>
      <c r="Q76" s="761">
        <v>1000</v>
      </c>
      <c r="R76" s="758" t="str">
        <f>IF((L77=""),"",((M76-N76)/(M76+N76))*100)</f>
        <v/>
      </c>
      <c r="S76" s="761">
        <v>20</v>
      </c>
      <c r="T76" s="768" t="str">
        <f>IF(L77="","",IF(R173&lt;20,(IF(O76&gt;19000,IF(O76&lt;49000,"Pass","Fail"),"Fail"))))</f>
        <v/>
      </c>
      <c r="U76" s="758"/>
      <c r="V76" s="759"/>
    </row>
    <row r="77" spans="1:22">
      <c r="A77" s="760"/>
      <c r="B77" s="751"/>
      <c r="C77" s="68" t="s">
        <v>87</v>
      </c>
      <c r="M77" s="758"/>
      <c r="N77" s="758"/>
      <c r="O77" s="758"/>
      <c r="P77" s="754"/>
      <c r="Q77" s="754"/>
      <c r="R77" s="758"/>
      <c r="S77" s="754"/>
      <c r="T77" s="768"/>
      <c r="U77" s="758"/>
      <c r="V77" s="759"/>
    </row>
    <row r="78" spans="1:22" ht="38.25">
      <c r="A78" s="760"/>
      <c r="B78" s="752"/>
      <c r="C78" s="68" t="s">
        <v>121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758"/>
      <c r="N78" s="758"/>
      <c r="O78" s="758"/>
      <c r="P78" s="755"/>
      <c r="Q78" s="755"/>
      <c r="R78" s="758"/>
      <c r="S78" s="755"/>
      <c r="T78" s="768"/>
      <c r="U78" s="758"/>
      <c r="V78" s="759"/>
    </row>
    <row r="79" spans="1:22">
      <c r="A79" s="760"/>
      <c r="B79" s="750"/>
      <c r="C79" s="68" t="s">
        <v>86</v>
      </c>
      <c r="M79" s="758" t="str">
        <f>IF((L80=""),"",MAX(D81:L81))</f>
        <v/>
      </c>
      <c r="N79" s="758" t="str">
        <f>IF(L80="","",MIN(D81:L81))</f>
        <v/>
      </c>
      <c r="O79" s="758" t="str">
        <f>IF((L81=""),"",AVERAGE(D81:L81))</f>
        <v/>
      </c>
      <c r="P79" s="761">
        <v>800</v>
      </c>
      <c r="Q79" s="761">
        <v>1000</v>
      </c>
      <c r="R79" s="758" t="str">
        <f>IF((L80=""),"",((M79-N79)/(M79+N79))*100)</f>
        <v/>
      </c>
      <c r="S79" s="761">
        <v>20</v>
      </c>
      <c r="T79" s="768" t="str">
        <f>IF(L80="","",IF(R176&lt;20,(IF(O79&gt;19000,IF(O79&lt;49000,"Pass","Fail"),"Fail"))))</f>
        <v/>
      </c>
      <c r="U79" s="758"/>
      <c r="V79" s="759"/>
    </row>
    <row r="80" spans="1:22">
      <c r="A80" s="760"/>
      <c r="B80" s="751"/>
      <c r="C80" s="68" t="s">
        <v>87</v>
      </c>
      <c r="M80" s="758"/>
      <c r="N80" s="758"/>
      <c r="O80" s="758"/>
      <c r="P80" s="754"/>
      <c r="Q80" s="754"/>
      <c r="R80" s="758"/>
      <c r="S80" s="754"/>
      <c r="T80" s="768"/>
      <c r="U80" s="758"/>
      <c r="V80" s="759"/>
    </row>
    <row r="81" spans="1:22" ht="38.25">
      <c r="A81" s="760"/>
      <c r="B81" s="752"/>
      <c r="C81" s="68" t="s">
        <v>121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758"/>
      <c r="N81" s="758"/>
      <c r="O81" s="758"/>
      <c r="P81" s="755"/>
      <c r="Q81" s="755"/>
      <c r="R81" s="758"/>
      <c r="S81" s="755"/>
      <c r="T81" s="768"/>
      <c r="U81" s="758"/>
      <c r="V81" s="759"/>
    </row>
    <row r="82" spans="1:22">
      <c r="A82" s="760"/>
      <c r="B82" s="750"/>
      <c r="C82" s="68" t="s">
        <v>86</v>
      </c>
      <c r="M82" s="758" t="str">
        <f>IF((L83=""),"",MAX(D84:L84))</f>
        <v/>
      </c>
      <c r="N82" s="758" t="str">
        <f>IF(L83="","",MIN(D84:L84))</f>
        <v/>
      </c>
      <c r="O82" s="758" t="str">
        <f>IF((L84=""),"",AVERAGE(D84:L84))</f>
        <v/>
      </c>
      <c r="P82" s="761">
        <v>800</v>
      </c>
      <c r="Q82" s="761">
        <v>1000</v>
      </c>
      <c r="R82" s="758" t="str">
        <f>IF((L83=""),"",((M82-N82)/(M82+N82))*100)</f>
        <v/>
      </c>
      <c r="S82" s="761">
        <v>20</v>
      </c>
      <c r="T82" s="768" t="str">
        <f>IF(L83="","",IF(R179&lt;20,(IF(O82&gt;19000,IF(O82&lt;49000,"Pass","Fail"),"Fail"))))</f>
        <v/>
      </c>
      <c r="U82" s="758"/>
      <c r="V82" s="759"/>
    </row>
    <row r="83" spans="1:22">
      <c r="A83" s="760"/>
      <c r="B83" s="751"/>
      <c r="C83" s="68" t="s">
        <v>87</v>
      </c>
      <c r="M83" s="758"/>
      <c r="N83" s="758"/>
      <c r="O83" s="758"/>
      <c r="P83" s="754"/>
      <c r="Q83" s="754"/>
      <c r="R83" s="758"/>
      <c r="S83" s="754"/>
      <c r="T83" s="768"/>
      <c r="U83" s="758"/>
      <c r="V83" s="759"/>
    </row>
    <row r="84" spans="1:22" ht="38.25">
      <c r="A84" s="760"/>
      <c r="B84" s="752"/>
      <c r="C84" s="68" t="s">
        <v>121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758"/>
      <c r="N84" s="758"/>
      <c r="O84" s="758"/>
      <c r="P84" s="755"/>
      <c r="Q84" s="755"/>
      <c r="R84" s="758"/>
      <c r="S84" s="755"/>
      <c r="T84" s="768"/>
      <c r="U84" s="758"/>
      <c r="V84" s="759"/>
    </row>
    <row r="85" spans="1:22">
      <c r="A85" s="760"/>
      <c r="B85" s="750"/>
      <c r="C85" s="68" t="s">
        <v>86</v>
      </c>
      <c r="M85" s="758" t="str">
        <f>IF((L86=""),"",MAX(D87:L87))</f>
        <v/>
      </c>
      <c r="N85" s="758" t="str">
        <f>IF(L86="","",MIN(D87:L87))</f>
        <v/>
      </c>
      <c r="O85" s="758" t="str">
        <f>IF((L87=""),"",AVERAGE(D87:L87))</f>
        <v/>
      </c>
      <c r="P85" s="761">
        <v>800</v>
      </c>
      <c r="Q85" s="761">
        <v>1000</v>
      </c>
      <c r="R85" s="758" t="str">
        <f>IF((L86=""),"",((M85-N85)/(M85+N85))*100)</f>
        <v/>
      </c>
      <c r="S85" s="761">
        <v>20</v>
      </c>
      <c r="T85" s="768" t="str">
        <f>IF(L86="","",IF(R182&lt;20,(IF(O85&gt;19000,IF(O85&lt;49000,"Pass","Fail"),"Fail"))))</f>
        <v/>
      </c>
      <c r="U85" s="758"/>
      <c r="V85" s="759"/>
    </row>
    <row r="86" spans="1:22">
      <c r="A86" s="760"/>
      <c r="B86" s="751"/>
      <c r="C86" s="68" t="s">
        <v>87</v>
      </c>
      <c r="M86" s="758"/>
      <c r="N86" s="758"/>
      <c r="O86" s="758"/>
      <c r="P86" s="754"/>
      <c r="Q86" s="754"/>
      <c r="R86" s="758"/>
      <c r="S86" s="754"/>
      <c r="T86" s="768"/>
      <c r="U86" s="758"/>
      <c r="V86" s="759"/>
    </row>
    <row r="87" spans="1:22" ht="38.25">
      <c r="A87" s="760"/>
      <c r="B87" s="752"/>
      <c r="C87" s="68" t="s">
        <v>121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758"/>
      <c r="N87" s="758"/>
      <c r="O87" s="758"/>
      <c r="P87" s="755"/>
      <c r="Q87" s="755"/>
      <c r="R87" s="758"/>
      <c r="S87" s="755"/>
      <c r="T87" s="768"/>
      <c r="U87" s="758"/>
      <c r="V87" s="759"/>
    </row>
    <row r="88" spans="1:22">
      <c r="A88" s="760"/>
      <c r="B88" s="750"/>
      <c r="C88" s="68" t="s">
        <v>86</v>
      </c>
      <c r="M88" s="758" t="str">
        <f>IF((L89=""),"",MAX(D90:L90))</f>
        <v/>
      </c>
      <c r="N88" s="758" t="str">
        <f>IF(L89="","",MIN(D90:L90))</f>
        <v/>
      </c>
      <c r="O88" s="758" t="str">
        <f>IF((L90=""),"",AVERAGE(D90:L90))</f>
        <v/>
      </c>
      <c r="P88" s="761">
        <v>800</v>
      </c>
      <c r="Q88" s="761">
        <v>1000</v>
      </c>
      <c r="R88" s="758" t="str">
        <f>IF((L89=""),"",((M88-N88)/(M88+N88))*100)</f>
        <v/>
      </c>
      <c r="S88" s="761">
        <v>20</v>
      </c>
      <c r="T88" s="768" t="str">
        <f>IF(L89="","",IF(R185&lt;20,(IF(O88&gt;19000,IF(O88&lt;49000,"Pass","Fail"),"Fail"))))</f>
        <v/>
      </c>
      <c r="U88" s="758"/>
      <c r="V88" s="759"/>
    </row>
    <row r="89" spans="1:22">
      <c r="A89" s="760"/>
      <c r="B89" s="751"/>
      <c r="C89" s="68" t="s">
        <v>87</v>
      </c>
      <c r="M89" s="758"/>
      <c r="N89" s="758"/>
      <c r="O89" s="758"/>
      <c r="P89" s="754"/>
      <c r="Q89" s="754"/>
      <c r="R89" s="758"/>
      <c r="S89" s="754"/>
      <c r="T89" s="768"/>
      <c r="U89" s="758"/>
      <c r="V89" s="759"/>
    </row>
    <row r="90" spans="1:22" ht="38.25">
      <c r="A90" s="760"/>
      <c r="B90" s="752"/>
      <c r="C90" s="68" t="s">
        <v>121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758"/>
      <c r="N90" s="758"/>
      <c r="O90" s="758"/>
      <c r="P90" s="755"/>
      <c r="Q90" s="755"/>
      <c r="R90" s="758"/>
      <c r="S90" s="755"/>
      <c r="T90" s="768"/>
      <c r="U90" s="758"/>
      <c r="V90" s="759"/>
    </row>
    <row r="91" spans="1:22">
      <c r="A91" s="760"/>
      <c r="B91" s="750"/>
      <c r="C91" s="68" t="s">
        <v>86</v>
      </c>
      <c r="M91" s="758" t="str">
        <f>IF((L92=""),"",MAX(D93:L93))</f>
        <v/>
      </c>
      <c r="N91" s="758" t="str">
        <f>IF(L92="","",MIN(D93:L93))</f>
        <v/>
      </c>
      <c r="O91" s="758" t="str">
        <f>IF((L93=""),"",AVERAGE(D93:L93))</f>
        <v/>
      </c>
      <c r="P91" s="761">
        <v>800</v>
      </c>
      <c r="Q91" s="761">
        <v>1000</v>
      </c>
      <c r="R91" s="758" t="str">
        <f>IF((L92=""),"",((M91-N91)/(M91+N91))*100)</f>
        <v/>
      </c>
      <c r="S91" s="761">
        <v>20</v>
      </c>
      <c r="T91" s="768" t="str">
        <f>IF(L92="","",IF(R188&lt;20,(IF(O91&gt;19000,IF(O91&lt;49000,"Pass","Fail"),"Fail"))))</f>
        <v/>
      </c>
      <c r="U91" s="758"/>
      <c r="V91" s="759"/>
    </row>
    <row r="92" spans="1:22">
      <c r="A92" s="760"/>
      <c r="B92" s="751"/>
      <c r="C92" s="68" t="s">
        <v>87</v>
      </c>
      <c r="M92" s="758"/>
      <c r="N92" s="758"/>
      <c r="O92" s="758"/>
      <c r="P92" s="754"/>
      <c r="Q92" s="754"/>
      <c r="R92" s="758"/>
      <c r="S92" s="754"/>
      <c r="T92" s="768"/>
      <c r="U92" s="758"/>
      <c r="V92" s="759"/>
    </row>
    <row r="93" spans="1:22" ht="38.25">
      <c r="A93" s="760"/>
      <c r="B93" s="752"/>
      <c r="C93" s="68" t="s">
        <v>121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758"/>
      <c r="N93" s="758"/>
      <c r="O93" s="758"/>
      <c r="P93" s="755"/>
      <c r="Q93" s="755"/>
      <c r="R93" s="758"/>
      <c r="S93" s="755"/>
      <c r="T93" s="768"/>
      <c r="U93" s="758"/>
      <c r="V93" s="759"/>
    </row>
    <row r="94" spans="1:22">
      <c r="A94" s="760"/>
      <c r="B94" s="750"/>
      <c r="C94" s="68" t="s">
        <v>86</v>
      </c>
      <c r="M94" s="758" t="str">
        <f>IF((L95=""),"",MAX(D96:L96))</f>
        <v/>
      </c>
      <c r="N94" s="758" t="str">
        <f>IF(L95="","",MIN(D96:L96))</f>
        <v/>
      </c>
      <c r="O94" s="758" t="str">
        <f>IF((L96=""),"",AVERAGE(D96:L96))</f>
        <v/>
      </c>
      <c r="P94" s="761">
        <v>800</v>
      </c>
      <c r="Q94" s="761">
        <v>1000</v>
      </c>
      <c r="R94" s="758" t="str">
        <f>IF((L95=""),"",((M94-N94)/(M94+N94))*100)</f>
        <v/>
      </c>
      <c r="S94" s="761">
        <v>20</v>
      </c>
      <c r="T94" s="768" t="str">
        <f>IF(L95="","",IF(R191&lt;20,(IF(O94&gt;19000,IF(O94&lt;49000,"Pass","Fail"),"Fail"))))</f>
        <v/>
      </c>
      <c r="U94" s="758"/>
      <c r="V94" s="759"/>
    </row>
    <row r="95" spans="1:22">
      <c r="A95" s="760"/>
      <c r="B95" s="751"/>
      <c r="C95" s="68" t="s">
        <v>87</v>
      </c>
      <c r="M95" s="758"/>
      <c r="N95" s="758"/>
      <c r="O95" s="758"/>
      <c r="P95" s="754"/>
      <c r="Q95" s="754"/>
      <c r="R95" s="758"/>
      <c r="S95" s="754"/>
      <c r="T95" s="768"/>
      <c r="U95" s="758"/>
      <c r="V95" s="759"/>
    </row>
    <row r="96" spans="1:22" ht="38.25">
      <c r="A96" s="760"/>
      <c r="B96" s="752"/>
      <c r="C96" s="68" t="s">
        <v>121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758"/>
      <c r="N96" s="758"/>
      <c r="O96" s="758"/>
      <c r="P96" s="755"/>
      <c r="Q96" s="755"/>
      <c r="R96" s="758"/>
      <c r="S96" s="755"/>
      <c r="T96" s="768"/>
      <c r="U96" s="758"/>
      <c r="V96" s="759"/>
    </row>
    <row r="97" spans="1:22">
      <c r="A97" s="760"/>
      <c r="B97" s="750"/>
      <c r="C97" s="68" t="s">
        <v>86</v>
      </c>
      <c r="M97" s="758" t="str">
        <f>IF((L98=""),"",MAX(D99:L99))</f>
        <v/>
      </c>
      <c r="N97" s="758" t="str">
        <f>IF(L98="","",MIN(D99:L99))</f>
        <v/>
      </c>
      <c r="O97" s="758" t="str">
        <f>IF((L99=""),"",AVERAGE(D99:L99))</f>
        <v/>
      </c>
      <c r="P97" s="761">
        <v>800</v>
      </c>
      <c r="Q97" s="761">
        <v>1000</v>
      </c>
      <c r="R97" s="758" t="str">
        <f>IF((L98=""),"",((M97-N97)/(M97+N97))*100)</f>
        <v/>
      </c>
      <c r="S97" s="761">
        <v>20</v>
      </c>
      <c r="T97" s="768" t="str">
        <f>IF(L98="","",IF(R194&lt;20,(IF(O97&gt;19000,IF(O97&lt;49000,"Pass","Fail"),"Fail"))))</f>
        <v/>
      </c>
      <c r="U97" s="758"/>
      <c r="V97" s="759"/>
    </row>
    <row r="98" spans="1:22">
      <c r="A98" s="760"/>
      <c r="B98" s="751"/>
      <c r="C98" s="68" t="s">
        <v>87</v>
      </c>
      <c r="M98" s="758"/>
      <c r="N98" s="758"/>
      <c r="O98" s="758"/>
      <c r="P98" s="754"/>
      <c r="Q98" s="754"/>
      <c r="R98" s="758"/>
      <c r="S98" s="754"/>
      <c r="T98" s="768"/>
      <c r="U98" s="758"/>
      <c r="V98" s="759"/>
    </row>
    <row r="99" spans="1:22" ht="38.25">
      <c r="A99" s="760"/>
      <c r="B99" s="752"/>
      <c r="C99" s="68" t="s">
        <v>121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758"/>
      <c r="N99" s="758"/>
      <c r="O99" s="758"/>
      <c r="P99" s="755"/>
      <c r="Q99" s="755"/>
      <c r="R99" s="758"/>
      <c r="S99" s="755"/>
      <c r="T99" s="768"/>
      <c r="U99" s="758"/>
      <c r="V99" s="759"/>
    </row>
    <row r="100" spans="1:22">
      <c r="A100" s="760"/>
      <c r="B100" s="750"/>
      <c r="C100" s="68" t="s">
        <v>86</v>
      </c>
      <c r="M100" s="758" t="str">
        <f>IF((L101=""),"",MAX(D102:L102))</f>
        <v/>
      </c>
      <c r="N100" s="758" t="str">
        <f>IF(L101="","",MIN(D102:L102))</f>
        <v/>
      </c>
      <c r="O100" s="758" t="str">
        <f>IF((L102=""),"",AVERAGE(D102:L102))</f>
        <v/>
      </c>
      <c r="P100" s="761">
        <v>800</v>
      </c>
      <c r="Q100" s="761">
        <v>1000</v>
      </c>
      <c r="R100" s="758" t="str">
        <f>IF((L101=""),"",((M100-N100)/(M100+N100))*100)</f>
        <v/>
      </c>
      <c r="S100" s="761">
        <v>20</v>
      </c>
      <c r="T100" s="768" t="str">
        <f>IF(L101="","",IF(R197&lt;20,(IF(O100&gt;19000,IF(O100&lt;49000,"Pass","Fail"),"Fail"))))</f>
        <v/>
      </c>
      <c r="U100" s="758"/>
      <c r="V100" s="759"/>
    </row>
    <row r="101" spans="1:22">
      <c r="A101" s="760"/>
      <c r="B101" s="751"/>
      <c r="C101" s="68" t="s">
        <v>87</v>
      </c>
      <c r="M101" s="758"/>
      <c r="N101" s="758"/>
      <c r="O101" s="758"/>
      <c r="P101" s="754"/>
      <c r="Q101" s="754"/>
      <c r="R101" s="758"/>
      <c r="S101" s="754"/>
      <c r="T101" s="768"/>
      <c r="U101" s="758"/>
      <c r="V101" s="759"/>
    </row>
    <row r="102" spans="1:22" ht="38.25">
      <c r="A102" s="760"/>
      <c r="B102" s="752"/>
      <c r="C102" s="68" t="s">
        <v>121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758"/>
      <c r="N102" s="758"/>
      <c r="O102" s="758"/>
      <c r="P102" s="755"/>
      <c r="Q102" s="755"/>
      <c r="R102" s="758"/>
      <c r="S102" s="755"/>
      <c r="T102" s="768"/>
      <c r="U102" s="758"/>
      <c r="V102" s="759"/>
    </row>
    <row r="103" spans="1:22">
      <c r="A103" s="760"/>
      <c r="B103" s="750"/>
      <c r="C103" s="68" t="s">
        <v>86</v>
      </c>
      <c r="M103" s="758" t="str">
        <f>IF((L104=""),"",MAX(D105:L105))</f>
        <v/>
      </c>
      <c r="N103" s="758" t="str">
        <f>IF(L104="","",MIN(D105:L105))</f>
        <v/>
      </c>
      <c r="O103" s="758" t="str">
        <f>IF((L105=""),"",AVERAGE(D105:L105))</f>
        <v/>
      </c>
      <c r="P103" s="761">
        <v>800</v>
      </c>
      <c r="Q103" s="761">
        <v>1000</v>
      </c>
      <c r="R103" s="758" t="str">
        <f>IF((L104=""),"",((M103-N103)/(M103+N103))*100)</f>
        <v/>
      </c>
      <c r="S103" s="761">
        <v>20</v>
      </c>
      <c r="T103" s="768" t="str">
        <f>IF(L104="","",IF(R200&lt;20,(IF(O103&gt;19000,IF(O103&lt;49000,"Pass","Fail"),"Fail"))))</f>
        <v/>
      </c>
      <c r="U103" s="758"/>
      <c r="V103" s="759"/>
    </row>
    <row r="104" spans="1:22">
      <c r="A104" s="760"/>
      <c r="B104" s="751"/>
      <c r="C104" s="68" t="s">
        <v>87</v>
      </c>
      <c r="M104" s="758"/>
      <c r="N104" s="758"/>
      <c r="O104" s="758"/>
      <c r="P104" s="754"/>
      <c r="Q104" s="754"/>
      <c r="R104" s="758"/>
      <c r="S104" s="754"/>
      <c r="T104" s="768"/>
      <c r="U104" s="758"/>
      <c r="V104" s="759"/>
    </row>
    <row r="105" spans="1:22" ht="38.25">
      <c r="A105" s="760"/>
      <c r="B105" s="752"/>
      <c r="C105" s="68" t="s">
        <v>121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758"/>
      <c r="N105" s="758"/>
      <c r="O105" s="758"/>
      <c r="P105" s="755"/>
      <c r="Q105" s="755"/>
      <c r="R105" s="758"/>
      <c r="S105" s="755"/>
      <c r="T105" s="768"/>
      <c r="U105" s="758"/>
      <c r="V105" s="759"/>
    </row>
    <row r="106" spans="1:22">
      <c r="A106" s="760"/>
      <c r="B106" s="750"/>
      <c r="C106" s="68" t="s">
        <v>86</v>
      </c>
      <c r="M106" s="758" t="str">
        <f>IF((L107=""),"",MAX(D108:L108))</f>
        <v/>
      </c>
      <c r="N106" s="758" t="str">
        <f>IF(L107="","",MIN(D108:L108))</f>
        <v/>
      </c>
      <c r="O106" s="758" t="str">
        <f>IF((L108=""),"",AVERAGE(D108:L108))</f>
        <v/>
      </c>
      <c r="P106" s="761">
        <v>800</v>
      </c>
      <c r="Q106" s="761">
        <v>1000</v>
      </c>
      <c r="R106" s="758" t="str">
        <f>IF((L107=""),"",((M106-N106)/(M106+N106))*100)</f>
        <v/>
      </c>
      <c r="S106" s="761">
        <v>20</v>
      </c>
      <c r="T106" s="768" t="str">
        <f>IF(L107="","",IF(R203&lt;20,(IF(O106&gt;19000,IF(O106&lt;49000,"Pass","Fail"),"Fail"))))</f>
        <v/>
      </c>
      <c r="U106" s="758"/>
      <c r="V106" s="759"/>
    </row>
    <row r="107" spans="1:22">
      <c r="A107" s="760"/>
      <c r="B107" s="751"/>
      <c r="C107" s="68" t="s">
        <v>87</v>
      </c>
      <c r="M107" s="758"/>
      <c r="N107" s="758"/>
      <c r="O107" s="758"/>
      <c r="P107" s="754"/>
      <c r="Q107" s="754"/>
      <c r="R107" s="758"/>
      <c r="S107" s="754"/>
      <c r="T107" s="768"/>
      <c r="U107" s="758"/>
      <c r="V107" s="759"/>
    </row>
    <row r="108" spans="1:22" ht="38.25">
      <c r="A108" s="760"/>
      <c r="B108" s="752"/>
      <c r="C108" s="68" t="s">
        <v>121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758"/>
      <c r="N108" s="758"/>
      <c r="O108" s="758"/>
      <c r="P108" s="755"/>
      <c r="Q108" s="755"/>
      <c r="R108" s="758"/>
      <c r="S108" s="755"/>
      <c r="T108" s="768"/>
      <c r="U108" s="758"/>
      <c r="V108" s="759"/>
    </row>
    <row r="109" spans="1:22">
      <c r="A109" s="760"/>
      <c r="B109" s="750"/>
      <c r="C109" s="68" t="s">
        <v>86</v>
      </c>
      <c r="M109" s="758" t="str">
        <f>IF((L110=""),"",MAX(D111:L111))</f>
        <v/>
      </c>
      <c r="N109" s="758" t="str">
        <f>IF(L110="","",MIN(D111:L111))</f>
        <v/>
      </c>
      <c r="O109" s="758" t="str">
        <f>IF((L111=""),"",AVERAGE(D111:L111))</f>
        <v/>
      </c>
      <c r="P109" s="761">
        <v>800</v>
      </c>
      <c r="Q109" s="761">
        <v>1000</v>
      </c>
      <c r="R109" s="758" t="str">
        <f>IF((L110=""),"",((M109-N109)/(M109+N109))*100)</f>
        <v/>
      </c>
      <c r="S109" s="761">
        <v>20</v>
      </c>
      <c r="T109" s="768" t="str">
        <f>IF(L110="","",IF(R206&lt;20,(IF(O109&gt;19000,IF(O109&lt;49000,"Pass","Fail"),"Fail"))))</f>
        <v/>
      </c>
      <c r="U109" s="758"/>
      <c r="V109" s="759"/>
    </row>
    <row r="110" spans="1:22">
      <c r="A110" s="760"/>
      <c r="B110" s="751"/>
      <c r="C110" s="68" t="s">
        <v>87</v>
      </c>
      <c r="M110" s="758"/>
      <c r="N110" s="758"/>
      <c r="O110" s="758"/>
      <c r="P110" s="754"/>
      <c r="Q110" s="754"/>
      <c r="R110" s="758"/>
      <c r="S110" s="754"/>
      <c r="T110" s="768"/>
      <c r="U110" s="758"/>
      <c r="V110" s="759"/>
    </row>
    <row r="111" spans="1:22" ht="38.25">
      <c r="A111" s="760"/>
      <c r="B111" s="752"/>
      <c r="C111" s="68" t="s">
        <v>121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758"/>
      <c r="N111" s="758"/>
      <c r="O111" s="758"/>
      <c r="P111" s="755"/>
      <c r="Q111" s="755"/>
      <c r="R111" s="758"/>
      <c r="S111" s="755"/>
      <c r="T111" s="768"/>
      <c r="U111" s="758"/>
      <c r="V111" s="759"/>
    </row>
    <row r="112" spans="1:22">
      <c r="A112" s="760"/>
      <c r="B112" s="750"/>
      <c r="C112" s="68" t="s">
        <v>86</v>
      </c>
      <c r="M112" s="758" t="str">
        <f>IF((L113=""),"",MAX(D114:L114))</f>
        <v/>
      </c>
      <c r="N112" s="758" t="str">
        <f>IF(L113="","",MIN(D114:L114))</f>
        <v/>
      </c>
      <c r="O112" s="758" t="str">
        <f>IF((L114=""),"",AVERAGE(D114:L114))</f>
        <v/>
      </c>
      <c r="P112" s="761">
        <v>800</v>
      </c>
      <c r="Q112" s="761">
        <v>1000</v>
      </c>
      <c r="R112" s="758" t="str">
        <f>IF((L113=""),"",((M112-N112)/(M112+N112))*100)</f>
        <v/>
      </c>
      <c r="S112" s="761">
        <v>20</v>
      </c>
      <c r="T112" s="768" t="str">
        <f>IF(L113="","",IF(R209&lt;20,(IF(O112&gt;19000,IF(O112&lt;49000,"Pass","Fail"),"Fail"))))</f>
        <v/>
      </c>
      <c r="U112" s="758"/>
      <c r="V112" s="759"/>
    </row>
    <row r="113" spans="1:22">
      <c r="A113" s="760"/>
      <c r="B113" s="751"/>
      <c r="C113" s="68" t="s">
        <v>87</v>
      </c>
      <c r="M113" s="758"/>
      <c r="N113" s="758"/>
      <c r="O113" s="758"/>
      <c r="P113" s="754"/>
      <c r="Q113" s="754"/>
      <c r="R113" s="758"/>
      <c r="S113" s="754"/>
      <c r="T113" s="768"/>
      <c r="U113" s="758"/>
      <c r="V113" s="759"/>
    </row>
    <row r="114" spans="1:22" ht="38.25">
      <c r="A114" s="760"/>
      <c r="B114" s="752"/>
      <c r="C114" s="68" t="s">
        <v>121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758"/>
      <c r="N114" s="758"/>
      <c r="O114" s="758"/>
      <c r="P114" s="755"/>
      <c r="Q114" s="755"/>
      <c r="R114" s="758"/>
      <c r="S114" s="755"/>
      <c r="T114" s="768"/>
      <c r="U114" s="758"/>
      <c r="V114" s="759"/>
    </row>
    <row r="115" spans="1:22">
      <c r="A115" s="760"/>
      <c r="B115" s="750"/>
      <c r="C115" s="68" t="s">
        <v>86</v>
      </c>
      <c r="M115" s="758" t="str">
        <f>IF((L116=""),"",MAX(D117:L117))</f>
        <v/>
      </c>
      <c r="N115" s="758" t="str">
        <f>IF(L116="","",MIN(D117:L117))</f>
        <v/>
      </c>
      <c r="O115" s="758" t="str">
        <f>IF((L117=""),"",AVERAGE(D117:L117))</f>
        <v/>
      </c>
      <c r="P115" s="761">
        <v>800</v>
      </c>
      <c r="Q115" s="761">
        <v>1000</v>
      </c>
      <c r="R115" s="758" t="str">
        <f>IF((L116=""),"",((M115-N115)/(M115+N115))*100)</f>
        <v/>
      </c>
      <c r="S115" s="761">
        <v>20</v>
      </c>
      <c r="T115" s="768" t="str">
        <f>IF(L116="","",IF(R212&lt;20,(IF(O115&gt;19000,IF(O115&lt;49000,"Pass","Fail"),"Fail"))))</f>
        <v/>
      </c>
      <c r="U115" s="758"/>
      <c r="V115" s="759"/>
    </row>
    <row r="116" spans="1:22">
      <c r="A116" s="760"/>
      <c r="B116" s="751"/>
      <c r="C116" s="68" t="s">
        <v>87</v>
      </c>
      <c r="M116" s="758"/>
      <c r="N116" s="758"/>
      <c r="O116" s="758"/>
      <c r="P116" s="754"/>
      <c r="Q116" s="754"/>
      <c r="R116" s="758"/>
      <c r="S116" s="754"/>
      <c r="T116" s="768"/>
      <c r="U116" s="758"/>
      <c r="V116" s="759"/>
    </row>
    <row r="117" spans="1:22" ht="38.25">
      <c r="A117" s="760"/>
      <c r="B117" s="752"/>
      <c r="C117" s="68" t="s">
        <v>121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758"/>
      <c r="N117" s="758"/>
      <c r="O117" s="758"/>
      <c r="P117" s="755"/>
      <c r="Q117" s="755"/>
      <c r="R117" s="758"/>
      <c r="S117" s="755"/>
      <c r="T117" s="768"/>
      <c r="U117" s="758"/>
      <c r="V117" s="759"/>
    </row>
    <row r="118" spans="1:22">
      <c r="A118" s="760"/>
      <c r="B118" s="750"/>
      <c r="C118" s="68" t="s">
        <v>86</v>
      </c>
      <c r="M118" s="758" t="str">
        <f>IF((L119=""),"",MAX(D120:L120))</f>
        <v/>
      </c>
      <c r="N118" s="758" t="str">
        <f>IF(L119="","",MIN(D120:L120))</f>
        <v/>
      </c>
      <c r="O118" s="758" t="str">
        <f>IF((L120=""),"",AVERAGE(D120:L120))</f>
        <v/>
      </c>
      <c r="P118" s="761">
        <v>800</v>
      </c>
      <c r="Q118" s="761">
        <v>1000</v>
      </c>
      <c r="R118" s="758" t="str">
        <f>IF((L119=""),"",((M118-N118)/(M118+N118))*100)</f>
        <v/>
      </c>
      <c r="S118" s="761">
        <v>20</v>
      </c>
      <c r="T118" s="768" t="str">
        <f>IF(L119="","",IF(R215&lt;20,(IF(O118&gt;19000,IF(O118&lt;49000,"Pass","Fail"),"Fail"))))</f>
        <v/>
      </c>
      <c r="U118" s="758"/>
      <c r="V118" s="759"/>
    </row>
    <row r="119" spans="1:22">
      <c r="A119" s="760"/>
      <c r="B119" s="751"/>
      <c r="C119" s="68" t="s">
        <v>87</v>
      </c>
      <c r="M119" s="758"/>
      <c r="N119" s="758"/>
      <c r="O119" s="758"/>
      <c r="P119" s="754"/>
      <c r="Q119" s="754"/>
      <c r="R119" s="758"/>
      <c r="S119" s="754"/>
      <c r="T119" s="768"/>
      <c r="U119" s="758"/>
      <c r="V119" s="759"/>
    </row>
    <row r="120" spans="1:22" ht="38.25">
      <c r="A120" s="760"/>
      <c r="B120" s="752"/>
      <c r="C120" s="68" t="s">
        <v>121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758"/>
      <c r="N120" s="758"/>
      <c r="O120" s="758"/>
      <c r="P120" s="755"/>
      <c r="Q120" s="755"/>
      <c r="R120" s="758"/>
      <c r="S120" s="755"/>
      <c r="T120" s="768"/>
      <c r="U120" s="758"/>
      <c r="V120" s="759"/>
    </row>
    <row r="121" spans="1:22">
      <c r="A121" s="760"/>
      <c r="B121" s="750"/>
      <c r="C121" s="68" t="s">
        <v>86</v>
      </c>
      <c r="M121" s="758" t="str">
        <f>IF((L122=""),"",MAX(D123:L123))</f>
        <v/>
      </c>
      <c r="N121" s="758" t="str">
        <f>IF(L122="","",MIN(D123:L123))</f>
        <v/>
      </c>
      <c r="O121" s="758" t="str">
        <f>IF((L123=""),"",AVERAGE(D123:L123))</f>
        <v/>
      </c>
      <c r="P121" s="761">
        <v>800</v>
      </c>
      <c r="Q121" s="761">
        <v>1000</v>
      </c>
      <c r="R121" s="758" t="str">
        <f>IF((L122=""),"",((M121-N121)/(M121+N121))*100)</f>
        <v/>
      </c>
      <c r="S121" s="761">
        <v>20</v>
      </c>
      <c r="T121" s="768" t="str">
        <f>IF(L122="","",IF(R218&lt;20,(IF(O121&gt;19000,IF(O121&lt;49000,"Pass","Fail"),"Fail"))))</f>
        <v/>
      </c>
      <c r="U121" s="758"/>
      <c r="V121" s="759"/>
    </row>
    <row r="122" spans="1:22">
      <c r="A122" s="760"/>
      <c r="B122" s="751"/>
      <c r="C122" s="68" t="s">
        <v>87</v>
      </c>
      <c r="M122" s="758"/>
      <c r="N122" s="758"/>
      <c r="O122" s="758"/>
      <c r="P122" s="754"/>
      <c r="Q122" s="754"/>
      <c r="R122" s="758"/>
      <c r="S122" s="754"/>
      <c r="T122" s="768"/>
      <c r="U122" s="758"/>
      <c r="V122" s="759"/>
    </row>
    <row r="123" spans="1:22" ht="38.25">
      <c r="A123" s="760"/>
      <c r="B123" s="752"/>
      <c r="C123" s="68" t="s">
        <v>121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758"/>
      <c r="N123" s="758"/>
      <c r="O123" s="758"/>
      <c r="P123" s="755"/>
      <c r="Q123" s="755"/>
      <c r="R123" s="758"/>
      <c r="S123" s="755"/>
      <c r="T123" s="768"/>
      <c r="U123" s="758"/>
      <c r="V123" s="759"/>
    </row>
    <row r="124" spans="1:22">
      <c r="A124" s="760"/>
      <c r="B124" s="750"/>
      <c r="C124" s="68" t="s">
        <v>86</v>
      </c>
      <c r="M124" s="758" t="str">
        <f>IF((L125=""),"",MAX(D126:L126))</f>
        <v/>
      </c>
      <c r="N124" s="758" t="str">
        <f>IF(L125="","",MIN(D126:L126))</f>
        <v/>
      </c>
      <c r="O124" s="758" t="str">
        <f>IF((L126=""),"",AVERAGE(D126:L126))</f>
        <v/>
      </c>
      <c r="P124" s="761">
        <v>800</v>
      </c>
      <c r="Q124" s="761">
        <v>1000</v>
      </c>
      <c r="R124" s="758" t="str">
        <f>IF((L125=""),"",((M124-N124)/(M124+N124))*100)</f>
        <v/>
      </c>
      <c r="S124" s="761">
        <v>20</v>
      </c>
      <c r="T124" s="768" t="str">
        <f>IF(L125="","",IF(R221&lt;20,(IF(O124&gt;19000,IF(O124&lt;49000,"Pass","Fail"),"Fail"))))</f>
        <v/>
      </c>
      <c r="U124" s="758"/>
      <c r="V124" s="759"/>
    </row>
    <row r="125" spans="1:22">
      <c r="A125" s="760"/>
      <c r="B125" s="751"/>
      <c r="C125" s="68" t="s">
        <v>87</v>
      </c>
      <c r="M125" s="758"/>
      <c r="N125" s="758"/>
      <c r="O125" s="758"/>
      <c r="P125" s="754"/>
      <c r="Q125" s="754"/>
      <c r="R125" s="758"/>
      <c r="S125" s="754"/>
      <c r="T125" s="768"/>
      <c r="U125" s="758"/>
      <c r="V125" s="759"/>
    </row>
    <row r="126" spans="1:22" ht="38.25">
      <c r="A126" s="760"/>
      <c r="B126" s="752"/>
      <c r="C126" s="68" t="s">
        <v>121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758"/>
      <c r="N126" s="758"/>
      <c r="O126" s="758"/>
      <c r="P126" s="755"/>
      <c r="Q126" s="755"/>
      <c r="R126" s="758"/>
      <c r="S126" s="755"/>
      <c r="T126" s="768"/>
      <c r="U126" s="758"/>
      <c r="V126" s="759"/>
    </row>
    <row r="127" spans="1:22">
      <c r="A127" s="760"/>
      <c r="B127" s="750"/>
      <c r="C127" s="68" t="s">
        <v>86</v>
      </c>
      <c r="M127" s="758" t="str">
        <f>IF((L128=""),"",MAX(D129:L129))</f>
        <v/>
      </c>
      <c r="N127" s="758" t="str">
        <f>IF(L128="","",MIN(D129:L129))</f>
        <v/>
      </c>
      <c r="O127" s="758" t="str">
        <f>IF((L129=""),"",AVERAGE(D129:L129))</f>
        <v/>
      </c>
      <c r="P127" s="761">
        <v>800</v>
      </c>
      <c r="Q127" s="761">
        <v>1000</v>
      </c>
      <c r="R127" s="758" t="str">
        <f>IF((L128=""),"",((M127-N127)/(M127+N127))*100)</f>
        <v/>
      </c>
      <c r="S127" s="761">
        <v>20</v>
      </c>
      <c r="T127" s="768" t="str">
        <f>IF(L128="","",IF(R224&lt;20,(IF(O127&gt;19000,IF(O127&lt;49000,"Pass","Fail"),"Fail"))))</f>
        <v/>
      </c>
      <c r="U127" s="758"/>
      <c r="V127" s="759"/>
    </row>
    <row r="128" spans="1:22">
      <c r="A128" s="760"/>
      <c r="B128" s="751"/>
      <c r="C128" s="68" t="s">
        <v>87</v>
      </c>
      <c r="M128" s="758"/>
      <c r="N128" s="758"/>
      <c r="O128" s="758"/>
      <c r="P128" s="754"/>
      <c r="Q128" s="754"/>
      <c r="R128" s="758"/>
      <c r="S128" s="754"/>
      <c r="T128" s="768"/>
      <c r="U128" s="758"/>
      <c r="V128" s="759"/>
    </row>
    <row r="129" spans="1:22" ht="38.25">
      <c r="A129" s="760"/>
      <c r="B129" s="752"/>
      <c r="C129" s="68" t="s">
        <v>121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758"/>
      <c r="N129" s="758"/>
      <c r="O129" s="758"/>
      <c r="P129" s="755"/>
      <c r="Q129" s="755"/>
      <c r="R129" s="758"/>
      <c r="S129" s="755"/>
      <c r="T129" s="768"/>
      <c r="U129" s="758"/>
      <c r="V129" s="759"/>
    </row>
    <row r="130" spans="1:22">
      <c r="A130" s="760"/>
      <c r="B130" s="750"/>
      <c r="C130" s="68" t="s">
        <v>86</v>
      </c>
      <c r="M130" s="758" t="str">
        <f>IF((L131=""),"",MAX(D132:L132))</f>
        <v/>
      </c>
      <c r="N130" s="758" t="str">
        <f>IF(L131="","",MIN(D132:L132))</f>
        <v/>
      </c>
      <c r="O130" s="758" t="str">
        <f>IF((L132=""),"",AVERAGE(D132:L132))</f>
        <v/>
      </c>
      <c r="P130" s="761">
        <v>800</v>
      </c>
      <c r="Q130" s="761">
        <v>1000</v>
      </c>
      <c r="R130" s="758" t="str">
        <f>IF((L131=""),"",((M130-N130)/(M130+N130))*100)</f>
        <v/>
      </c>
      <c r="S130" s="761">
        <v>20</v>
      </c>
      <c r="T130" s="768" t="str">
        <f>IF(L131="","",IF(R227&lt;20,(IF(O130&gt;19000,IF(O130&lt;49000,"Pass","Fail"),"Fail"))))</f>
        <v/>
      </c>
      <c r="U130" s="758"/>
      <c r="V130" s="759"/>
    </row>
    <row r="131" spans="1:22">
      <c r="A131" s="760"/>
      <c r="B131" s="751"/>
      <c r="C131" s="68" t="s">
        <v>87</v>
      </c>
      <c r="M131" s="758"/>
      <c r="N131" s="758"/>
      <c r="O131" s="758"/>
      <c r="P131" s="754"/>
      <c r="Q131" s="754"/>
      <c r="R131" s="758"/>
      <c r="S131" s="754"/>
      <c r="T131" s="768"/>
      <c r="U131" s="758"/>
      <c r="V131" s="759"/>
    </row>
    <row r="132" spans="1:22" ht="38.25">
      <c r="A132" s="760"/>
      <c r="B132" s="752"/>
      <c r="C132" s="68" t="s">
        <v>121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758"/>
      <c r="N132" s="758"/>
      <c r="O132" s="758"/>
      <c r="P132" s="755"/>
      <c r="Q132" s="755"/>
      <c r="R132" s="758"/>
      <c r="S132" s="755"/>
      <c r="T132" s="768"/>
      <c r="U132" s="758"/>
      <c r="V132" s="759"/>
    </row>
    <row r="133" spans="1:22">
      <c r="A133" s="760"/>
      <c r="B133" s="750"/>
      <c r="C133" s="68" t="s">
        <v>86</v>
      </c>
      <c r="M133" s="758" t="str">
        <f>IF((L134=""),"",MAX(D135:L135))</f>
        <v/>
      </c>
      <c r="N133" s="758" t="str">
        <f>IF(L134="","",MIN(D135:L135))</f>
        <v/>
      </c>
      <c r="O133" s="758" t="str">
        <f>IF((L135=""),"",AVERAGE(D135:L135))</f>
        <v/>
      </c>
      <c r="P133" s="761">
        <v>800</v>
      </c>
      <c r="Q133" s="761">
        <v>1000</v>
      </c>
      <c r="R133" s="758" t="str">
        <f>IF((L134=""),"",((M133-N133)/(M133+N133))*100)</f>
        <v/>
      </c>
      <c r="S133" s="761">
        <v>20</v>
      </c>
      <c r="T133" s="768" t="str">
        <f>IF(L134="","",IF(R230&lt;20,(IF(O133&gt;19000,IF(O133&lt;49000,"Pass","Fail"),"Fail"))))</f>
        <v/>
      </c>
      <c r="U133" s="758"/>
      <c r="V133" s="759"/>
    </row>
    <row r="134" spans="1:22">
      <c r="A134" s="760"/>
      <c r="B134" s="751"/>
      <c r="C134" s="68" t="s">
        <v>87</v>
      </c>
      <c r="M134" s="758"/>
      <c r="N134" s="758"/>
      <c r="O134" s="758"/>
      <c r="P134" s="754"/>
      <c r="Q134" s="754"/>
      <c r="R134" s="758"/>
      <c r="S134" s="754"/>
      <c r="T134" s="768"/>
      <c r="U134" s="758"/>
      <c r="V134" s="759"/>
    </row>
    <row r="135" spans="1:22" ht="38.25">
      <c r="A135" s="760"/>
      <c r="B135" s="752"/>
      <c r="C135" s="68" t="s">
        <v>121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758"/>
      <c r="N135" s="758"/>
      <c r="O135" s="758"/>
      <c r="P135" s="755"/>
      <c r="Q135" s="755"/>
      <c r="R135" s="758"/>
      <c r="S135" s="755"/>
      <c r="T135" s="768"/>
      <c r="U135" s="758"/>
      <c r="V135" s="759"/>
    </row>
    <row r="136" spans="1:22">
      <c r="A136" s="760"/>
      <c r="B136" s="750"/>
      <c r="C136" s="68" t="s">
        <v>86</v>
      </c>
      <c r="M136" s="758" t="str">
        <f>IF((L137=""),"",MAX(D138:L138))</f>
        <v/>
      </c>
      <c r="N136" s="758" t="str">
        <f>IF(L137="","",MIN(D138:L138))</f>
        <v/>
      </c>
      <c r="O136" s="758" t="str">
        <f>IF((L138=""),"",AVERAGE(D138:L138))</f>
        <v/>
      </c>
      <c r="P136" s="761">
        <v>800</v>
      </c>
      <c r="Q136" s="761">
        <v>1000</v>
      </c>
      <c r="R136" s="758" t="str">
        <f>IF((L137=""),"",((M136-N136)/(M136+N136))*100)</f>
        <v/>
      </c>
      <c r="S136" s="761">
        <v>20</v>
      </c>
      <c r="T136" s="768" t="str">
        <f>IF(L137="","",IF(R233&lt;20,(IF(O136&gt;19000,IF(O136&lt;49000,"Pass","Fail"),"Fail"))))</f>
        <v/>
      </c>
      <c r="U136" s="758"/>
      <c r="V136" s="759"/>
    </row>
    <row r="137" spans="1:22">
      <c r="A137" s="760"/>
      <c r="B137" s="751"/>
      <c r="C137" s="68" t="s">
        <v>87</v>
      </c>
      <c r="M137" s="758"/>
      <c r="N137" s="758"/>
      <c r="O137" s="758"/>
      <c r="P137" s="754"/>
      <c r="Q137" s="754"/>
      <c r="R137" s="758"/>
      <c r="S137" s="754"/>
      <c r="T137" s="768"/>
      <c r="U137" s="758"/>
      <c r="V137" s="759"/>
    </row>
    <row r="138" spans="1:22" ht="38.25">
      <c r="A138" s="760"/>
      <c r="B138" s="752"/>
      <c r="C138" s="68" t="s">
        <v>121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758"/>
      <c r="N138" s="758"/>
      <c r="O138" s="758"/>
      <c r="P138" s="755"/>
      <c r="Q138" s="755"/>
      <c r="R138" s="758"/>
      <c r="S138" s="755"/>
      <c r="T138" s="768"/>
      <c r="U138" s="758"/>
      <c r="V138" s="759"/>
    </row>
    <row r="139" spans="1:22">
      <c r="A139" s="760"/>
      <c r="B139" s="750"/>
      <c r="C139" s="68" t="s">
        <v>86</v>
      </c>
      <c r="M139" s="758" t="str">
        <f>IF((L140=""),"",MAX(D141:L141))</f>
        <v/>
      </c>
      <c r="N139" s="758" t="str">
        <f>IF(L140="","",MIN(D141:L141))</f>
        <v/>
      </c>
      <c r="O139" s="758" t="str">
        <f>IF((L141=""),"",AVERAGE(D141:L141))</f>
        <v/>
      </c>
      <c r="P139" s="761">
        <v>800</v>
      </c>
      <c r="Q139" s="761">
        <v>1000</v>
      </c>
      <c r="R139" s="758" t="str">
        <f>IF((L140=""),"",((M139-N139)/(M139+N139))*100)</f>
        <v/>
      </c>
      <c r="S139" s="761">
        <v>20</v>
      </c>
      <c r="T139" s="768" t="str">
        <f>IF(L140="","",IF(R236&lt;20,(IF(O139&gt;19000,IF(O139&lt;49000,"Pass","Fail"),"Fail"))))</f>
        <v/>
      </c>
      <c r="U139" s="758"/>
      <c r="V139" s="759"/>
    </row>
    <row r="140" spans="1:22">
      <c r="A140" s="760"/>
      <c r="B140" s="751"/>
      <c r="C140" s="68" t="s">
        <v>87</v>
      </c>
      <c r="M140" s="758"/>
      <c r="N140" s="758"/>
      <c r="O140" s="758"/>
      <c r="P140" s="754"/>
      <c r="Q140" s="754"/>
      <c r="R140" s="758"/>
      <c r="S140" s="754"/>
      <c r="T140" s="768"/>
      <c r="U140" s="758"/>
      <c r="V140" s="759"/>
    </row>
    <row r="141" spans="1:22" ht="38.25">
      <c r="A141" s="760"/>
      <c r="B141" s="752"/>
      <c r="C141" s="68" t="s">
        <v>121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758"/>
      <c r="N141" s="758"/>
      <c r="O141" s="758"/>
      <c r="P141" s="755"/>
      <c r="Q141" s="755"/>
      <c r="R141" s="758"/>
      <c r="S141" s="755"/>
      <c r="T141" s="768"/>
      <c r="U141" s="758"/>
      <c r="V141" s="759"/>
    </row>
    <row r="142" spans="1:22">
      <c r="A142" s="760"/>
      <c r="B142" s="750"/>
      <c r="C142" s="68" t="s">
        <v>86</v>
      </c>
      <c r="M142" s="758" t="str">
        <f>IF((L143=""),"",MAX(D144:L144))</f>
        <v/>
      </c>
      <c r="N142" s="758" t="str">
        <f>IF(L143="","",MIN(D144:L144))</f>
        <v/>
      </c>
      <c r="O142" s="758" t="str">
        <f>IF((L144=""),"",AVERAGE(D144:L144))</f>
        <v/>
      </c>
      <c r="P142" s="761">
        <v>800</v>
      </c>
      <c r="Q142" s="761">
        <v>1000</v>
      </c>
      <c r="R142" s="758" t="str">
        <f>IF((L143=""),"",((M142-N142)/(M142+N142))*100)</f>
        <v/>
      </c>
      <c r="S142" s="761">
        <v>20</v>
      </c>
      <c r="T142" s="768" t="str">
        <f>IF(L143="","",IF(R239&lt;20,(IF(O142&gt;19000,IF(O142&lt;49000,"Pass","Fail"),"Fail"))))</f>
        <v/>
      </c>
      <c r="U142" s="758"/>
      <c r="V142" s="759"/>
    </row>
    <row r="143" spans="1:22">
      <c r="A143" s="760"/>
      <c r="B143" s="751"/>
      <c r="C143" s="68" t="s">
        <v>87</v>
      </c>
      <c r="M143" s="758"/>
      <c r="N143" s="758"/>
      <c r="O143" s="758"/>
      <c r="P143" s="754"/>
      <c r="Q143" s="754"/>
      <c r="R143" s="758"/>
      <c r="S143" s="754"/>
      <c r="T143" s="768"/>
      <c r="U143" s="758"/>
      <c r="V143" s="759"/>
    </row>
    <row r="144" spans="1:22" ht="38.25">
      <c r="A144" s="760"/>
      <c r="B144" s="752"/>
      <c r="C144" s="68" t="s">
        <v>121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758"/>
      <c r="N144" s="758"/>
      <c r="O144" s="758"/>
      <c r="P144" s="755"/>
      <c r="Q144" s="755"/>
      <c r="R144" s="758"/>
      <c r="S144" s="755"/>
      <c r="T144" s="768"/>
      <c r="U144" s="758"/>
      <c r="V144" s="759"/>
    </row>
    <row r="145" spans="1:22">
      <c r="A145" s="760"/>
      <c r="B145" s="750"/>
      <c r="C145" s="68" t="s">
        <v>86</v>
      </c>
      <c r="M145" s="758" t="str">
        <f>IF((L146=""),"",MAX(D147:L147))</f>
        <v/>
      </c>
      <c r="N145" s="758" t="str">
        <f>IF(L146="","",MIN(D147:L147))</f>
        <v/>
      </c>
      <c r="O145" s="758" t="str">
        <f>IF((L147=""),"",AVERAGE(D147:L147))</f>
        <v/>
      </c>
      <c r="P145" s="761">
        <v>800</v>
      </c>
      <c r="Q145" s="761">
        <v>1000</v>
      </c>
      <c r="R145" s="758" t="str">
        <f>IF((L146=""),"",((M145-N145)/(M145+N145))*100)</f>
        <v/>
      </c>
      <c r="S145" s="761">
        <v>20</v>
      </c>
      <c r="T145" s="768" t="str">
        <f>IF(L146="","",IF(R242&lt;20,(IF(O145&gt;19000,IF(O145&lt;49000,"Pass","Fail"),"Fail"))))</f>
        <v/>
      </c>
      <c r="U145" s="758"/>
      <c r="V145" s="759"/>
    </row>
    <row r="146" spans="1:22">
      <c r="A146" s="760"/>
      <c r="B146" s="751"/>
      <c r="C146" s="68" t="s">
        <v>87</v>
      </c>
      <c r="M146" s="758"/>
      <c r="N146" s="758"/>
      <c r="O146" s="758"/>
      <c r="P146" s="754"/>
      <c r="Q146" s="754"/>
      <c r="R146" s="758"/>
      <c r="S146" s="754"/>
      <c r="T146" s="768"/>
      <c r="U146" s="758"/>
      <c r="V146" s="759"/>
    </row>
    <row r="147" spans="1:22" ht="38.25">
      <c r="A147" s="760"/>
      <c r="B147" s="752"/>
      <c r="C147" s="68" t="s">
        <v>121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758"/>
      <c r="N147" s="758"/>
      <c r="O147" s="758"/>
      <c r="P147" s="755"/>
      <c r="Q147" s="755"/>
      <c r="R147" s="758"/>
      <c r="S147" s="755"/>
      <c r="T147" s="768"/>
      <c r="U147" s="758"/>
      <c r="V147" s="759"/>
    </row>
    <row r="148" spans="1:22">
      <c r="A148" s="760"/>
      <c r="B148" s="750"/>
      <c r="C148" s="68" t="s">
        <v>86</v>
      </c>
      <c r="M148" s="758" t="str">
        <f>IF((L149=""),"",MAX(D150:L150))</f>
        <v/>
      </c>
      <c r="N148" s="758" t="str">
        <f>IF(L149="","",MIN(D150:L150))</f>
        <v/>
      </c>
      <c r="O148" s="758" t="str">
        <f>IF((L150=""),"",AVERAGE(D150:L150))</f>
        <v/>
      </c>
      <c r="P148" s="761">
        <v>800</v>
      </c>
      <c r="Q148" s="761">
        <v>1000</v>
      </c>
      <c r="R148" s="758" t="str">
        <f>IF((L149=""),"",((M148-N148)/(M148+N148))*100)</f>
        <v/>
      </c>
      <c r="S148" s="761">
        <v>20</v>
      </c>
      <c r="T148" s="768" t="str">
        <f>IF(L149="","",IF(R245&lt;20,(IF(O148&gt;19000,IF(O148&lt;49000,"Pass","Fail"),"Fail"))))</f>
        <v/>
      </c>
      <c r="U148" s="758"/>
      <c r="V148" s="759"/>
    </row>
    <row r="149" spans="1:22">
      <c r="A149" s="760"/>
      <c r="B149" s="751"/>
      <c r="C149" s="68" t="s">
        <v>87</v>
      </c>
      <c r="M149" s="758"/>
      <c r="N149" s="758"/>
      <c r="O149" s="758"/>
      <c r="P149" s="754"/>
      <c r="Q149" s="754"/>
      <c r="R149" s="758"/>
      <c r="S149" s="754"/>
      <c r="T149" s="768"/>
      <c r="U149" s="758"/>
      <c r="V149" s="759"/>
    </row>
    <row r="150" spans="1:22" ht="38.25">
      <c r="A150" s="760"/>
      <c r="B150" s="752"/>
      <c r="C150" s="68" t="s">
        <v>121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758"/>
      <c r="N150" s="758"/>
      <c r="O150" s="758"/>
      <c r="P150" s="755"/>
      <c r="Q150" s="755"/>
      <c r="R150" s="758"/>
      <c r="S150" s="755"/>
      <c r="T150" s="768"/>
      <c r="U150" s="758"/>
      <c r="V150" s="759"/>
    </row>
    <row r="151" spans="1:22">
      <c r="A151" s="760"/>
      <c r="B151" s="750"/>
      <c r="C151" s="68" t="s">
        <v>86</v>
      </c>
      <c r="M151" s="758" t="str">
        <f>IF((L152=""),"",MAX(D153:L153))</f>
        <v/>
      </c>
      <c r="N151" s="758" t="str">
        <f>IF(L152="","",MIN(D153:L153))</f>
        <v/>
      </c>
      <c r="O151" s="758" t="str">
        <f>IF((L153=""),"",AVERAGE(D153:L153))</f>
        <v/>
      </c>
      <c r="P151" s="761">
        <v>800</v>
      </c>
      <c r="Q151" s="761">
        <v>1000</v>
      </c>
      <c r="R151" s="758" t="str">
        <f>IF((L152=""),"",((M151-N151)/(M151+N151))*100)</f>
        <v/>
      </c>
      <c r="S151" s="761">
        <v>20</v>
      </c>
      <c r="T151" s="768" t="str">
        <f>IF(L152="","",IF(R248&lt;20,(IF(O151&gt;19000,IF(O151&lt;49000,"Pass","Fail"),"Fail"))))</f>
        <v/>
      </c>
      <c r="U151" s="758"/>
      <c r="V151" s="759"/>
    </row>
    <row r="152" spans="1:22">
      <c r="A152" s="760"/>
      <c r="B152" s="751"/>
      <c r="C152" s="68" t="s">
        <v>87</v>
      </c>
      <c r="M152" s="758"/>
      <c r="N152" s="758"/>
      <c r="O152" s="758"/>
      <c r="P152" s="754"/>
      <c r="Q152" s="754"/>
      <c r="R152" s="758"/>
      <c r="S152" s="754"/>
      <c r="T152" s="768"/>
      <c r="U152" s="758"/>
      <c r="V152" s="759"/>
    </row>
    <row r="153" spans="1:22" ht="38.25">
      <c r="A153" s="760"/>
      <c r="B153" s="752"/>
      <c r="C153" s="68" t="s">
        <v>121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758"/>
      <c r="N153" s="758"/>
      <c r="O153" s="758"/>
      <c r="P153" s="755"/>
      <c r="Q153" s="755"/>
      <c r="R153" s="758"/>
      <c r="S153" s="755"/>
      <c r="T153" s="768"/>
      <c r="U153" s="758"/>
      <c r="V153" s="759"/>
    </row>
    <row r="154" spans="1:22">
      <c r="A154" s="760"/>
      <c r="B154" s="750"/>
      <c r="C154" s="68" t="s">
        <v>86</v>
      </c>
      <c r="M154" s="758" t="str">
        <f>IF((L155=""),"",MAX(D156:L156))</f>
        <v/>
      </c>
      <c r="N154" s="758" t="str">
        <f>IF(L155="","",MIN(D156:L156))</f>
        <v/>
      </c>
      <c r="O154" s="758" t="str">
        <f>IF((L156=""),"",AVERAGE(D156:L156))</f>
        <v/>
      </c>
      <c r="P154" s="761">
        <v>800</v>
      </c>
      <c r="Q154" s="761">
        <v>1000</v>
      </c>
      <c r="R154" s="758" t="str">
        <f>IF((L155=""),"",((M154-N154)/(M154+N154))*100)</f>
        <v/>
      </c>
      <c r="S154" s="761">
        <v>20</v>
      </c>
      <c r="T154" s="768" t="str">
        <f>IF(L155="","",IF(R251&lt;20,(IF(O154&gt;19000,IF(O154&lt;49000,"Pass","Fail"),"Fail"))))</f>
        <v/>
      </c>
      <c r="U154" s="758"/>
      <c r="V154" s="759"/>
    </row>
    <row r="155" spans="1:22">
      <c r="A155" s="760"/>
      <c r="B155" s="751"/>
      <c r="C155" s="68" t="s">
        <v>87</v>
      </c>
      <c r="M155" s="758"/>
      <c r="N155" s="758"/>
      <c r="O155" s="758"/>
      <c r="P155" s="754"/>
      <c r="Q155" s="754"/>
      <c r="R155" s="758"/>
      <c r="S155" s="754"/>
      <c r="T155" s="768"/>
      <c r="U155" s="758"/>
      <c r="V155" s="759"/>
    </row>
    <row r="156" spans="1:22" ht="38.25">
      <c r="A156" s="760"/>
      <c r="B156" s="752"/>
      <c r="C156" s="68" t="s">
        <v>121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758"/>
      <c r="N156" s="758"/>
      <c r="O156" s="758"/>
      <c r="P156" s="755"/>
      <c r="Q156" s="755"/>
      <c r="R156" s="758"/>
      <c r="S156" s="755"/>
      <c r="T156" s="768"/>
      <c r="U156" s="758"/>
      <c r="V156" s="759"/>
    </row>
    <row r="157" spans="1:22">
      <c r="A157" s="760"/>
      <c r="B157" s="750"/>
      <c r="C157" s="68" t="s">
        <v>86</v>
      </c>
      <c r="M157" s="758" t="str">
        <f>IF((L158=""),"",MAX(D159:L159))</f>
        <v/>
      </c>
      <c r="N157" s="758" t="str">
        <f>IF(L158="","",MIN(D159:L159))</f>
        <v/>
      </c>
      <c r="O157" s="758" t="str">
        <f>IF((L159=""),"",AVERAGE(D159:L159))</f>
        <v/>
      </c>
      <c r="P157" s="761">
        <v>800</v>
      </c>
      <c r="Q157" s="761">
        <v>1000</v>
      </c>
      <c r="R157" s="758" t="str">
        <f>IF((L158=""),"",((M157-N157)/(M157+N157))*100)</f>
        <v/>
      </c>
      <c r="S157" s="761">
        <v>20</v>
      </c>
      <c r="T157" s="768" t="str">
        <f>IF(L158="","",IF(R254&lt;20,(IF(O157&gt;19000,IF(O157&lt;49000,"Pass","Fail"),"Fail"))))</f>
        <v/>
      </c>
      <c r="U157" s="758"/>
      <c r="V157" s="759"/>
    </row>
    <row r="158" spans="1:22">
      <c r="A158" s="760"/>
      <c r="B158" s="751"/>
      <c r="C158" s="68" t="s">
        <v>87</v>
      </c>
      <c r="M158" s="758"/>
      <c r="N158" s="758"/>
      <c r="O158" s="758"/>
      <c r="P158" s="754"/>
      <c r="Q158" s="754"/>
      <c r="R158" s="758"/>
      <c r="S158" s="754"/>
      <c r="T158" s="768"/>
      <c r="U158" s="758"/>
      <c r="V158" s="759"/>
    </row>
    <row r="159" spans="1:22" ht="38.25">
      <c r="A159" s="760"/>
      <c r="B159" s="752"/>
      <c r="C159" s="68" t="s">
        <v>121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758"/>
      <c r="N159" s="758"/>
      <c r="O159" s="758"/>
      <c r="P159" s="755"/>
      <c r="Q159" s="755"/>
      <c r="R159" s="758"/>
      <c r="S159" s="755"/>
      <c r="T159" s="768"/>
      <c r="U159" s="758"/>
      <c r="V159" s="759"/>
    </row>
    <row r="160" spans="1:22">
      <c r="A160" s="760"/>
      <c r="B160" s="750"/>
      <c r="C160" s="68" t="s">
        <v>86</v>
      </c>
      <c r="M160" s="758" t="str">
        <f>IF((L161=""),"",MAX(D162:L162))</f>
        <v/>
      </c>
      <c r="N160" s="758" t="str">
        <f>IF(L161="","",MIN(D162:L162))</f>
        <v/>
      </c>
      <c r="O160" s="758" t="str">
        <f>IF((L162=""),"",AVERAGE(D162:L162))</f>
        <v/>
      </c>
      <c r="P160" s="761">
        <v>800</v>
      </c>
      <c r="Q160" s="761">
        <v>1000</v>
      </c>
      <c r="R160" s="758" t="str">
        <f>IF((L161=""),"",((M160-N160)/(M160+N160))*100)</f>
        <v/>
      </c>
      <c r="S160" s="761">
        <v>20</v>
      </c>
      <c r="T160" s="768" t="str">
        <f>IF(L161="","",IF(R257&lt;20,(IF(O160&gt;19000,IF(O160&lt;49000,"Pass","Fail"),"Fail"))))</f>
        <v/>
      </c>
      <c r="U160" s="758"/>
      <c r="V160" s="759"/>
    </row>
    <row r="161" spans="1:22">
      <c r="A161" s="760"/>
      <c r="B161" s="751"/>
      <c r="C161" s="68" t="s">
        <v>87</v>
      </c>
      <c r="M161" s="758"/>
      <c r="N161" s="758"/>
      <c r="O161" s="758"/>
      <c r="P161" s="754"/>
      <c r="Q161" s="754"/>
      <c r="R161" s="758"/>
      <c r="S161" s="754"/>
      <c r="T161" s="768"/>
      <c r="U161" s="758"/>
      <c r="V161" s="759"/>
    </row>
    <row r="162" spans="1:22" ht="38.25">
      <c r="A162" s="760"/>
      <c r="B162" s="752"/>
      <c r="C162" s="68" t="s">
        <v>121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758"/>
      <c r="N162" s="758"/>
      <c r="O162" s="758"/>
      <c r="P162" s="755"/>
      <c r="Q162" s="755"/>
      <c r="R162" s="758"/>
      <c r="S162" s="755"/>
      <c r="T162" s="768"/>
      <c r="U162" s="758"/>
      <c r="V162" s="759"/>
    </row>
    <row r="163" spans="1:22">
      <c r="A163" s="760"/>
      <c r="B163" s="750"/>
      <c r="C163" s="68" t="s">
        <v>86</v>
      </c>
      <c r="M163" s="758" t="str">
        <f>IF((L164=""),"",MAX(D165:L165))</f>
        <v/>
      </c>
      <c r="N163" s="758" t="str">
        <f>IF(L164="","",MIN(D165:L165))</f>
        <v/>
      </c>
      <c r="O163" s="758" t="str">
        <f>IF((L165=""),"",AVERAGE(D165:L165))</f>
        <v/>
      </c>
      <c r="P163" s="761">
        <v>800</v>
      </c>
      <c r="Q163" s="761">
        <v>1000</v>
      </c>
      <c r="R163" s="758" t="str">
        <f>IF((L164=""),"",((M163-N163)/(M163+N163))*100)</f>
        <v/>
      </c>
      <c r="S163" s="761">
        <v>20</v>
      </c>
      <c r="T163" s="768" t="str">
        <f>IF(L164="","",IF(R260&lt;20,(IF(O163&gt;19000,IF(O163&lt;49000,"Pass","Fail"),"Fail"))))</f>
        <v/>
      </c>
      <c r="U163" s="758"/>
      <c r="V163" s="759"/>
    </row>
    <row r="164" spans="1:22">
      <c r="A164" s="760"/>
      <c r="B164" s="751"/>
      <c r="C164" s="68" t="s">
        <v>87</v>
      </c>
      <c r="M164" s="758"/>
      <c r="N164" s="758"/>
      <c r="O164" s="758"/>
      <c r="P164" s="754"/>
      <c r="Q164" s="754"/>
      <c r="R164" s="758"/>
      <c r="S164" s="754"/>
      <c r="T164" s="768"/>
      <c r="U164" s="758"/>
      <c r="V164" s="759"/>
    </row>
    <row r="165" spans="1:22" ht="38.25">
      <c r="A165" s="760"/>
      <c r="B165" s="752"/>
      <c r="C165" s="68" t="s">
        <v>121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758"/>
      <c r="N165" s="758"/>
      <c r="O165" s="758"/>
      <c r="P165" s="755"/>
      <c r="Q165" s="755"/>
      <c r="R165" s="758"/>
      <c r="S165" s="755"/>
      <c r="T165" s="768"/>
      <c r="U165" s="758"/>
      <c r="V165" s="759"/>
    </row>
    <row r="166" spans="1:22">
      <c r="A166" s="760"/>
      <c r="B166" s="750"/>
      <c r="C166" s="68" t="s">
        <v>86</v>
      </c>
      <c r="M166" s="758" t="str">
        <f>IF((L167=""),"",MAX(D168:L168))</f>
        <v/>
      </c>
      <c r="N166" s="758" t="str">
        <f>IF(L167="","",MIN(D168:L168))</f>
        <v/>
      </c>
      <c r="O166" s="758" t="str">
        <f>IF((L168=""),"",AVERAGE(D168:L168))</f>
        <v/>
      </c>
      <c r="P166" s="761">
        <v>800</v>
      </c>
      <c r="Q166" s="761">
        <v>1000</v>
      </c>
      <c r="R166" s="758" t="str">
        <f>IF((L167=""),"",((M166-N166)/(M166+N166))*100)</f>
        <v/>
      </c>
      <c r="S166" s="761">
        <v>20</v>
      </c>
      <c r="T166" s="768" t="str">
        <f>IF(L167="","",IF(R263&lt;20,(IF(O166&gt;19000,IF(O166&lt;49000,"Pass","Fail"),"Fail"))))</f>
        <v/>
      </c>
      <c r="U166" s="758"/>
      <c r="V166" s="759"/>
    </row>
    <row r="167" spans="1:22">
      <c r="A167" s="760"/>
      <c r="B167" s="751"/>
      <c r="C167" s="68" t="s">
        <v>87</v>
      </c>
      <c r="M167" s="758"/>
      <c r="N167" s="758"/>
      <c r="O167" s="758"/>
      <c r="P167" s="754"/>
      <c r="Q167" s="754"/>
      <c r="R167" s="758"/>
      <c r="S167" s="754"/>
      <c r="T167" s="768"/>
      <c r="U167" s="758"/>
      <c r="V167" s="759"/>
    </row>
    <row r="168" spans="1:22" ht="38.25">
      <c r="A168" s="760"/>
      <c r="B168" s="752"/>
      <c r="C168" s="68" t="s">
        <v>121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758"/>
      <c r="N168" s="758"/>
      <c r="O168" s="758"/>
      <c r="P168" s="755"/>
      <c r="Q168" s="755"/>
      <c r="R168" s="758"/>
      <c r="S168" s="755"/>
      <c r="T168" s="768"/>
      <c r="U168" s="758"/>
      <c r="V168" s="759"/>
    </row>
    <row r="169" spans="1:22">
      <c r="A169" s="760"/>
      <c r="B169" s="750"/>
      <c r="C169" s="68" t="s">
        <v>86</v>
      </c>
      <c r="M169" s="758" t="str">
        <f>IF((L170=""),"",MAX(D171:L171))</f>
        <v/>
      </c>
      <c r="N169" s="758" t="str">
        <f>IF(L170="","",MIN(D171:L171))</f>
        <v/>
      </c>
      <c r="O169" s="758" t="str">
        <f>IF((L171=""),"",AVERAGE(D171:L171))</f>
        <v/>
      </c>
      <c r="P169" s="761">
        <v>800</v>
      </c>
      <c r="Q169" s="761">
        <v>1000</v>
      </c>
      <c r="R169" s="758" t="str">
        <f>IF((L170=""),"",((M169-N169)/(M169+N169))*100)</f>
        <v/>
      </c>
      <c r="S169" s="761">
        <v>20</v>
      </c>
      <c r="T169" s="768" t="str">
        <f>IF(L170="","",IF(R266&lt;20,(IF(O169&gt;19000,IF(O169&lt;49000,"Pass","Fail"),"Fail"))))</f>
        <v/>
      </c>
      <c r="U169" s="758"/>
      <c r="V169" s="759"/>
    </row>
    <row r="170" spans="1:22">
      <c r="A170" s="760"/>
      <c r="B170" s="751"/>
      <c r="C170" s="68" t="s">
        <v>87</v>
      </c>
      <c r="M170" s="758"/>
      <c r="N170" s="758"/>
      <c r="O170" s="758"/>
      <c r="P170" s="754"/>
      <c r="Q170" s="754"/>
      <c r="R170" s="758"/>
      <c r="S170" s="754"/>
      <c r="T170" s="768"/>
      <c r="U170" s="758"/>
      <c r="V170" s="759"/>
    </row>
    <row r="171" spans="1:22" ht="38.25">
      <c r="A171" s="760"/>
      <c r="B171" s="752"/>
      <c r="C171" s="68" t="s">
        <v>121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758"/>
      <c r="N171" s="758"/>
      <c r="O171" s="758"/>
      <c r="P171" s="755"/>
      <c r="Q171" s="755"/>
      <c r="R171" s="758"/>
      <c r="S171" s="755"/>
      <c r="T171" s="768"/>
      <c r="U171" s="758"/>
      <c r="V171" s="759"/>
    </row>
    <row r="172" spans="1:22">
      <c r="A172" s="760"/>
      <c r="B172" s="750"/>
      <c r="C172" s="68" t="s">
        <v>86</v>
      </c>
      <c r="M172" s="758" t="str">
        <f>IF((L173=""),"",MAX(D174:L174))</f>
        <v/>
      </c>
      <c r="N172" s="758" t="str">
        <f>IF(L173="","",MIN(D174:L174))</f>
        <v/>
      </c>
      <c r="O172" s="758" t="str">
        <f>IF((L174=""),"",AVERAGE(D174:L174))</f>
        <v/>
      </c>
      <c r="P172" s="761">
        <v>800</v>
      </c>
      <c r="Q172" s="761">
        <v>1000</v>
      </c>
      <c r="R172" s="758" t="str">
        <f>IF((L173=""),"",((M172-N172)/(M172+N172))*100)</f>
        <v/>
      </c>
      <c r="S172" s="761">
        <v>20</v>
      </c>
      <c r="T172" s="768" t="str">
        <f>IF(L173="","",IF(R269&lt;20,(IF(O172&gt;19000,IF(O172&lt;49000,"Pass","Fail"),"Fail"))))</f>
        <v/>
      </c>
      <c r="U172" s="758"/>
      <c r="V172" s="759"/>
    </row>
    <row r="173" spans="1:22">
      <c r="A173" s="760"/>
      <c r="B173" s="751"/>
      <c r="C173" s="68" t="s">
        <v>87</v>
      </c>
      <c r="M173" s="758"/>
      <c r="N173" s="758"/>
      <c r="O173" s="758"/>
      <c r="P173" s="754"/>
      <c r="Q173" s="754"/>
      <c r="R173" s="758"/>
      <c r="S173" s="754"/>
      <c r="T173" s="768"/>
      <c r="U173" s="758"/>
      <c r="V173" s="759"/>
    </row>
    <row r="174" spans="1:22" ht="38.25">
      <c r="A174" s="760"/>
      <c r="B174" s="752"/>
      <c r="C174" s="68" t="s">
        <v>121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758"/>
      <c r="N174" s="758"/>
      <c r="O174" s="758"/>
      <c r="P174" s="755"/>
      <c r="Q174" s="755"/>
      <c r="R174" s="758"/>
      <c r="S174" s="755"/>
      <c r="T174" s="768"/>
      <c r="U174" s="758"/>
      <c r="V174" s="759"/>
    </row>
    <row r="175" spans="1:22">
      <c r="A175" s="760"/>
      <c r="B175" s="750"/>
      <c r="C175" s="68" t="s">
        <v>86</v>
      </c>
      <c r="M175" s="758" t="str">
        <f>IF((L176=""),"",MAX(D177:L177))</f>
        <v/>
      </c>
      <c r="N175" s="758" t="str">
        <f>IF(L176="","",MIN(D177:L177))</f>
        <v/>
      </c>
      <c r="O175" s="758" t="str">
        <f>IF((L177=""),"",AVERAGE(D177:L177))</f>
        <v/>
      </c>
      <c r="P175" s="761">
        <v>800</v>
      </c>
      <c r="Q175" s="761">
        <v>1000</v>
      </c>
      <c r="R175" s="758" t="str">
        <f>IF((L176=""),"",((M175-N175)/(M175+N175))*100)</f>
        <v/>
      </c>
      <c r="S175" s="761">
        <v>20</v>
      </c>
      <c r="T175" s="768" t="str">
        <f>IF(L176="","",IF(R272&lt;20,(IF(O175&gt;19000,IF(O175&lt;49000,"Pass","Fail"),"Fail"))))</f>
        <v/>
      </c>
      <c r="U175" s="758"/>
      <c r="V175" s="759"/>
    </row>
    <row r="176" spans="1:22">
      <c r="A176" s="760"/>
      <c r="B176" s="751"/>
      <c r="C176" s="68" t="s">
        <v>87</v>
      </c>
      <c r="M176" s="758"/>
      <c r="N176" s="758"/>
      <c r="O176" s="758"/>
      <c r="P176" s="754"/>
      <c r="Q176" s="754"/>
      <c r="R176" s="758"/>
      <c r="S176" s="754"/>
      <c r="T176" s="768"/>
      <c r="U176" s="758"/>
      <c r="V176" s="759"/>
    </row>
    <row r="177" spans="1:22" ht="38.25">
      <c r="A177" s="760"/>
      <c r="B177" s="752"/>
      <c r="C177" s="68" t="s">
        <v>121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758"/>
      <c r="N177" s="758"/>
      <c r="O177" s="758"/>
      <c r="P177" s="755"/>
      <c r="Q177" s="755"/>
      <c r="R177" s="758"/>
      <c r="S177" s="755"/>
      <c r="T177" s="768"/>
      <c r="U177" s="758"/>
      <c r="V177" s="759"/>
    </row>
    <row r="178" spans="1:22">
      <c r="A178" s="760"/>
      <c r="B178" s="750"/>
      <c r="C178" s="68" t="s">
        <v>86</v>
      </c>
      <c r="M178" s="758" t="str">
        <f>IF((L179=""),"",MAX(D180:L180))</f>
        <v/>
      </c>
      <c r="N178" s="758" t="str">
        <f>IF(L179="","",MIN(D180:L180))</f>
        <v/>
      </c>
      <c r="O178" s="758" t="str">
        <f>IF((L180=""),"",AVERAGE(D180:L180))</f>
        <v/>
      </c>
      <c r="P178" s="761">
        <v>800</v>
      </c>
      <c r="Q178" s="761">
        <v>1000</v>
      </c>
      <c r="R178" s="758" t="str">
        <f>IF((L179=""),"",((M178-N178)/(M178+N178))*100)</f>
        <v/>
      </c>
      <c r="S178" s="761">
        <v>20</v>
      </c>
      <c r="T178" s="768" t="str">
        <f>IF(L179="","",IF(R275&lt;20,(IF(O178&gt;19000,IF(O178&lt;49000,"Pass","Fail"),"Fail"))))</f>
        <v/>
      </c>
      <c r="U178" s="758"/>
      <c r="V178" s="759"/>
    </row>
    <row r="179" spans="1:22">
      <c r="A179" s="760"/>
      <c r="B179" s="751"/>
      <c r="C179" s="68" t="s">
        <v>87</v>
      </c>
      <c r="M179" s="758"/>
      <c r="N179" s="758"/>
      <c r="O179" s="758"/>
      <c r="P179" s="754"/>
      <c r="Q179" s="754"/>
      <c r="R179" s="758"/>
      <c r="S179" s="754"/>
      <c r="T179" s="768"/>
      <c r="U179" s="758"/>
      <c r="V179" s="759"/>
    </row>
    <row r="180" spans="1:22" ht="38.25">
      <c r="A180" s="760"/>
      <c r="B180" s="752"/>
      <c r="C180" s="68" t="s">
        <v>121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758"/>
      <c r="N180" s="758"/>
      <c r="O180" s="758"/>
      <c r="P180" s="755"/>
      <c r="Q180" s="755"/>
      <c r="R180" s="758"/>
      <c r="S180" s="755"/>
      <c r="T180" s="768"/>
      <c r="U180" s="758"/>
      <c r="V180" s="759"/>
    </row>
    <row r="181" spans="1:22">
      <c r="A181" s="760"/>
      <c r="B181" s="750"/>
      <c r="C181" s="68" t="s">
        <v>86</v>
      </c>
      <c r="M181" s="758" t="str">
        <f>IF((L182=""),"",MAX(D183:L183))</f>
        <v/>
      </c>
      <c r="N181" s="758" t="str">
        <f>IF(L182="","",MIN(D183:L183))</f>
        <v/>
      </c>
      <c r="O181" s="758" t="str">
        <f>IF((L183=""),"",AVERAGE(D183:L183))</f>
        <v/>
      </c>
      <c r="P181" s="761">
        <v>800</v>
      </c>
      <c r="Q181" s="761">
        <v>1000</v>
      </c>
      <c r="R181" s="758" t="str">
        <f>IF((L182=""),"",((M181-N181)/(M181+N181))*100)</f>
        <v/>
      </c>
      <c r="S181" s="761">
        <v>20</v>
      </c>
      <c r="T181" s="768" t="str">
        <f>IF(L182="","",IF(R278&lt;20,(IF(O181&gt;19000,IF(O181&lt;49000,"Pass","Fail"),"Fail"))))</f>
        <v/>
      </c>
      <c r="U181" s="758"/>
      <c r="V181" s="759"/>
    </row>
    <row r="182" spans="1:22">
      <c r="A182" s="760"/>
      <c r="B182" s="751"/>
      <c r="C182" s="68" t="s">
        <v>87</v>
      </c>
      <c r="M182" s="758"/>
      <c r="N182" s="758"/>
      <c r="O182" s="758"/>
      <c r="P182" s="754"/>
      <c r="Q182" s="754"/>
      <c r="R182" s="758"/>
      <c r="S182" s="754"/>
      <c r="T182" s="768"/>
      <c r="U182" s="758"/>
      <c r="V182" s="759"/>
    </row>
    <row r="183" spans="1:22" ht="38.25">
      <c r="A183" s="760"/>
      <c r="B183" s="752"/>
      <c r="C183" s="68" t="s">
        <v>121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758"/>
      <c r="N183" s="758"/>
      <c r="O183" s="758"/>
      <c r="P183" s="755"/>
      <c r="Q183" s="755"/>
      <c r="R183" s="758"/>
      <c r="S183" s="755"/>
      <c r="T183" s="768"/>
      <c r="U183" s="758"/>
      <c r="V183" s="759"/>
    </row>
    <row r="184" spans="1:22">
      <c r="A184" s="760"/>
      <c r="B184" s="750"/>
      <c r="C184" s="68" t="s">
        <v>86</v>
      </c>
      <c r="M184" s="758" t="str">
        <f>IF((L185=""),"",MAX(D186:L186))</f>
        <v/>
      </c>
      <c r="N184" s="758" t="str">
        <f>IF(L185="","",MIN(D186:L186))</f>
        <v/>
      </c>
      <c r="O184" s="758" t="str">
        <f>IF((L186=""),"",AVERAGE(D186:L186))</f>
        <v/>
      </c>
      <c r="P184" s="761">
        <v>800</v>
      </c>
      <c r="Q184" s="761">
        <v>1000</v>
      </c>
      <c r="R184" s="758" t="str">
        <f>IF((L185=""),"",((M184-N184)/(M184+N184))*100)</f>
        <v/>
      </c>
      <c r="S184" s="761">
        <v>20</v>
      </c>
      <c r="T184" s="768" t="str">
        <f>IF(L185="","",IF(R281&lt;20,(IF(O184&gt;19000,IF(O184&lt;49000,"Pass","Fail"),"Fail"))))</f>
        <v/>
      </c>
      <c r="U184" s="758"/>
      <c r="V184" s="759"/>
    </row>
    <row r="185" spans="1:22">
      <c r="A185" s="760"/>
      <c r="B185" s="751"/>
      <c r="C185" s="68" t="s">
        <v>87</v>
      </c>
      <c r="M185" s="758"/>
      <c r="N185" s="758"/>
      <c r="O185" s="758"/>
      <c r="P185" s="754"/>
      <c r="Q185" s="754"/>
      <c r="R185" s="758"/>
      <c r="S185" s="754"/>
      <c r="T185" s="768"/>
      <c r="U185" s="758"/>
      <c r="V185" s="759"/>
    </row>
    <row r="186" spans="1:22" ht="38.25">
      <c r="A186" s="760"/>
      <c r="B186" s="752"/>
      <c r="C186" s="68" t="s">
        <v>121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758"/>
      <c r="N186" s="758"/>
      <c r="O186" s="758"/>
      <c r="P186" s="755"/>
      <c r="Q186" s="755"/>
      <c r="R186" s="758"/>
      <c r="S186" s="755"/>
      <c r="T186" s="768"/>
      <c r="U186" s="758"/>
      <c r="V186" s="759"/>
    </row>
    <row r="187" spans="1:22">
      <c r="A187" s="760"/>
      <c r="B187" s="750"/>
      <c r="C187" s="68" t="s">
        <v>86</v>
      </c>
      <c r="M187" s="758" t="str">
        <f>IF((L188=""),"",MAX(D189:L189))</f>
        <v/>
      </c>
      <c r="N187" s="758" t="str">
        <f>IF(L188="","",MIN(D189:L189))</f>
        <v/>
      </c>
      <c r="O187" s="758" t="str">
        <f>IF((L189=""),"",AVERAGE(D189:L189))</f>
        <v/>
      </c>
      <c r="P187" s="761">
        <v>800</v>
      </c>
      <c r="Q187" s="761">
        <v>1000</v>
      </c>
      <c r="R187" s="758" t="str">
        <f>IF((L188=""),"",((M187-N187)/(M187+N187))*100)</f>
        <v/>
      </c>
      <c r="S187" s="761">
        <v>20</v>
      </c>
      <c r="T187" s="768" t="str">
        <f>IF(L188="","",IF(R284&lt;20,(IF(O187&gt;19000,IF(O187&lt;49000,"Pass","Fail"),"Fail"))))</f>
        <v/>
      </c>
      <c r="U187" s="758"/>
      <c r="V187" s="759"/>
    </row>
    <row r="188" spans="1:22">
      <c r="A188" s="760"/>
      <c r="B188" s="751"/>
      <c r="C188" s="68" t="s">
        <v>87</v>
      </c>
      <c r="M188" s="758"/>
      <c r="N188" s="758"/>
      <c r="O188" s="758"/>
      <c r="P188" s="754"/>
      <c r="Q188" s="754"/>
      <c r="R188" s="758"/>
      <c r="S188" s="754"/>
      <c r="T188" s="768"/>
      <c r="U188" s="758"/>
      <c r="V188" s="759"/>
    </row>
    <row r="189" spans="1:22" ht="38.25">
      <c r="A189" s="760"/>
      <c r="B189" s="752"/>
      <c r="C189" s="68" t="s">
        <v>121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758"/>
      <c r="N189" s="758"/>
      <c r="O189" s="758"/>
      <c r="P189" s="755"/>
      <c r="Q189" s="755"/>
      <c r="R189" s="758"/>
      <c r="S189" s="755"/>
      <c r="T189" s="768"/>
      <c r="U189" s="758"/>
      <c r="V189" s="759"/>
    </row>
    <row r="190" spans="1:22">
      <c r="A190" s="760"/>
      <c r="B190" s="750"/>
      <c r="C190" s="68" t="s">
        <v>86</v>
      </c>
      <c r="M190" s="758" t="str">
        <f>IF((L191=""),"",MAX(D192:L192))</f>
        <v/>
      </c>
      <c r="N190" s="758" t="str">
        <f>IF(L191="","",MIN(D192:L192))</f>
        <v/>
      </c>
      <c r="O190" s="758" t="str">
        <f>IF((L192=""),"",AVERAGE(D192:L192))</f>
        <v/>
      </c>
      <c r="P190" s="761">
        <v>800</v>
      </c>
      <c r="Q190" s="761">
        <v>1000</v>
      </c>
      <c r="R190" s="758" t="str">
        <f>IF((L191=""),"",((M190-N190)/(M190+N190))*100)</f>
        <v/>
      </c>
      <c r="S190" s="761">
        <v>20</v>
      </c>
      <c r="T190" s="768" t="str">
        <f>IF(L191="","",IF(R287&lt;20,(IF(O190&gt;19000,IF(O190&lt;49000,"Pass","Fail"),"Fail"))))</f>
        <v/>
      </c>
      <c r="U190" s="758"/>
      <c r="V190" s="759"/>
    </row>
    <row r="191" spans="1:22">
      <c r="A191" s="760"/>
      <c r="B191" s="751"/>
      <c r="C191" s="68" t="s">
        <v>87</v>
      </c>
      <c r="M191" s="758"/>
      <c r="N191" s="758"/>
      <c r="O191" s="758"/>
      <c r="P191" s="754"/>
      <c r="Q191" s="754"/>
      <c r="R191" s="758"/>
      <c r="S191" s="754"/>
      <c r="T191" s="768"/>
      <c r="U191" s="758"/>
      <c r="V191" s="759"/>
    </row>
    <row r="192" spans="1:22" ht="38.25">
      <c r="A192" s="760"/>
      <c r="B192" s="752"/>
      <c r="C192" s="68" t="s">
        <v>121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758"/>
      <c r="N192" s="758"/>
      <c r="O192" s="758"/>
      <c r="P192" s="755"/>
      <c r="Q192" s="755"/>
      <c r="R192" s="758"/>
      <c r="S192" s="755"/>
      <c r="T192" s="768"/>
      <c r="U192" s="758"/>
      <c r="V192" s="759"/>
    </row>
    <row r="193" spans="1:22">
      <c r="A193" s="760"/>
      <c r="B193" s="750"/>
      <c r="C193" s="68" t="s">
        <v>86</v>
      </c>
      <c r="M193" s="758" t="str">
        <f>IF((L194=""),"",MAX(D195:L195))</f>
        <v/>
      </c>
      <c r="N193" s="758" t="str">
        <f>IF(L194="","",MIN(D195:L195))</f>
        <v/>
      </c>
      <c r="O193" s="758" t="str">
        <f>IF((L195=""),"",AVERAGE(D195:L195))</f>
        <v/>
      </c>
      <c r="P193" s="761">
        <v>800</v>
      </c>
      <c r="Q193" s="761">
        <v>1000</v>
      </c>
      <c r="R193" s="758" t="str">
        <f>IF((L194=""),"",((M193-N193)/(M193+N193))*100)</f>
        <v/>
      </c>
      <c r="S193" s="761">
        <v>20</v>
      </c>
      <c r="T193" s="768" t="str">
        <f>IF(L194="","",IF(R290&lt;20,(IF(O193&gt;19000,IF(O193&lt;49000,"Pass","Fail"),"Fail"))))</f>
        <v/>
      </c>
      <c r="U193" s="758"/>
      <c r="V193" s="759"/>
    </row>
    <row r="194" spans="1:22">
      <c r="A194" s="760"/>
      <c r="B194" s="751"/>
      <c r="C194" s="68" t="s">
        <v>87</v>
      </c>
      <c r="M194" s="758"/>
      <c r="N194" s="758"/>
      <c r="O194" s="758"/>
      <c r="P194" s="754"/>
      <c r="Q194" s="754"/>
      <c r="R194" s="758"/>
      <c r="S194" s="754"/>
      <c r="T194" s="768"/>
      <c r="U194" s="758"/>
      <c r="V194" s="759"/>
    </row>
    <row r="195" spans="1:22" ht="38.25">
      <c r="A195" s="760"/>
      <c r="B195" s="752"/>
      <c r="C195" s="68" t="s">
        <v>121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758"/>
      <c r="N195" s="758"/>
      <c r="O195" s="758"/>
      <c r="P195" s="755"/>
      <c r="Q195" s="755"/>
      <c r="R195" s="758"/>
      <c r="S195" s="755"/>
      <c r="T195" s="768"/>
      <c r="U195" s="758"/>
      <c r="V195" s="759"/>
    </row>
    <row r="196" spans="1:22">
      <c r="A196" s="760"/>
      <c r="B196" s="750"/>
      <c r="C196" s="68" t="s">
        <v>86</v>
      </c>
      <c r="M196" s="758" t="str">
        <f>IF((L197=""),"",MAX(D198:L198))</f>
        <v/>
      </c>
      <c r="N196" s="758" t="str">
        <f>IF(L197="","",MIN(D198:L198))</f>
        <v/>
      </c>
      <c r="O196" s="758" t="str">
        <f>IF((L198=""),"",AVERAGE(D198:L198))</f>
        <v/>
      </c>
      <c r="P196" s="761">
        <v>800</v>
      </c>
      <c r="Q196" s="761">
        <v>1000</v>
      </c>
      <c r="R196" s="758" t="str">
        <f>IF((L197=""),"",((M196-N196)/(M196+N196))*100)</f>
        <v/>
      </c>
      <c r="S196" s="761">
        <v>20</v>
      </c>
      <c r="T196" s="768" t="str">
        <f>IF(L197="","",IF(R293&lt;20,(IF(O196&gt;19000,IF(O196&lt;49000,"Pass","Fail"),"Fail"))))</f>
        <v/>
      </c>
      <c r="U196" s="758"/>
      <c r="V196" s="759"/>
    </row>
    <row r="197" spans="1:22">
      <c r="A197" s="760"/>
      <c r="B197" s="751"/>
      <c r="C197" s="68" t="s">
        <v>87</v>
      </c>
      <c r="M197" s="758"/>
      <c r="N197" s="758"/>
      <c r="O197" s="758"/>
      <c r="P197" s="754"/>
      <c r="Q197" s="754"/>
      <c r="R197" s="758"/>
      <c r="S197" s="754"/>
      <c r="T197" s="768"/>
      <c r="U197" s="758"/>
      <c r="V197" s="759"/>
    </row>
    <row r="198" spans="1:22" ht="38.25">
      <c r="A198" s="760"/>
      <c r="B198" s="752"/>
      <c r="C198" s="68" t="s">
        <v>121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758"/>
      <c r="N198" s="758"/>
      <c r="O198" s="758"/>
      <c r="P198" s="755"/>
      <c r="Q198" s="755"/>
      <c r="R198" s="758"/>
      <c r="S198" s="755"/>
      <c r="T198" s="768"/>
      <c r="U198" s="758"/>
      <c r="V198" s="759"/>
    </row>
    <row r="199" spans="1:22">
      <c r="A199" s="760"/>
      <c r="B199" s="750"/>
      <c r="C199" s="68" t="s">
        <v>86</v>
      </c>
      <c r="M199" s="758" t="str">
        <f>IF((L200=""),"",MAX(D201:L201))</f>
        <v/>
      </c>
      <c r="N199" s="758" t="str">
        <f>IF(L200="","",MIN(D201:L201))</f>
        <v/>
      </c>
      <c r="O199" s="758" t="str">
        <f>IF((L201=""),"",AVERAGE(D201:L201))</f>
        <v/>
      </c>
      <c r="P199" s="761">
        <v>800</v>
      </c>
      <c r="Q199" s="761">
        <v>1000</v>
      </c>
      <c r="R199" s="758" t="str">
        <f>IF((L200=""),"",((M199-N199)/(M199+N199))*100)</f>
        <v/>
      </c>
      <c r="S199" s="761">
        <v>20</v>
      </c>
      <c r="T199" s="768" t="str">
        <f>IF(L200="","",IF(R296&lt;20,(IF(O199&gt;19000,IF(O199&lt;49000,"Pass","Fail"),"Fail"))))</f>
        <v/>
      </c>
      <c r="U199" s="758"/>
      <c r="V199" s="759"/>
    </row>
    <row r="200" spans="1:22">
      <c r="A200" s="760"/>
      <c r="B200" s="751"/>
      <c r="C200" s="68" t="s">
        <v>87</v>
      </c>
      <c r="M200" s="758"/>
      <c r="N200" s="758"/>
      <c r="O200" s="758"/>
      <c r="P200" s="754"/>
      <c r="Q200" s="754"/>
      <c r="R200" s="758"/>
      <c r="S200" s="754"/>
      <c r="T200" s="768"/>
      <c r="U200" s="758"/>
      <c r="V200" s="759"/>
    </row>
    <row r="201" spans="1:22" ht="38.25">
      <c r="A201" s="760"/>
      <c r="B201" s="752"/>
      <c r="C201" s="68" t="s">
        <v>121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758"/>
      <c r="N201" s="758"/>
      <c r="O201" s="758"/>
      <c r="P201" s="755"/>
      <c r="Q201" s="755"/>
      <c r="R201" s="758"/>
      <c r="S201" s="755"/>
      <c r="T201" s="768"/>
      <c r="U201" s="758"/>
      <c r="V201" s="759"/>
    </row>
    <row r="202" spans="1:22">
      <c r="A202" s="760"/>
      <c r="B202" s="750"/>
      <c r="C202" s="68" t="s">
        <v>86</v>
      </c>
      <c r="M202" s="758" t="str">
        <f>IF((L203=""),"",MAX(D204:L204))</f>
        <v/>
      </c>
      <c r="N202" s="758" t="str">
        <f>IF(L203="","",MIN(D204:L204))</f>
        <v/>
      </c>
      <c r="O202" s="758" t="str">
        <f>IF((L204=""),"",AVERAGE(D204:L204))</f>
        <v/>
      </c>
      <c r="P202" s="761">
        <v>800</v>
      </c>
      <c r="Q202" s="761">
        <v>1000</v>
      </c>
      <c r="R202" s="758" t="str">
        <f>IF((L203=""),"",((M202-N202)/(M202+N202))*100)</f>
        <v/>
      </c>
      <c r="S202" s="761">
        <v>20</v>
      </c>
      <c r="T202" s="768" t="str">
        <f>IF(L203="","",IF(R299&lt;20,(IF(O202&gt;19000,IF(O202&lt;49000,"Pass","Fail"),"Fail"))))</f>
        <v/>
      </c>
      <c r="U202" s="758"/>
      <c r="V202" s="759"/>
    </row>
    <row r="203" spans="1:22">
      <c r="A203" s="760"/>
      <c r="B203" s="751"/>
      <c r="C203" s="68" t="s">
        <v>87</v>
      </c>
      <c r="M203" s="758"/>
      <c r="N203" s="758"/>
      <c r="O203" s="758"/>
      <c r="P203" s="754"/>
      <c r="Q203" s="754"/>
      <c r="R203" s="758"/>
      <c r="S203" s="754"/>
      <c r="T203" s="768"/>
      <c r="U203" s="758"/>
      <c r="V203" s="759"/>
    </row>
    <row r="204" spans="1:22" ht="38.25">
      <c r="A204" s="760"/>
      <c r="B204" s="752"/>
      <c r="C204" s="68" t="s">
        <v>121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758"/>
      <c r="N204" s="758"/>
      <c r="O204" s="758"/>
      <c r="P204" s="755"/>
      <c r="Q204" s="755"/>
      <c r="R204" s="758"/>
      <c r="S204" s="755"/>
      <c r="T204" s="768"/>
      <c r="U204" s="758"/>
      <c r="V204" s="759"/>
    </row>
    <row r="205" spans="1:22">
      <c r="A205" s="760"/>
      <c r="B205" s="750"/>
      <c r="C205" s="68" t="s">
        <v>86</v>
      </c>
      <c r="M205" s="758" t="str">
        <f>IF((L206=""),"",MAX(D207:L207))</f>
        <v/>
      </c>
      <c r="N205" s="758" t="str">
        <f>IF(L206="","",MIN(D207:L207))</f>
        <v/>
      </c>
      <c r="O205" s="758" t="str">
        <f>IF((L207=""),"",AVERAGE(D207:L207))</f>
        <v/>
      </c>
      <c r="P205" s="761">
        <v>800</v>
      </c>
      <c r="Q205" s="761">
        <v>1000</v>
      </c>
      <c r="R205" s="758" t="str">
        <f>IF((L206=""),"",((M205-N205)/(M205+N205))*100)</f>
        <v/>
      </c>
      <c r="S205" s="761">
        <v>20</v>
      </c>
      <c r="T205" s="768" t="str">
        <f>IF(L206="","",IF(R302&lt;20,(IF(O205&gt;19000,IF(O205&lt;49000,"Pass","Fail"),"Fail"))))</f>
        <v/>
      </c>
      <c r="U205" s="758"/>
      <c r="V205" s="759"/>
    </row>
    <row r="206" spans="1:22">
      <c r="A206" s="760"/>
      <c r="B206" s="751"/>
      <c r="C206" s="68" t="s">
        <v>87</v>
      </c>
      <c r="M206" s="758"/>
      <c r="N206" s="758"/>
      <c r="O206" s="758"/>
      <c r="P206" s="754"/>
      <c r="Q206" s="754"/>
      <c r="R206" s="758"/>
      <c r="S206" s="754"/>
      <c r="T206" s="768"/>
      <c r="U206" s="758"/>
      <c r="V206" s="759"/>
    </row>
    <row r="207" spans="1:22" ht="38.25">
      <c r="A207" s="760"/>
      <c r="B207" s="752"/>
      <c r="C207" s="68" t="s">
        <v>121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758"/>
      <c r="N207" s="758"/>
      <c r="O207" s="758"/>
      <c r="P207" s="755"/>
      <c r="Q207" s="755"/>
      <c r="R207" s="758"/>
      <c r="S207" s="755"/>
      <c r="T207" s="768"/>
      <c r="U207" s="758"/>
      <c r="V207" s="759"/>
    </row>
    <row r="208" spans="1:22">
      <c r="A208" s="760"/>
      <c r="B208" s="750"/>
      <c r="C208" s="68" t="s">
        <v>86</v>
      </c>
      <c r="M208" s="758" t="str">
        <f>IF((L209=""),"",MAX(D210:L210))</f>
        <v/>
      </c>
      <c r="N208" s="758" t="str">
        <f>IF(L209="","",MIN(D210:L210))</f>
        <v/>
      </c>
      <c r="O208" s="758" t="str">
        <f>IF((L210=""),"",AVERAGE(D210:L210))</f>
        <v/>
      </c>
      <c r="P208" s="761">
        <v>800</v>
      </c>
      <c r="Q208" s="761">
        <v>1000</v>
      </c>
      <c r="R208" s="758" t="str">
        <f>IF((L209=""),"",((M208-N208)/(M208+N208))*100)</f>
        <v/>
      </c>
      <c r="S208" s="761">
        <v>20</v>
      </c>
      <c r="T208" s="768" t="str">
        <f>IF(L209="","",IF(R305&lt;20,(IF(O208&gt;19000,IF(O208&lt;49000,"Pass","Fail"),"Fail"))))</f>
        <v/>
      </c>
      <c r="U208" s="758"/>
      <c r="V208" s="759"/>
    </row>
    <row r="209" spans="1:22">
      <c r="A209" s="760"/>
      <c r="B209" s="751"/>
      <c r="C209" s="68" t="s">
        <v>87</v>
      </c>
      <c r="M209" s="758"/>
      <c r="N209" s="758"/>
      <c r="O209" s="758"/>
      <c r="P209" s="754"/>
      <c r="Q209" s="754"/>
      <c r="R209" s="758"/>
      <c r="S209" s="754"/>
      <c r="T209" s="768"/>
      <c r="U209" s="758"/>
      <c r="V209" s="759"/>
    </row>
    <row r="210" spans="1:22" ht="38.25">
      <c r="A210" s="760"/>
      <c r="B210" s="752"/>
      <c r="C210" s="68" t="s">
        <v>121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758"/>
      <c r="N210" s="758"/>
      <c r="O210" s="758"/>
      <c r="P210" s="755"/>
      <c r="Q210" s="755"/>
      <c r="R210" s="758"/>
      <c r="S210" s="755"/>
      <c r="T210" s="768"/>
      <c r="U210" s="758"/>
      <c r="V210" s="759"/>
    </row>
    <row r="211" spans="1:22">
      <c r="A211" s="760"/>
      <c r="B211" s="750"/>
      <c r="C211" s="68" t="s">
        <v>86</v>
      </c>
      <c r="M211" s="758" t="str">
        <f>IF((L212=""),"",MAX(D213:L213))</f>
        <v/>
      </c>
      <c r="N211" s="758" t="str">
        <f>IF(L212="","",MIN(D213:L213))</f>
        <v/>
      </c>
      <c r="O211" s="758" t="str">
        <f>IF((L213=""),"",AVERAGE(D213:L213))</f>
        <v/>
      </c>
      <c r="P211" s="761">
        <v>800</v>
      </c>
      <c r="Q211" s="761">
        <v>1000</v>
      </c>
      <c r="R211" s="758" t="str">
        <f>IF((L212=""),"",((M211-N211)/(M211+N211))*100)</f>
        <v/>
      </c>
      <c r="S211" s="761">
        <v>20</v>
      </c>
      <c r="T211" s="768" t="str">
        <f>IF(L212="","",IF(R308&lt;20,(IF(O211&gt;19000,IF(O211&lt;49000,"Pass","Fail"),"Fail"))))</f>
        <v/>
      </c>
      <c r="U211" s="758"/>
      <c r="V211" s="759"/>
    </row>
    <row r="212" spans="1:22">
      <c r="A212" s="760"/>
      <c r="B212" s="751"/>
      <c r="C212" s="68" t="s">
        <v>87</v>
      </c>
      <c r="M212" s="758"/>
      <c r="N212" s="758"/>
      <c r="O212" s="758"/>
      <c r="P212" s="754"/>
      <c r="Q212" s="754"/>
      <c r="R212" s="758"/>
      <c r="S212" s="754"/>
      <c r="T212" s="768"/>
      <c r="U212" s="758"/>
      <c r="V212" s="759"/>
    </row>
    <row r="213" spans="1:22" ht="38.25">
      <c r="A213" s="760"/>
      <c r="B213" s="752"/>
      <c r="C213" s="68" t="s">
        <v>121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758"/>
      <c r="N213" s="758"/>
      <c r="O213" s="758"/>
      <c r="P213" s="755"/>
      <c r="Q213" s="755"/>
      <c r="R213" s="758"/>
      <c r="S213" s="755"/>
      <c r="T213" s="768"/>
      <c r="U213" s="758"/>
      <c r="V213" s="759"/>
    </row>
    <row r="214" spans="1:22">
      <c r="A214" s="760"/>
      <c r="B214" s="750"/>
      <c r="C214" s="68" t="s">
        <v>86</v>
      </c>
      <c r="M214" s="758" t="str">
        <f>IF((L215=""),"",MAX(D216:L216))</f>
        <v/>
      </c>
      <c r="N214" s="758" t="str">
        <f>IF(L215="","",MIN(D216:L216))</f>
        <v/>
      </c>
      <c r="O214" s="758" t="str">
        <f>IF((L216=""),"",AVERAGE(D216:L216))</f>
        <v/>
      </c>
      <c r="P214" s="761">
        <v>800</v>
      </c>
      <c r="Q214" s="761">
        <v>1000</v>
      </c>
      <c r="R214" s="758" t="str">
        <f>IF((L215=""),"",((M214-N214)/(M214+N214))*100)</f>
        <v/>
      </c>
      <c r="S214" s="761">
        <v>20</v>
      </c>
      <c r="T214" s="768" t="str">
        <f>IF(L215="","",IF(R311&lt;20,(IF(O214&gt;19000,IF(O214&lt;49000,"Pass","Fail"),"Fail"))))</f>
        <v/>
      </c>
      <c r="U214" s="758"/>
      <c r="V214" s="759"/>
    </row>
    <row r="215" spans="1:22">
      <c r="A215" s="760"/>
      <c r="B215" s="751"/>
      <c r="C215" s="68" t="s">
        <v>87</v>
      </c>
      <c r="M215" s="758"/>
      <c r="N215" s="758"/>
      <c r="O215" s="758"/>
      <c r="P215" s="754"/>
      <c r="Q215" s="754"/>
      <c r="R215" s="758"/>
      <c r="S215" s="754"/>
      <c r="T215" s="768"/>
      <c r="U215" s="758"/>
      <c r="V215" s="759"/>
    </row>
    <row r="216" spans="1:22" ht="38.25">
      <c r="A216" s="760"/>
      <c r="B216" s="752"/>
      <c r="C216" s="68" t="s">
        <v>121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758"/>
      <c r="N216" s="758"/>
      <c r="O216" s="758"/>
      <c r="P216" s="755"/>
      <c r="Q216" s="755"/>
      <c r="R216" s="758"/>
      <c r="S216" s="755"/>
      <c r="T216" s="768"/>
      <c r="U216" s="758"/>
      <c r="V216" s="759"/>
    </row>
    <row r="217" spans="1:22">
      <c r="A217" s="760"/>
      <c r="B217" s="750"/>
      <c r="C217" s="68" t="s">
        <v>86</v>
      </c>
      <c r="M217" s="758" t="str">
        <f>IF((L218=""),"",MAX(D219:L219))</f>
        <v/>
      </c>
      <c r="N217" s="758" t="str">
        <f>IF(L218="","",MIN(D219:L219))</f>
        <v/>
      </c>
      <c r="O217" s="758" t="str">
        <f>IF((L219=""),"",AVERAGE(D219:L219))</f>
        <v/>
      </c>
      <c r="P217" s="761">
        <v>800</v>
      </c>
      <c r="Q217" s="761">
        <v>1000</v>
      </c>
      <c r="R217" s="758" t="str">
        <f>IF((L218=""),"",((M217-N217)/(M217+N217))*100)</f>
        <v/>
      </c>
      <c r="S217" s="761">
        <v>20</v>
      </c>
      <c r="T217" s="768" t="str">
        <f>IF(L218="","",IF(R314&lt;20,(IF(O217&gt;19000,IF(O217&lt;49000,"Pass","Fail"),"Fail"))))</f>
        <v/>
      </c>
      <c r="U217" s="758"/>
      <c r="V217" s="759"/>
    </row>
    <row r="218" spans="1:22">
      <c r="A218" s="760"/>
      <c r="B218" s="751"/>
      <c r="C218" s="68" t="s">
        <v>87</v>
      </c>
      <c r="M218" s="758"/>
      <c r="N218" s="758"/>
      <c r="O218" s="758"/>
      <c r="P218" s="754"/>
      <c r="Q218" s="754"/>
      <c r="R218" s="758"/>
      <c r="S218" s="754"/>
      <c r="T218" s="768"/>
      <c r="U218" s="758"/>
      <c r="V218" s="759"/>
    </row>
    <row r="219" spans="1:22" ht="38.25">
      <c r="A219" s="760"/>
      <c r="B219" s="752"/>
      <c r="C219" s="68" t="s">
        <v>121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758"/>
      <c r="N219" s="758"/>
      <c r="O219" s="758"/>
      <c r="P219" s="755"/>
      <c r="Q219" s="755"/>
      <c r="R219" s="758"/>
      <c r="S219" s="755"/>
      <c r="T219" s="768"/>
      <c r="U219" s="758"/>
      <c r="V219" s="759"/>
    </row>
    <row r="220" spans="1:22">
      <c r="A220" s="760"/>
      <c r="B220" s="750"/>
      <c r="C220" s="68" t="s">
        <v>86</v>
      </c>
      <c r="M220" s="758" t="str">
        <f>IF((L221=""),"",MAX(D222:L222))</f>
        <v/>
      </c>
      <c r="N220" s="758" t="str">
        <f>IF(L221="","",MIN(D222:L222))</f>
        <v/>
      </c>
      <c r="O220" s="758" t="str">
        <f>IF((L222=""),"",AVERAGE(D222:L222))</f>
        <v/>
      </c>
      <c r="P220" s="761">
        <v>800</v>
      </c>
      <c r="Q220" s="761">
        <v>1000</v>
      </c>
      <c r="R220" s="758" t="str">
        <f>IF((L221=""),"",((M220-N220)/(M220+N220))*100)</f>
        <v/>
      </c>
      <c r="S220" s="761">
        <v>20</v>
      </c>
      <c r="T220" s="768" t="str">
        <f>IF(L221="","",IF(R317&lt;20,(IF(O220&gt;19000,IF(O220&lt;49000,"Pass","Fail"),"Fail"))))</f>
        <v/>
      </c>
      <c r="U220" s="758"/>
      <c r="V220" s="759"/>
    </row>
    <row r="221" spans="1:22">
      <c r="A221" s="760"/>
      <c r="B221" s="751"/>
      <c r="C221" s="68" t="s">
        <v>87</v>
      </c>
      <c r="M221" s="758"/>
      <c r="N221" s="758"/>
      <c r="O221" s="758"/>
      <c r="P221" s="754"/>
      <c r="Q221" s="754"/>
      <c r="R221" s="758"/>
      <c r="S221" s="754"/>
      <c r="T221" s="768"/>
      <c r="U221" s="758"/>
      <c r="V221" s="759"/>
    </row>
    <row r="222" spans="1:22" ht="38.25">
      <c r="A222" s="760"/>
      <c r="B222" s="752"/>
      <c r="C222" s="68" t="s">
        <v>121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758"/>
      <c r="N222" s="758"/>
      <c r="O222" s="758"/>
      <c r="P222" s="755"/>
      <c r="Q222" s="755"/>
      <c r="R222" s="758"/>
      <c r="S222" s="755"/>
      <c r="T222" s="768"/>
      <c r="U222" s="758"/>
      <c r="V222" s="759"/>
    </row>
    <row r="223" spans="1:22">
      <c r="A223" s="760"/>
      <c r="B223" s="750"/>
      <c r="C223" s="68" t="s">
        <v>86</v>
      </c>
      <c r="M223" s="758" t="str">
        <f>IF((L224=""),"",MAX(D225:L225))</f>
        <v/>
      </c>
      <c r="N223" s="758" t="str">
        <f>IF(L224="","",MIN(D225:L225))</f>
        <v/>
      </c>
      <c r="O223" s="758" t="str">
        <f>IF((L225=""),"",AVERAGE(D225:L225))</f>
        <v/>
      </c>
      <c r="P223" s="761">
        <v>800</v>
      </c>
      <c r="Q223" s="761">
        <v>1000</v>
      </c>
      <c r="R223" s="758" t="str">
        <f>IF((L224=""),"",((M223-N223)/(M223+N223))*100)</f>
        <v/>
      </c>
      <c r="S223" s="761">
        <v>20</v>
      </c>
      <c r="T223" s="768" t="str">
        <f>IF(L224="","",IF(R320&lt;20,(IF(O223&gt;19000,IF(O223&lt;49000,"Pass","Fail"),"Fail"))))</f>
        <v/>
      </c>
      <c r="U223" s="758"/>
      <c r="V223" s="759"/>
    </row>
    <row r="224" spans="1:22">
      <c r="A224" s="760"/>
      <c r="B224" s="751"/>
      <c r="C224" s="68" t="s">
        <v>87</v>
      </c>
      <c r="M224" s="758"/>
      <c r="N224" s="758"/>
      <c r="O224" s="758"/>
      <c r="P224" s="754"/>
      <c r="Q224" s="754"/>
      <c r="R224" s="758"/>
      <c r="S224" s="754"/>
      <c r="T224" s="768"/>
      <c r="U224" s="758"/>
      <c r="V224" s="759"/>
    </row>
    <row r="225" spans="1:22" ht="38.25">
      <c r="A225" s="760"/>
      <c r="B225" s="752"/>
      <c r="C225" s="68" t="s">
        <v>121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758"/>
      <c r="N225" s="758"/>
      <c r="O225" s="758"/>
      <c r="P225" s="755"/>
      <c r="Q225" s="755"/>
      <c r="R225" s="758"/>
      <c r="S225" s="755"/>
      <c r="T225" s="768"/>
      <c r="U225" s="758"/>
      <c r="V225" s="759"/>
    </row>
    <row r="226" spans="1:22">
      <c r="A226" s="760"/>
      <c r="B226" s="750"/>
      <c r="C226" s="68" t="s">
        <v>86</v>
      </c>
      <c r="M226" s="758" t="str">
        <f>IF((L227=""),"",MAX(D228:L228))</f>
        <v/>
      </c>
      <c r="N226" s="758" t="str">
        <f>IF(L227="","",MIN(D228:L228))</f>
        <v/>
      </c>
      <c r="O226" s="758" t="str">
        <f>IF((L228=""),"",AVERAGE(D228:L228))</f>
        <v/>
      </c>
      <c r="P226" s="761">
        <v>800</v>
      </c>
      <c r="Q226" s="761">
        <v>1000</v>
      </c>
      <c r="R226" s="758" t="str">
        <f>IF((L227=""),"",((M226-N226)/(M226+N226))*100)</f>
        <v/>
      </c>
      <c r="S226" s="761">
        <v>20</v>
      </c>
      <c r="T226" s="768" t="str">
        <f>IF(L227="","",IF(R323&lt;20,(IF(O226&gt;19000,IF(O226&lt;49000,"Pass","Fail"),"Fail"))))</f>
        <v/>
      </c>
      <c r="U226" s="758"/>
      <c r="V226" s="759"/>
    </row>
    <row r="227" spans="1:22">
      <c r="A227" s="760"/>
      <c r="B227" s="751"/>
      <c r="C227" s="68" t="s">
        <v>87</v>
      </c>
      <c r="M227" s="758"/>
      <c r="N227" s="758"/>
      <c r="O227" s="758"/>
      <c r="P227" s="754"/>
      <c r="Q227" s="754"/>
      <c r="R227" s="758"/>
      <c r="S227" s="754"/>
      <c r="T227" s="768"/>
      <c r="U227" s="758"/>
      <c r="V227" s="759"/>
    </row>
    <row r="228" spans="1:22" ht="38.25">
      <c r="A228" s="760"/>
      <c r="B228" s="752"/>
      <c r="C228" s="68" t="s">
        <v>121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758"/>
      <c r="N228" s="758"/>
      <c r="O228" s="758"/>
      <c r="P228" s="755"/>
      <c r="Q228" s="755"/>
      <c r="R228" s="758"/>
      <c r="S228" s="755"/>
      <c r="T228" s="768"/>
      <c r="U228" s="758"/>
      <c r="V228" s="759"/>
    </row>
    <row r="229" spans="1:22">
      <c r="A229" s="760"/>
      <c r="B229" s="750"/>
      <c r="C229" s="68" t="s">
        <v>86</v>
      </c>
      <c r="M229" s="758" t="str">
        <f>IF((L230=""),"",MAX(D231:L231))</f>
        <v/>
      </c>
      <c r="N229" s="758" t="str">
        <f>IF(L230="","",MIN(D231:L231))</f>
        <v/>
      </c>
      <c r="O229" s="758" t="str">
        <f>IF((L231=""),"",AVERAGE(D231:L231))</f>
        <v/>
      </c>
      <c r="P229" s="761">
        <v>800</v>
      </c>
      <c r="Q229" s="761">
        <v>1000</v>
      </c>
      <c r="R229" s="758" t="str">
        <f>IF((L230=""),"",((M229-N229)/(M229+N229))*100)</f>
        <v/>
      </c>
      <c r="S229" s="761">
        <v>20</v>
      </c>
      <c r="T229" s="768" t="str">
        <f>IF(L230="","",IF(R326&lt;20,(IF(O229&gt;19000,IF(O229&lt;49000,"Pass","Fail"),"Fail"))))</f>
        <v/>
      </c>
      <c r="U229" s="758"/>
      <c r="V229" s="759"/>
    </row>
    <row r="230" spans="1:22">
      <c r="A230" s="760"/>
      <c r="B230" s="751"/>
      <c r="C230" s="68" t="s">
        <v>87</v>
      </c>
      <c r="M230" s="758"/>
      <c r="N230" s="758"/>
      <c r="O230" s="758"/>
      <c r="P230" s="754"/>
      <c r="Q230" s="754"/>
      <c r="R230" s="758"/>
      <c r="S230" s="754"/>
      <c r="T230" s="768"/>
      <c r="U230" s="758"/>
      <c r="V230" s="759"/>
    </row>
    <row r="231" spans="1:22" ht="38.25">
      <c r="A231" s="760"/>
      <c r="B231" s="752"/>
      <c r="C231" s="68" t="s">
        <v>121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758"/>
      <c r="N231" s="758"/>
      <c r="O231" s="758"/>
      <c r="P231" s="755"/>
      <c r="Q231" s="755"/>
      <c r="R231" s="758"/>
      <c r="S231" s="755"/>
      <c r="T231" s="768"/>
      <c r="U231" s="758"/>
      <c r="V231" s="759"/>
    </row>
    <row r="232" spans="1:22">
      <c r="A232" s="760"/>
      <c r="B232" s="750"/>
      <c r="C232" s="68" t="s">
        <v>86</v>
      </c>
      <c r="M232" s="758" t="str">
        <f>IF((L233=""),"",MAX(D234:L234))</f>
        <v/>
      </c>
      <c r="N232" s="758" t="str">
        <f>IF(L233="","",MIN(D234:L234))</f>
        <v/>
      </c>
      <c r="O232" s="758" t="str">
        <f>IF((L234=""),"",AVERAGE(D234:L234))</f>
        <v/>
      </c>
      <c r="P232" s="761">
        <v>800</v>
      </c>
      <c r="Q232" s="761">
        <v>1000</v>
      </c>
      <c r="R232" s="758" t="str">
        <f>IF((L233=""),"",((M232-N232)/(M232+N232))*100)</f>
        <v/>
      </c>
      <c r="S232" s="761">
        <v>20</v>
      </c>
      <c r="T232" s="768" t="str">
        <f>IF(L233="","",IF(R329&lt;20,(IF(O232&gt;19000,IF(O232&lt;49000,"Pass","Fail"),"Fail"))))</f>
        <v/>
      </c>
      <c r="U232" s="758"/>
      <c r="V232" s="759"/>
    </row>
    <row r="233" spans="1:22">
      <c r="A233" s="760"/>
      <c r="B233" s="751"/>
      <c r="C233" s="68" t="s">
        <v>87</v>
      </c>
      <c r="M233" s="758"/>
      <c r="N233" s="758"/>
      <c r="O233" s="758"/>
      <c r="P233" s="754"/>
      <c r="Q233" s="754"/>
      <c r="R233" s="758"/>
      <c r="S233" s="754"/>
      <c r="T233" s="768"/>
      <c r="U233" s="758"/>
      <c r="V233" s="759"/>
    </row>
    <row r="234" spans="1:22" ht="38.25">
      <c r="A234" s="760"/>
      <c r="B234" s="752"/>
      <c r="C234" s="68" t="s">
        <v>121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758"/>
      <c r="N234" s="758"/>
      <c r="O234" s="758"/>
      <c r="P234" s="755"/>
      <c r="Q234" s="755"/>
      <c r="R234" s="758"/>
      <c r="S234" s="755"/>
      <c r="T234" s="768"/>
      <c r="U234" s="758"/>
      <c r="V234" s="759"/>
    </row>
    <row r="235" spans="1:22">
      <c r="A235" s="760"/>
      <c r="B235" s="750"/>
      <c r="C235" s="68" t="s">
        <v>86</v>
      </c>
      <c r="M235" s="758" t="str">
        <f>IF((L236=""),"",MAX(D237:L237))</f>
        <v/>
      </c>
      <c r="N235" s="758" t="str">
        <f>IF(L236="","",MIN(D237:L237))</f>
        <v/>
      </c>
      <c r="O235" s="758" t="str">
        <f>IF((L237=""),"",AVERAGE(D237:L237))</f>
        <v/>
      </c>
      <c r="P235" s="761">
        <v>800</v>
      </c>
      <c r="Q235" s="761">
        <v>1000</v>
      </c>
      <c r="R235" s="758" t="str">
        <f>IF((L236=""),"",((M235-N235)/(M235+N235))*100)</f>
        <v/>
      </c>
      <c r="S235" s="761">
        <v>20</v>
      </c>
      <c r="T235" s="768" t="str">
        <f>IF(L236="","",IF(R332&lt;20,(IF(O235&gt;19000,IF(O235&lt;49000,"Pass","Fail"),"Fail"))))</f>
        <v/>
      </c>
      <c r="U235" s="758"/>
      <c r="V235" s="759"/>
    </row>
    <row r="236" spans="1:22">
      <c r="A236" s="760"/>
      <c r="B236" s="751"/>
      <c r="C236" s="68" t="s">
        <v>87</v>
      </c>
      <c r="M236" s="758"/>
      <c r="N236" s="758"/>
      <c r="O236" s="758"/>
      <c r="P236" s="754"/>
      <c r="Q236" s="754"/>
      <c r="R236" s="758"/>
      <c r="S236" s="754"/>
      <c r="T236" s="768"/>
      <c r="U236" s="758"/>
      <c r="V236" s="759"/>
    </row>
    <row r="237" spans="1:22" ht="38.25">
      <c r="A237" s="760"/>
      <c r="B237" s="752"/>
      <c r="C237" s="68" t="s">
        <v>121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758"/>
      <c r="N237" s="758"/>
      <c r="O237" s="758"/>
      <c r="P237" s="755"/>
      <c r="Q237" s="755"/>
      <c r="R237" s="758"/>
      <c r="S237" s="755"/>
      <c r="T237" s="768"/>
      <c r="U237" s="758"/>
      <c r="V237" s="759"/>
    </row>
    <row r="238" spans="1:22">
      <c r="A238" s="760"/>
      <c r="B238" s="750"/>
      <c r="C238" s="68" t="s">
        <v>86</v>
      </c>
      <c r="M238" s="758" t="str">
        <f>IF((L239=""),"",MAX(D240:L240))</f>
        <v/>
      </c>
      <c r="N238" s="758" t="str">
        <f>IF(L239="","",MIN(D240:L240))</f>
        <v/>
      </c>
      <c r="O238" s="758" t="str">
        <f>IF((L240=""),"",AVERAGE(D240:L240))</f>
        <v/>
      </c>
      <c r="P238" s="761">
        <v>800</v>
      </c>
      <c r="Q238" s="761">
        <v>1000</v>
      </c>
      <c r="R238" s="758" t="str">
        <f>IF((L239=""),"",((M238-N238)/(M238+N238))*100)</f>
        <v/>
      </c>
      <c r="S238" s="761">
        <v>20</v>
      </c>
      <c r="T238" s="768" t="str">
        <f>IF(L239="","",IF(R335&lt;20,(IF(O238&gt;19000,IF(O238&lt;49000,"Pass","Fail"),"Fail"))))</f>
        <v/>
      </c>
      <c r="U238" s="758"/>
      <c r="V238" s="759"/>
    </row>
    <row r="239" spans="1:22">
      <c r="A239" s="760"/>
      <c r="B239" s="751"/>
      <c r="C239" s="68" t="s">
        <v>87</v>
      </c>
      <c r="M239" s="758"/>
      <c r="N239" s="758"/>
      <c r="O239" s="758"/>
      <c r="P239" s="754"/>
      <c r="Q239" s="754"/>
      <c r="R239" s="758"/>
      <c r="S239" s="754"/>
      <c r="T239" s="768"/>
      <c r="U239" s="758"/>
      <c r="V239" s="759"/>
    </row>
    <row r="240" spans="1:22" ht="38.25">
      <c r="A240" s="760"/>
      <c r="B240" s="752"/>
      <c r="C240" s="68" t="s">
        <v>121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758"/>
      <c r="N240" s="758"/>
      <c r="O240" s="758"/>
      <c r="P240" s="755"/>
      <c r="Q240" s="755"/>
      <c r="R240" s="758"/>
      <c r="S240" s="755"/>
      <c r="T240" s="768"/>
      <c r="U240" s="758"/>
      <c r="V240" s="759"/>
    </row>
    <row r="241" spans="1:22">
      <c r="A241" s="760"/>
      <c r="B241" s="750"/>
      <c r="C241" s="68" t="s">
        <v>86</v>
      </c>
      <c r="M241" s="758" t="str">
        <f>IF((L242=""),"",MAX(D243:L243))</f>
        <v/>
      </c>
      <c r="N241" s="758" t="str">
        <f>IF(L242="","",MIN(D243:L243))</f>
        <v/>
      </c>
      <c r="O241" s="758" t="str">
        <f>IF((L243=""),"",AVERAGE(D243:L243))</f>
        <v/>
      </c>
      <c r="P241" s="761">
        <v>800</v>
      </c>
      <c r="Q241" s="761">
        <v>1000</v>
      </c>
      <c r="R241" s="758" t="str">
        <f>IF((L242=""),"",((M241-N241)/(M241+N241))*100)</f>
        <v/>
      </c>
      <c r="S241" s="761">
        <v>20</v>
      </c>
      <c r="T241" s="768" t="str">
        <f>IF(L242="","",IF(R338&lt;20,(IF(O241&gt;19000,IF(O241&lt;49000,"Pass","Fail"),"Fail"))))</f>
        <v/>
      </c>
      <c r="U241" s="758"/>
      <c r="V241" s="759"/>
    </row>
    <row r="242" spans="1:22">
      <c r="A242" s="760"/>
      <c r="B242" s="751"/>
      <c r="C242" s="68" t="s">
        <v>87</v>
      </c>
      <c r="M242" s="758"/>
      <c r="N242" s="758"/>
      <c r="O242" s="758"/>
      <c r="P242" s="754"/>
      <c r="Q242" s="754"/>
      <c r="R242" s="758"/>
      <c r="S242" s="754"/>
      <c r="T242" s="768"/>
      <c r="U242" s="758"/>
      <c r="V242" s="759"/>
    </row>
    <row r="243" spans="1:22" ht="38.25">
      <c r="A243" s="760"/>
      <c r="B243" s="752"/>
      <c r="C243" s="68" t="s">
        <v>121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758"/>
      <c r="N243" s="758"/>
      <c r="O243" s="758"/>
      <c r="P243" s="755"/>
      <c r="Q243" s="755"/>
      <c r="R243" s="758"/>
      <c r="S243" s="755"/>
      <c r="T243" s="768"/>
      <c r="U243" s="758"/>
      <c r="V243" s="759"/>
    </row>
    <row r="244" spans="1:22">
      <c r="A244" s="760"/>
      <c r="B244" s="750"/>
      <c r="C244" s="68" t="s">
        <v>86</v>
      </c>
      <c r="M244" s="758" t="str">
        <f>IF((L245=""),"",MAX(D246:L246))</f>
        <v/>
      </c>
      <c r="N244" s="758" t="str">
        <f>IF(L245="","",MIN(D246:L246))</f>
        <v/>
      </c>
      <c r="O244" s="758" t="str">
        <f>IF((L246=""),"",AVERAGE(D246:L246))</f>
        <v/>
      </c>
      <c r="P244" s="761">
        <v>800</v>
      </c>
      <c r="Q244" s="761">
        <v>1000</v>
      </c>
      <c r="R244" s="758" t="str">
        <f>IF((L245=""),"",((M244-N244)/(M244+N244))*100)</f>
        <v/>
      </c>
      <c r="S244" s="761">
        <v>20</v>
      </c>
      <c r="T244" s="768" t="str">
        <f>IF(L245="","",IF(R341&lt;20,(IF(O244&gt;19000,IF(O244&lt;49000,"Pass","Fail"),"Fail"))))</f>
        <v/>
      </c>
      <c r="U244" s="758"/>
      <c r="V244" s="759"/>
    </row>
    <row r="245" spans="1:22">
      <c r="A245" s="760"/>
      <c r="B245" s="751"/>
      <c r="C245" s="68" t="s">
        <v>87</v>
      </c>
      <c r="M245" s="758"/>
      <c r="N245" s="758"/>
      <c r="O245" s="758"/>
      <c r="P245" s="754"/>
      <c r="Q245" s="754"/>
      <c r="R245" s="758"/>
      <c r="S245" s="754"/>
      <c r="T245" s="768"/>
      <c r="U245" s="758"/>
      <c r="V245" s="759"/>
    </row>
    <row r="246" spans="1:22" ht="38.25">
      <c r="A246" s="760"/>
      <c r="B246" s="752"/>
      <c r="C246" s="68" t="s">
        <v>121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758"/>
      <c r="N246" s="758"/>
      <c r="O246" s="758"/>
      <c r="P246" s="755"/>
      <c r="Q246" s="755"/>
      <c r="R246" s="758"/>
      <c r="S246" s="755"/>
      <c r="T246" s="768"/>
      <c r="U246" s="758"/>
      <c r="V246" s="759"/>
    </row>
    <row r="247" spans="1:22">
      <c r="A247" s="760"/>
      <c r="B247" s="750"/>
      <c r="C247" s="68" t="s">
        <v>86</v>
      </c>
      <c r="M247" s="758" t="str">
        <f>IF((L248=""),"",MAX(D249:L249))</f>
        <v/>
      </c>
      <c r="N247" s="758" t="str">
        <f>IF(L248="","",MIN(D249:L249))</f>
        <v/>
      </c>
      <c r="O247" s="758" t="str">
        <f>IF((L249=""),"",AVERAGE(D249:L249))</f>
        <v/>
      </c>
      <c r="P247" s="761">
        <v>800</v>
      </c>
      <c r="Q247" s="761">
        <v>1000</v>
      </c>
      <c r="R247" s="758" t="str">
        <f>IF((L248=""),"",((M247-N247)/(M247+N247))*100)</f>
        <v/>
      </c>
      <c r="S247" s="761">
        <v>20</v>
      </c>
      <c r="T247" s="768" t="str">
        <f>IF(L248="","",IF(R344&lt;20,(IF(O247&gt;19000,IF(O247&lt;49000,"Pass","Fail"),"Fail"))))</f>
        <v/>
      </c>
      <c r="U247" s="758"/>
      <c r="V247" s="759"/>
    </row>
    <row r="248" spans="1:22">
      <c r="A248" s="760"/>
      <c r="B248" s="751"/>
      <c r="C248" s="68" t="s">
        <v>87</v>
      </c>
      <c r="M248" s="758"/>
      <c r="N248" s="758"/>
      <c r="O248" s="758"/>
      <c r="P248" s="754"/>
      <c r="Q248" s="754"/>
      <c r="R248" s="758"/>
      <c r="S248" s="754"/>
      <c r="T248" s="768"/>
      <c r="U248" s="758"/>
      <c r="V248" s="759"/>
    </row>
    <row r="249" spans="1:22" ht="38.25">
      <c r="A249" s="760"/>
      <c r="B249" s="752"/>
      <c r="C249" s="68" t="s">
        <v>121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758"/>
      <c r="N249" s="758"/>
      <c r="O249" s="758"/>
      <c r="P249" s="755"/>
      <c r="Q249" s="755"/>
      <c r="R249" s="758"/>
      <c r="S249" s="755"/>
      <c r="T249" s="768"/>
      <c r="U249" s="758"/>
      <c r="V249" s="759"/>
    </row>
    <row r="250" spans="1:22">
      <c r="A250" s="760"/>
      <c r="B250" s="750"/>
      <c r="C250" s="68" t="s">
        <v>86</v>
      </c>
      <c r="M250" s="758" t="str">
        <f>IF((L251=""),"",MAX(D252:L252))</f>
        <v/>
      </c>
      <c r="N250" s="758" t="str">
        <f>IF(L251="","",MIN(D252:L252))</f>
        <v/>
      </c>
      <c r="O250" s="758" t="str">
        <f>IF((L252=""),"",AVERAGE(D252:L252))</f>
        <v/>
      </c>
      <c r="P250" s="761">
        <v>800</v>
      </c>
      <c r="Q250" s="761">
        <v>1000</v>
      </c>
      <c r="R250" s="758" t="str">
        <f>IF((L251=""),"",((M250-N250)/(M250+N250))*100)</f>
        <v/>
      </c>
      <c r="S250" s="761">
        <v>20</v>
      </c>
      <c r="T250" s="768" t="str">
        <f>IF(L251="","",IF(R347&lt;20,(IF(O250&gt;19000,IF(O250&lt;49000,"Pass","Fail"),"Fail"))))</f>
        <v/>
      </c>
      <c r="U250" s="758"/>
      <c r="V250" s="759"/>
    </row>
    <row r="251" spans="1:22">
      <c r="A251" s="760"/>
      <c r="B251" s="751"/>
      <c r="C251" s="68" t="s">
        <v>87</v>
      </c>
      <c r="M251" s="758"/>
      <c r="N251" s="758"/>
      <c r="O251" s="758"/>
      <c r="P251" s="754"/>
      <c r="Q251" s="754"/>
      <c r="R251" s="758"/>
      <c r="S251" s="754"/>
      <c r="T251" s="768"/>
      <c r="U251" s="758"/>
      <c r="V251" s="759"/>
    </row>
    <row r="252" spans="1:22" ht="38.25">
      <c r="A252" s="760"/>
      <c r="B252" s="752"/>
      <c r="C252" s="68" t="s">
        <v>121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758"/>
      <c r="N252" s="758"/>
      <c r="O252" s="758"/>
      <c r="P252" s="755"/>
      <c r="Q252" s="755"/>
      <c r="R252" s="758"/>
      <c r="S252" s="755"/>
      <c r="T252" s="768"/>
      <c r="U252" s="758"/>
      <c r="V252" s="759"/>
    </row>
    <row r="253" spans="1:22">
      <c r="A253" s="760"/>
      <c r="B253" s="750"/>
      <c r="C253" s="68" t="s">
        <v>86</v>
      </c>
      <c r="M253" s="758" t="str">
        <f>IF((L254=""),"",MAX(D255:L255))</f>
        <v/>
      </c>
      <c r="N253" s="758" t="str">
        <f>IF(L254="","",MIN(D255:L255))</f>
        <v/>
      </c>
      <c r="O253" s="758" t="str">
        <f>IF((L255=""),"",AVERAGE(D255:L255))</f>
        <v/>
      </c>
      <c r="P253" s="761">
        <v>800</v>
      </c>
      <c r="Q253" s="761">
        <v>1000</v>
      </c>
      <c r="R253" s="758" t="str">
        <f>IF((L254=""),"",((M253-N253)/(M253+N253))*100)</f>
        <v/>
      </c>
      <c r="S253" s="761">
        <v>20</v>
      </c>
      <c r="T253" s="768" t="str">
        <f>IF(L254="","",IF(R350&lt;20,(IF(O253&gt;19000,IF(O253&lt;49000,"Pass","Fail"),"Fail"))))</f>
        <v/>
      </c>
      <c r="U253" s="758"/>
      <c r="V253" s="759"/>
    </row>
    <row r="254" spans="1:22">
      <c r="A254" s="760"/>
      <c r="B254" s="751"/>
      <c r="C254" s="68" t="s">
        <v>87</v>
      </c>
      <c r="M254" s="758"/>
      <c r="N254" s="758"/>
      <c r="O254" s="758"/>
      <c r="P254" s="754"/>
      <c r="Q254" s="754"/>
      <c r="R254" s="758"/>
      <c r="S254" s="754"/>
      <c r="T254" s="768"/>
      <c r="U254" s="758"/>
      <c r="V254" s="759"/>
    </row>
    <row r="255" spans="1:22" ht="38.25">
      <c r="A255" s="760"/>
      <c r="B255" s="752"/>
      <c r="C255" s="68" t="s">
        <v>121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758"/>
      <c r="N255" s="758"/>
      <c r="O255" s="758"/>
      <c r="P255" s="755"/>
      <c r="Q255" s="755"/>
      <c r="R255" s="758"/>
      <c r="S255" s="755"/>
      <c r="T255" s="768"/>
      <c r="U255" s="758"/>
      <c r="V255" s="759"/>
    </row>
    <row r="256" spans="1:22">
      <c r="A256" s="760"/>
      <c r="B256" s="750"/>
      <c r="C256" s="68" t="s">
        <v>86</v>
      </c>
      <c r="M256" s="758" t="str">
        <f>IF((L257=""),"",MAX(D258:L258))</f>
        <v/>
      </c>
      <c r="N256" s="758" t="str">
        <f>IF(L257="","",MIN(D258:L258))</f>
        <v/>
      </c>
      <c r="O256" s="758" t="str">
        <f>IF((L258=""),"",AVERAGE(D258:L258))</f>
        <v/>
      </c>
      <c r="P256" s="761">
        <v>800</v>
      </c>
      <c r="Q256" s="761">
        <v>1000</v>
      </c>
      <c r="R256" s="758" t="str">
        <f>IF((L257=""),"",((M256-N256)/(M256+N256))*100)</f>
        <v/>
      </c>
      <c r="S256" s="761">
        <v>20</v>
      </c>
      <c r="T256" s="768" t="str">
        <f>IF(L257="","",IF(R353&lt;20,(IF(O256&gt;19000,IF(O256&lt;49000,"Pass","Fail"),"Fail"))))</f>
        <v/>
      </c>
      <c r="U256" s="758"/>
      <c r="V256" s="759"/>
    </row>
    <row r="257" spans="1:22">
      <c r="A257" s="760"/>
      <c r="B257" s="751"/>
      <c r="C257" s="68" t="s">
        <v>87</v>
      </c>
      <c r="M257" s="758"/>
      <c r="N257" s="758"/>
      <c r="O257" s="758"/>
      <c r="P257" s="754"/>
      <c r="Q257" s="754"/>
      <c r="R257" s="758"/>
      <c r="S257" s="754"/>
      <c r="T257" s="768"/>
      <c r="U257" s="758"/>
      <c r="V257" s="759"/>
    </row>
    <row r="258" spans="1:22" ht="38.25">
      <c r="A258" s="760"/>
      <c r="B258" s="752"/>
      <c r="C258" s="68" t="s">
        <v>121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758"/>
      <c r="N258" s="758"/>
      <c r="O258" s="758"/>
      <c r="P258" s="755"/>
      <c r="Q258" s="755"/>
      <c r="R258" s="758"/>
      <c r="S258" s="755"/>
      <c r="T258" s="768"/>
      <c r="U258" s="758"/>
      <c r="V258" s="759"/>
    </row>
    <row r="259" spans="1:22">
      <c r="A259" s="760"/>
      <c r="B259" s="750"/>
      <c r="C259" s="68" t="s">
        <v>86</v>
      </c>
      <c r="M259" s="758" t="str">
        <f>IF((L260=""),"",MAX(D261:L261))</f>
        <v/>
      </c>
      <c r="N259" s="758" t="str">
        <f>IF(L260="","",MIN(D261:L261))</f>
        <v/>
      </c>
      <c r="O259" s="758" t="str">
        <f>IF((L261=""),"",AVERAGE(D261:L261))</f>
        <v/>
      </c>
      <c r="P259" s="761">
        <v>800</v>
      </c>
      <c r="Q259" s="761">
        <v>1000</v>
      </c>
      <c r="R259" s="758" t="str">
        <f>IF((L260=""),"",((M259-N259)/(M259+N259))*100)</f>
        <v/>
      </c>
      <c r="S259" s="761">
        <v>20</v>
      </c>
      <c r="T259" s="768" t="str">
        <f>IF(L260="","",IF(R356&lt;20,(IF(O259&gt;19000,IF(O259&lt;49000,"Pass","Fail"),"Fail"))))</f>
        <v/>
      </c>
      <c r="U259" s="758"/>
      <c r="V259" s="759"/>
    </row>
    <row r="260" spans="1:22">
      <c r="A260" s="760"/>
      <c r="B260" s="751"/>
      <c r="C260" s="68" t="s">
        <v>87</v>
      </c>
      <c r="M260" s="758"/>
      <c r="N260" s="758"/>
      <c r="O260" s="758"/>
      <c r="P260" s="754"/>
      <c r="Q260" s="754"/>
      <c r="R260" s="758"/>
      <c r="S260" s="754"/>
      <c r="T260" s="768"/>
      <c r="U260" s="758"/>
      <c r="V260" s="759"/>
    </row>
    <row r="261" spans="1:22" ht="38.25">
      <c r="A261" s="760"/>
      <c r="B261" s="752"/>
      <c r="C261" s="68" t="s">
        <v>121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758"/>
      <c r="N261" s="758"/>
      <c r="O261" s="758"/>
      <c r="P261" s="755"/>
      <c r="Q261" s="755"/>
      <c r="R261" s="758"/>
      <c r="S261" s="755"/>
      <c r="T261" s="768"/>
      <c r="U261" s="758"/>
      <c r="V261" s="759"/>
    </row>
    <row r="262" spans="1:22">
      <c r="A262" s="760"/>
      <c r="B262" s="750"/>
      <c r="C262" s="68" t="s">
        <v>86</v>
      </c>
      <c r="M262" s="758" t="str">
        <f>IF((L263=""),"",MAX(D264:L264))</f>
        <v/>
      </c>
      <c r="N262" s="758" t="str">
        <f>IF(L263="","",MIN(D264:L264))</f>
        <v/>
      </c>
      <c r="O262" s="758" t="str">
        <f>IF((L264=""),"",AVERAGE(D264:L264))</f>
        <v/>
      </c>
      <c r="P262" s="761">
        <v>800</v>
      </c>
      <c r="Q262" s="761">
        <v>1000</v>
      </c>
      <c r="R262" s="758" t="str">
        <f>IF((L263=""),"",((M262-N262)/(M262+N262))*100)</f>
        <v/>
      </c>
      <c r="S262" s="761">
        <v>20</v>
      </c>
      <c r="T262" s="768" t="str">
        <f>IF(L263="","",IF(R359&lt;20,(IF(O262&gt;19000,IF(O262&lt;49000,"Pass","Fail"),"Fail"))))</f>
        <v/>
      </c>
      <c r="U262" s="758"/>
      <c r="V262" s="759"/>
    </row>
    <row r="263" spans="1:22">
      <c r="A263" s="760"/>
      <c r="B263" s="751"/>
      <c r="C263" s="68" t="s">
        <v>87</v>
      </c>
      <c r="M263" s="758"/>
      <c r="N263" s="758"/>
      <c r="O263" s="758"/>
      <c r="P263" s="754"/>
      <c r="Q263" s="754"/>
      <c r="R263" s="758"/>
      <c r="S263" s="754"/>
      <c r="T263" s="768"/>
      <c r="U263" s="758"/>
      <c r="V263" s="759"/>
    </row>
    <row r="264" spans="1:22" ht="38.25">
      <c r="A264" s="760"/>
      <c r="B264" s="752"/>
      <c r="C264" s="68" t="s">
        <v>121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758"/>
      <c r="N264" s="758"/>
      <c r="O264" s="758"/>
      <c r="P264" s="755"/>
      <c r="Q264" s="755"/>
      <c r="R264" s="758"/>
      <c r="S264" s="755"/>
      <c r="T264" s="768"/>
      <c r="U264" s="758"/>
      <c r="V264" s="759"/>
    </row>
    <row r="265" spans="1:22">
      <c r="A265" s="760"/>
      <c r="B265" s="750"/>
      <c r="C265" s="68" t="s">
        <v>86</v>
      </c>
      <c r="M265" s="758" t="str">
        <f>IF((L266=""),"",MAX(D267:L267))</f>
        <v/>
      </c>
      <c r="N265" s="758" t="str">
        <f>IF(L266="","",MIN(D267:L267))</f>
        <v/>
      </c>
      <c r="O265" s="758" t="str">
        <f>IF((L267=""),"",AVERAGE(D267:L267))</f>
        <v/>
      </c>
      <c r="P265" s="761">
        <v>800</v>
      </c>
      <c r="Q265" s="761">
        <v>1000</v>
      </c>
      <c r="R265" s="758" t="str">
        <f>IF((L266=""),"",((M265-N265)/(M265+N265))*100)</f>
        <v/>
      </c>
      <c r="S265" s="761">
        <v>20</v>
      </c>
      <c r="T265" s="768" t="str">
        <f>IF(L266="","",IF(R362&lt;20,(IF(O265&gt;19000,IF(O265&lt;49000,"Pass","Fail"),"Fail"))))</f>
        <v/>
      </c>
      <c r="U265" s="758"/>
      <c r="V265" s="759"/>
    </row>
    <row r="266" spans="1:22">
      <c r="A266" s="760"/>
      <c r="B266" s="751"/>
      <c r="C266" s="68" t="s">
        <v>87</v>
      </c>
      <c r="M266" s="758"/>
      <c r="N266" s="758"/>
      <c r="O266" s="758"/>
      <c r="P266" s="754"/>
      <c r="Q266" s="754"/>
      <c r="R266" s="758"/>
      <c r="S266" s="754"/>
      <c r="T266" s="768"/>
      <c r="U266" s="758"/>
      <c r="V266" s="759"/>
    </row>
    <row r="267" spans="1:22" ht="38.25">
      <c r="A267" s="760"/>
      <c r="B267" s="752"/>
      <c r="C267" s="68" t="s">
        <v>121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758"/>
      <c r="N267" s="758"/>
      <c r="O267" s="758"/>
      <c r="P267" s="755"/>
      <c r="Q267" s="755"/>
      <c r="R267" s="758"/>
      <c r="S267" s="755"/>
      <c r="T267" s="768"/>
      <c r="U267" s="758"/>
      <c r="V267" s="759"/>
    </row>
    <row r="268" spans="1:22">
      <c r="A268" s="760"/>
      <c r="B268" s="750"/>
      <c r="C268" s="68" t="s">
        <v>86</v>
      </c>
      <c r="M268" s="758" t="str">
        <f>IF((L269=""),"",MAX(D270:L270))</f>
        <v/>
      </c>
      <c r="N268" s="758" t="str">
        <f>IF(L269="","",MIN(D270:L270))</f>
        <v/>
      </c>
      <c r="O268" s="758" t="str">
        <f>IF((L270=""),"",AVERAGE(D270:L270))</f>
        <v/>
      </c>
      <c r="P268" s="761">
        <v>800</v>
      </c>
      <c r="Q268" s="761">
        <v>1000</v>
      </c>
      <c r="R268" s="758" t="str">
        <f>IF((L269=""),"",((M268-N268)/(M268+N268))*100)</f>
        <v/>
      </c>
      <c r="S268" s="761">
        <v>20</v>
      </c>
      <c r="T268" s="768" t="str">
        <f>IF(L269="","",IF(R365&lt;20,(IF(O268&gt;19000,IF(O268&lt;49000,"Pass","Fail"),"Fail"))))</f>
        <v/>
      </c>
      <c r="U268" s="758"/>
      <c r="V268" s="759"/>
    </row>
    <row r="269" spans="1:22">
      <c r="A269" s="760"/>
      <c r="B269" s="751"/>
      <c r="C269" s="68" t="s">
        <v>87</v>
      </c>
      <c r="M269" s="758"/>
      <c r="N269" s="758"/>
      <c r="O269" s="758"/>
      <c r="P269" s="754"/>
      <c r="Q269" s="754"/>
      <c r="R269" s="758"/>
      <c r="S269" s="754"/>
      <c r="T269" s="768"/>
      <c r="U269" s="758"/>
      <c r="V269" s="759"/>
    </row>
    <row r="270" spans="1:22" ht="38.25">
      <c r="A270" s="760"/>
      <c r="B270" s="752"/>
      <c r="C270" s="68" t="s">
        <v>121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758"/>
      <c r="N270" s="758"/>
      <c r="O270" s="758"/>
      <c r="P270" s="755"/>
      <c r="Q270" s="755"/>
      <c r="R270" s="758"/>
      <c r="S270" s="755"/>
      <c r="T270" s="768"/>
      <c r="U270" s="758"/>
      <c r="V270" s="759"/>
    </row>
    <row r="271" spans="1:22">
      <c r="A271" s="760"/>
      <c r="B271" s="750"/>
      <c r="C271" s="68" t="s">
        <v>86</v>
      </c>
      <c r="M271" s="758" t="str">
        <f>IF((L272=""),"",MAX(D273:L273))</f>
        <v/>
      </c>
      <c r="N271" s="758" t="str">
        <f>IF(L272="","",MIN(D273:L273))</f>
        <v/>
      </c>
      <c r="O271" s="758" t="str">
        <f>IF((L273=""),"",AVERAGE(D273:L273))</f>
        <v/>
      </c>
      <c r="P271" s="761">
        <v>800</v>
      </c>
      <c r="Q271" s="761">
        <v>1000</v>
      </c>
      <c r="R271" s="758" t="str">
        <f>IF((L272=""),"",((M271-N271)/(M271+N271))*100)</f>
        <v/>
      </c>
      <c r="S271" s="761">
        <v>20</v>
      </c>
      <c r="T271" s="768" t="str">
        <f>IF(L272="","",IF(R368&lt;20,(IF(O271&gt;19000,IF(O271&lt;49000,"Pass","Fail"),"Fail"))))</f>
        <v/>
      </c>
      <c r="U271" s="758"/>
      <c r="V271" s="759"/>
    </row>
    <row r="272" spans="1:22">
      <c r="A272" s="760"/>
      <c r="B272" s="751"/>
      <c r="C272" s="68" t="s">
        <v>87</v>
      </c>
      <c r="M272" s="758"/>
      <c r="N272" s="758"/>
      <c r="O272" s="758"/>
      <c r="P272" s="754"/>
      <c r="Q272" s="754"/>
      <c r="R272" s="758"/>
      <c r="S272" s="754"/>
      <c r="T272" s="768"/>
      <c r="U272" s="758"/>
      <c r="V272" s="759"/>
    </row>
    <row r="273" spans="1:22" ht="38.25">
      <c r="A273" s="760"/>
      <c r="B273" s="752"/>
      <c r="C273" s="68" t="s">
        <v>121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758"/>
      <c r="N273" s="758"/>
      <c r="O273" s="758"/>
      <c r="P273" s="755"/>
      <c r="Q273" s="755"/>
      <c r="R273" s="758"/>
      <c r="S273" s="755"/>
      <c r="T273" s="768"/>
      <c r="U273" s="758"/>
      <c r="V273" s="759"/>
    </row>
    <row r="274" spans="1:22">
      <c r="A274" s="760"/>
      <c r="B274" s="750"/>
      <c r="C274" s="68" t="s">
        <v>86</v>
      </c>
      <c r="M274" s="758" t="str">
        <f>IF((L275=""),"",MAX(D276:L276))</f>
        <v/>
      </c>
      <c r="N274" s="758" t="str">
        <f>IF(L275="","",MIN(D276:L276))</f>
        <v/>
      </c>
      <c r="O274" s="758" t="str">
        <f>IF((L276=""),"",AVERAGE(D276:L276))</f>
        <v/>
      </c>
      <c r="P274" s="761">
        <v>800</v>
      </c>
      <c r="Q274" s="761">
        <v>1000</v>
      </c>
      <c r="R274" s="758" t="str">
        <f>IF((L275=""),"",((M274-N274)/(M274+N274))*100)</f>
        <v/>
      </c>
      <c r="S274" s="761">
        <v>20</v>
      </c>
      <c r="T274" s="768" t="str">
        <f>IF(L275="","",IF(R371&lt;20,(IF(O274&gt;19000,IF(O274&lt;49000,"Pass","Fail"),"Fail"))))</f>
        <v/>
      </c>
      <c r="U274" s="758"/>
      <c r="V274" s="759"/>
    </row>
    <row r="275" spans="1:22">
      <c r="A275" s="760"/>
      <c r="B275" s="751"/>
      <c r="C275" s="68" t="s">
        <v>87</v>
      </c>
      <c r="M275" s="758"/>
      <c r="N275" s="758"/>
      <c r="O275" s="758"/>
      <c r="P275" s="754"/>
      <c r="Q275" s="754"/>
      <c r="R275" s="758"/>
      <c r="S275" s="754"/>
      <c r="T275" s="768"/>
      <c r="U275" s="758"/>
      <c r="V275" s="759"/>
    </row>
    <row r="276" spans="1:22" ht="38.25">
      <c r="A276" s="760"/>
      <c r="B276" s="752"/>
      <c r="C276" s="68" t="s">
        <v>121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758"/>
      <c r="N276" s="758"/>
      <c r="O276" s="758"/>
      <c r="P276" s="755"/>
      <c r="Q276" s="755"/>
      <c r="R276" s="758"/>
      <c r="S276" s="755"/>
      <c r="T276" s="768"/>
      <c r="U276" s="758"/>
      <c r="V276" s="759"/>
    </row>
    <row r="277" spans="1:22">
      <c r="A277" s="760"/>
      <c r="B277" s="750"/>
      <c r="C277" s="68" t="s">
        <v>86</v>
      </c>
      <c r="M277" s="758" t="str">
        <f>IF((L278=""),"",MAX(D279:L279))</f>
        <v/>
      </c>
      <c r="N277" s="758" t="str">
        <f>IF(L278="","",MIN(D279:L279))</f>
        <v/>
      </c>
      <c r="O277" s="758" t="str">
        <f>IF((L279=""),"",AVERAGE(D279:L279))</f>
        <v/>
      </c>
      <c r="P277" s="761">
        <v>800</v>
      </c>
      <c r="Q277" s="761">
        <v>1000</v>
      </c>
      <c r="R277" s="758" t="str">
        <f>IF((L278=""),"",((M277-N277)/(M277+N277))*100)</f>
        <v/>
      </c>
      <c r="S277" s="761">
        <v>20</v>
      </c>
      <c r="T277" s="768" t="str">
        <f>IF(L278="","",IF(R374&lt;20,(IF(O277&gt;19000,IF(O277&lt;49000,"Pass","Fail"),"Fail"))))</f>
        <v/>
      </c>
      <c r="U277" s="758"/>
      <c r="V277" s="759"/>
    </row>
    <row r="278" spans="1:22">
      <c r="A278" s="760"/>
      <c r="B278" s="751"/>
      <c r="C278" s="68" t="s">
        <v>87</v>
      </c>
      <c r="M278" s="758"/>
      <c r="N278" s="758"/>
      <c r="O278" s="758"/>
      <c r="P278" s="754"/>
      <c r="Q278" s="754"/>
      <c r="R278" s="758"/>
      <c r="S278" s="754"/>
      <c r="T278" s="768"/>
      <c r="U278" s="758"/>
      <c r="V278" s="759"/>
    </row>
    <row r="279" spans="1:22" ht="38.25">
      <c r="A279" s="760"/>
      <c r="B279" s="752"/>
      <c r="C279" s="68" t="s">
        <v>121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758"/>
      <c r="N279" s="758"/>
      <c r="O279" s="758"/>
      <c r="P279" s="755"/>
      <c r="Q279" s="755"/>
      <c r="R279" s="758"/>
      <c r="S279" s="755"/>
      <c r="T279" s="768"/>
      <c r="U279" s="758"/>
      <c r="V279" s="759"/>
    </row>
    <row r="280" spans="1:22">
      <c r="A280" s="760"/>
      <c r="B280" s="750"/>
      <c r="C280" s="68" t="s">
        <v>86</v>
      </c>
      <c r="M280" s="758" t="str">
        <f>IF((L281=""),"",MAX(D282:L282))</f>
        <v/>
      </c>
      <c r="N280" s="758" t="str">
        <f>IF(L281="","",MIN(D282:L282))</f>
        <v/>
      </c>
      <c r="O280" s="758" t="str">
        <f>IF((L282=""),"",AVERAGE(D282:L282))</f>
        <v/>
      </c>
      <c r="P280" s="761">
        <v>800</v>
      </c>
      <c r="Q280" s="761">
        <v>1000</v>
      </c>
      <c r="R280" s="758" t="str">
        <f>IF((L281=""),"",((M280-N280)/(M280+N280))*100)</f>
        <v/>
      </c>
      <c r="S280" s="761">
        <v>20</v>
      </c>
      <c r="T280" s="768" t="str">
        <f>IF(L281="","",IF(R377&lt;20,(IF(O280&gt;19000,IF(O280&lt;49000,"Pass","Fail"),"Fail"))))</f>
        <v/>
      </c>
      <c r="U280" s="758"/>
      <c r="V280" s="759"/>
    </row>
    <row r="281" spans="1:22">
      <c r="A281" s="760"/>
      <c r="B281" s="751"/>
      <c r="C281" s="68" t="s">
        <v>87</v>
      </c>
      <c r="M281" s="758"/>
      <c r="N281" s="758"/>
      <c r="O281" s="758"/>
      <c r="P281" s="754"/>
      <c r="Q281" s="754"/>
      <c r="R281" s="758"/>
      <c r="S281" s="754"/>
      <c r="T281" s="768"/>
      <c r="U281" s="758"/>
      <c r="V281" s="759"/>
    </row>
    <row r="282" spans="1:22" ht="38.25">
      <c r="A282" s="760"/>
      <c r="B282" s="752"/>
      <c r="C282" s="68" t="s">
        <v>121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758"/>
      <c r="N282" s="758"/>
      <c r="O282" s="758"/>
      <c r="P282" s="755"/>
      <c r="Q282" s="755"/>
      <c r="R282" s="758"/>
      <c r="S282" s="755"/>
      <c r="T282" s="768"/>
      <c r="U282" s="758"/>
      <c r="V282" s="759"/>
    </row>
    <row r="283" spans="1:22">
      <c r="A283" s="760"/>
      <c r="B283" s="750"/>
      <c r="C283" s="68" t="s">
        <v>86</v>
      </c>
      <c r="M283" s="758" t="str">
        <f>IF((L284=""),"",MAX(D285:L285))</f>
        <v/>
      </c>
      <c r="N283" s="758" t="str">
        <f>IF(L284="","",MIN(D285:L285))</f>
        <v/>
      </c>
      <c r="O283" s="758" t="str">
        <f>IF((L285=""),"",AVERAGE(D285:L285))</f>
        <v/>
      </c>
      <c r="P283" s="761">
        <v>800</v>
      </c>
      <c r="Q283" s="761">
        <v>1000</v>
      </c>
      <c r="R283" s="758" t="str">
        <f>IF((L284=""),"",((M283-N283)/(M283+N283))*100)</f>
        <v/>
      </c>
      <c r="S283" s="761">
        <v>20</v>
      </c>
      <c r="T283" s="768" t="str">
        <f>IF(L284="","",IF(R380&lt;20,(IF(O283&gt;19000,IF(O283&lt;49000,"Pass","Fail"),"Fail"))))</f>
        <v/>
      </c>
      <c r="U283" s="758"/>
      <c r="V283" s="759"/>
    </row>
    <row r="284" spans="1:22">
      <c r="A284" s="760"/>
      <c r="B284" s="751"/>
      <c r="C284" s="68" t="s">
        <v>87</v>
      </c>
      <c r="M284" s="758"/>
      <c r="N284" s="758"/>
      <c r="O284" s="758"/>
      <c r="P284" s="754"/>
      <c r="Q284" s="754"/>
      <c r="R284" s="758"/>
      <c r="S284" s="754"/>
      <c r="T284" s="768"/>
      <c r="U284" s="758"/>
      <c r="V284" s="759"/>
    </row>
    <row r="285" spans="1:22" ht="38.25">
      <c r="A285" s="760"/>
      <c r="B285" s="752"/>
      <c r="C285" s="68" t="s">
        <v>121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758"/>
      <c r="N285" s="758"/>
      <c r="O285" s="758"/>
      <c r="P285" s="755"/>
      <c r="Q285" s="755"/>
      <c r="R285" s="758"/>
      <c r="S285" s="755"/>
      <c r="T285" s="768"/>
      <c r="U285" s="758"/>
      <c r="V285" s="759"/>
    </row>
    <row r="286" spans="1:22">
      <c r="A286" s="760"/>
      <c r="B286" s="750"/>
      <c r="C286" s="68" t="s">
        <v>86</v>
      </c>
      <c r="M286" s="758" t="str">
        <f>IF((L287=""),"",MAX(D288:L288))</f>
        <v/>
      </c>
      <c r="N286" s="758" t="str">
        <f>IF(L287="","",MIN(D288:L288))</f>
        <v/>
      </c>
      <c r="O286" s="758" t="str">
        <f>IF((L288=""),"",AVERAGE(D288:L288))</f>
        <v/>
      </c>
      <c r="P286" s="761">
        <v>800</v>
      </c>
      <c r="Q286" s="761">
        <v>1000</v>
      </c>
      <c r="R286" s="758" t="str">
        <f>IF((L287=""),"",((M286-N286)/(M286+N286))*100)</f>
        <v/>
      </c>
      <c r="S286" s="761">
        <v>20</v>
      </c>
      <c r="T286" s="768" t="str">
        <f>IF(L287="","",IF(R383&lt;20,(IF(O286&gt;19000,IF(O286&lt;49000,"Pass","Fail"),"Fail"))))</f>
        <v/>
      </c>
      <c r="U286" s="758"/>
      <c r="V286" s="759"/>
    </row>
    <row r="287" spans="1:22">
      <c r="A287" s="760"/>
      <c r="B287" s="751"/>
      <c r="C287" s="68" t="s">
        <v>87</v>
      </c>
      <c r="M287" s="758"/>
      <c r="N287" s="758"/>
      <c r="O287" s="758"/>
      <c r="P287" s="754"/>
      <c r="Q287" s="754"/>
      <c r="R287" s="758"/>
      <c r="S287" s="754"/>
      <c r="T287" s="768"/>
      <c r="U287" s="758"/>
      <c r="V287" s="759"/>
    </row>
    <row r="288" spans="1:22" ht="38.25">
      <c r="A288" s="760"/>
      <c r="B288" s="752"/>
      <c r="C288" s="68" t="s">
        <v>121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758"/>
      <c r="N288" s="758"/>
      <c r="O288" s="758"/>
      <c r="P288" s="755"/>
      <c r="Q288" s="755"/>
      <c r="R288" s="758"/>
      <c r="S288" s="755"/>
      <c r="T288" s="768"/>
      <c r="U288" s="758"/>
      <c r="V288" s="759"/>
    </row>
    <row r="289" spans="1:22">
      <c r="A289" s="760"/>
      <c r="B289" s="750"/>
      <c r="C289" s="68" t="s">
        <v>86</v>
      </c>
      <c r="M289" s="758" t="str">
        <f>IF((L290=""),"",MAX(D291:L291))</f>
        <v/>
      </c>
      <c r="N289" s="758" t="str">
        <f>IF(L290="","",MIN(D291:L291))</f>
        <v/>
      </c>
      <c r="O289" s="758" t="str">
        <f>IF((L291=""),"",AVERAGE(D291:L291))</f>
        <v/>
      </c>
      <c r="P289" s="761">
        <v>800</v>
      </c>
      <c r="Q289" s="761">
        <v>1000</v>
      </c>
      <c r="R289" s="758" t="str">
        <f>IF((L290=""),"",((M289-N289)/(M289+N289))*100)</f>
        <v/>
      </c>
      <c r="S289" s="761">
        <v>20</v>
      </c>
      <c r="T289" s="768" t="str">
        <f>IF(L290="","",IF(R386&lt;20,(IF(O289&gt;19000,IF(O289&lt;49000,"Pass","Fail"),"Fail"))))</f>
        <v/>
      </c>
      <c r="U289" s="758"/>
      <c r="V289" s="759"/>
    </row>
    <row r="290" spans="1:22">
      <c r="A290" s="760"/>
      <c r="B290" s="751"/>
      <c r="C290" s="68" t="s">
        <v>87</v>
      </c>
      <c r="M290" s="758"/>
      <c r="N290" s="758"/>
      <c r="O290" s="758"/>
      <c r="P290" s="754"/>
      <c r="Q290" s="754"/>
      <c r="R290" s="758"/>
      <c r="S290" s="754"/>
      <c r="T290" s="768"/>
      <c r="U290" s="758"/>
      <c r="V290" s="759"/>
    </row>
    <row r="291" spans="1:22" ht="38.25">
      <c r="A291" s="760"/>
      <c r="B291" s="752"/>
      <c r="C291" s="68" t="s">
        <v>121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758"/>
      <c r="N291" s="758"/>
      <c r="O291" s="758"/>
      <c r="P291" s="755"/>
      <c r="Q291" s="755"/>
      <c r="R291" s="758"/>
      <c r="S291" s="755"/>
      <c r="T291" s="768"/>
      <c r="U291" s="758"/>
      <c r="V291" s="759"/>
    </row>
    <row r="292" spans="1:22">
      <c r="A292" s="760"/>
      <c r="B292" s="750"/>
      <c r="C292" s="68" t="s">
        <v>86</v>
      </c>
      <c r="M292" s="758" t="str">
        <f>IF((L293=""),"",MAX(D294:L294))</f>
        <v/>
      </c>
      <c r="N292" s="758" t="str">
        <f>IF(L293="","",MIN(D294:L294))</f>
        <v/>
      </c>
      <c r="O292" s="758" t="str">
        <f>IF((L294=""),"",AVERAGE(D294:L294))</f>
        <v/>
      </c>
      <c r="P292" s="761">
        <v>19000</v>
      </c>
      <c r="Q292" s="761">
        <v>49000</v>
      </c>
      <c r="R292" s="758" t="str">
        <f>IF((L293=""),"",((M292-N292)/(M292+N292))*100)</f>
        <v/>
      </c>
      <c r="S292" s="761">
        <v>20</v>
      </c>
      <c r="T292" s="768" t="str">
        <f>IF(L293="","",IF(R389&lt;20,(IF(O292&gt;19000,IF(O292&lt;49000,"Pass","Fail"),"Fail"))))</f>
        <v/>
      </c>
      <c r="U292" s="758"/>
      <c r="V292" s="759"/>
    </row>
    <row r="293" spans="1:22">
      <c r="A293" s="760"/>
      <c r="B293" s="751"/>
      <c r="C293" s="68" t="s">
        <v>87</v>
      </c>
      <c r="M293" s="758"/>
      <c r="N293" s="758"/>
      <c r="O293" s="758"/>
      <c r="P293" s="754"/>
      <c r="Q293" s="754"/>
      <c r="R293" s="758"/>
      <c r="S293" s="754"/>
      <c r="T293" s="768"/>
      <c r="U293" s="758"/>
      <c r="V293" s="759"/>
    </row>
    <row r="294" spans="1:22" ht="38.25">
      <c r="A294" s="760"/>
      <c r="B294" s="752"/>
      <c r="C294" s="68" t="s">
        <v>121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758"/>
      <c r="N294" s="758"/>
      <c r="O294" s="758"/>
      <c r="P294" s="755"/>
      <c r="Q294" s="755"/>
      <c r="R294" s="758"/>
      <c r="S294" s="755"/>
      <c r="T294" s="768"/>
      <c r="U294" s="758"/>
      <c r="V294" s="759"/>
    </row>
    <row r="295" spans="1:22">
      <c r="A295" s="760"/>
      <c r="B295" s="750"/>
      <c r="C295" s="68" t="s">
        <v>86</v>
      </c>
      <c r="M295" s="758" t="str">
        <f>IF((L296=""),"",MAX(D297:L297))</f>
        <v/>
      </c>
      <c r="N295" s="758" t="str">
        <f>IF(L296="","",MIN(D297:L297))</f>
        <v/>
      </c>
      <c r="O295" s="758" t="str">
        <f>IF((L297=""),"",AVERAGE(D297:L297))</f>
        <v/>
      </c>
      <c r="P295" s="761">
        <v>19000</v>
      </c>
      <c r="Q295" s="761">
        <v>49000</v>
      </c>
      <c r="R295" s="758" t="str">
        <f>IF((L296=""),"",((M295-N295)/(M295+N295))*100)</f>
        <v/>
      </c>
      <c r="S295" s="761">
        <v>20</v>
      </c>
      <c r="T295" s="768" t="str">
        <f>IF(L296="","",IF(R392&lt;20,(IF(O295&gt;19000,IF(O295&lt;49000,"Pass","Fail"),"Fail"))))</f>
        <v/>
      </c>
      <c r="U295" s="758"/>
      <c r="V295" s="759"/>
    </row>
    <row r="296" spans="1:22">
      <c r="A296" s="760"/>
      <c r="B296" s="751"/>
      <c r="C296" s="68" t="s">
        <v>87</v>
      </c>
      <c r="M296" s="758"/>
      <c r="N296" s="758"/>
      <c r="O296" s="758"/>
      <c r="P296" s="754"/>
      <c r="Q296" s="754"/>
      <c r="R296" s="758"/>
      <c r="S296" s="754"/>
      <c r="T296" s="768"/>
      <c r="U296" s="758"/>
      <c r="V296" s="759"/>
    </row>
    <row r="297" spans="1:22" ht="38.25">
      <c r="A297" s="760"/>
      <c r="B297" s="752"/>
      <c r="C297" s="68" t="s">
        <v>121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758"/>
      <c r="N297" s="758"/>
      <c r="O297" s="758"/>
      <c r="P297" s="755"/>
      <c r="Q297" s="755"/>
      <c r="R297" s="758"/>
      <c r="S297" s="755"/>
      <c r="T297" s="768"/>
      <c r="U297" s="758"/>
      <c r="V297" s="759"/>
    </row>
    <row r="298" spans="1:22">
      <c r="A298" s="760"/>
      <c r="B298" s="750"/>
      <c r="C298" s="68" t="s">
        <v>86</v>
      </c>
      <c r="M298" s="758" t="str">
        <f>IF((L299=""),"",MAX(D300:L300))</f>
        <v/>
      </c>
      <c r="N298" s="758" t="str">
        <f>IF(L299="","",MIN(D300:L300))</f>
        <v/>
      </c>
      <c r="O298" s="758" t="str">
        <f>IF((L300=""),"",AVERAGE(D300:L300))</f>
        <v/>
      </c>
      <c r="P298" s="761">
        <v>19000</v>
      </c>
      <c r="Q298" s="761">
        <v>49000</v>
      </c>
      <c r="R298" s="758" t="str">
        <f>IF((L299=""),"",((M298-N298)/(M298+N298))*100)</f>
        <v/>
      </c>
      <c r="S298" s="761">
        <v>20</v>
      </c>
      <c r="T298" s="768" t="str">
        <f>IF(L299="","",IF(R395&lt;20,(IF(O298&gt;19000,IF(O298&lt;49000,"Pass","Fail"),"Fail"))))</f>
        <v/>
      </c>
      <c r="U298" s="758"/>
      <c r="V298" s="759"/>
    </row>
    <row r="299" spans="1:22">
      <c r="A299" s="760"/>
      <c r="B299" s="751"/>
      <c r="C299" s="68" t="s">
        <v>87</v>
      </c>
      <c r="M299" s="758"/>
      <c r="N299" s="758"/>
      <c r="O299" s="758"/>
      <c r="P299" s="754"/>
      <c r="Q299" s="754"/>
      <c r="R299" s="758"/>
      <c r="S299" s="754"/>
      <c r="T299" s="768"/>
      <c r="U299" s="758"/>
      <c r="V299" s="759"/>
    </row>
    <row r="300" spans="1:22" ht="38.25">
      <c r="A300" s="760"/>
      <c r="B300" s="752"/>
      <c r="C300" s="68" t="s">
        <v>121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758"/>
      <c r="N300" s="758"/>
      <c r="O300" s="758"/>
      <c r="P300" s="755"/>
      <c r="Q300" s="755"/>
      <c r="R300" s="758"/>
      <c r="S300" s="755"/>
      <c r="T300" s="768"/>
      <c r="U300" s="758"/>
      <c r="V300" s="759"/>
    </row>
    <row r="301" spans="1:22">
      <c r="A301" s="760"/>
      <c r="B301" s="750"/>
      <c r="C301" s="68" t="s">
        <v>86</v>
      </c>
      <c r="M301" s="758" t="str">
        <f>IF((L302=""),"",MAX(D303:L303))</f>
        <v/>
      </c>
      <c r="N301" s="758" t="str">
        <f>IF(L302="","",MIN(D303:L303))</f>
        <v/>
      </c>
      <c r="O301" s="758" t="str">
        <f>IF((L303=""),"",AVERAGE(D303:L303))</f>
        <v/>
      </c>
      <c r="P301" s="761">
        <v>19000</v>
      </c>
      <c r="Q301" s="761">
        <v>49000</v>
      </c>
      <c r="R301" s="758" t="str">
        <f>IF((L302=""),"",((M301-N301)/(M301+N301))*100)</f>
        <v/>
      </c>
      <c r="S301" s="761">
        <v>20</v>
      </c>
      <c r="T301" s="768" t="str">
        <f>IF(L302="","",IF(R398&lt;20,(IF(O301&gt;19000,IF(O301&lt;49000,"Pass","Fail"),"Fail"))))</f>
        <v/>
      </c>
      <c r="U301" s="758"/>
      <c r="V301" s="759"/>
    </row>
    <row r="302" spans="1:22">
      <c r="A302" s="760"/>
      <c r="B302" s="751"/>
      <c r="C302" s="68" t="s">
        <v>87</v>
      </c>
      <c r="M302" s="758"/>
      <c r="N302" s="758"/>
      <c r="O302" s="758"/>
      <c r="P302" s="754"/>
      <c r="Q302" s="754"/>
      <c r="R302" s="758"/>
      <c r="S302" s="754"/>
      <c r="T302" s="768"/>
      <c r="U302" s="758"/>
      <c r="V302" s="759"/>
    </row>
    <row r="303" spans="1:22" ht="38.25">
      <c r="A303" s="760"/>
      <c r="B303" s="752"/>
      <c r="C303" s="68" t="s">
        <v>121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758"/>
      <c r="N303" s="758"/>
      <c r="O303" s="758"/>
      <c r="P303" s="755"/>
      <c r="Q303" s="755"/>
      <c r="R303" s="758"/>
      <c r="S303" s="755"/>
      <c r="T303" s="768"/>
      <c r="U303" s="758"/>
      <c r="V303" s="759"/>
    </row>
    <row r="304" spans="1:22">
      <c r="A304" s="760"/>
      <c r="B304" s="750"/>
      <c r="C304" s="68" t="s">
        <v>86</v>
      </c>
      <c r="M304" s="758" t="str">
        <f>IF((L305=""),"",MAX(D306:L306))</f>
        <v/>
      </c>
      <c r="N304" s="758" t="str">
        <f>IF(L305="","",MIN(D306:L306))</f>
        <v/>
      </c>
      <c r="O304" s="758" t="str">
        <f>IF((L306=""),"",AVERAGE(D306:L306))</f>
        <v/>
      </c>
      <c r="P304" s="761">
        <v>19000</v>
      </c>
      <c r="Q304" s="761">
        <v>49000</v>
      </c>
      <c r="R304" s="758" t="str">
        <f>IF((L305=""),"",((M304-N304)/(M304+N304))*100)</f>
        <v/>
      </c>
      <c r="S304" s="761">
        <v>20</v>
      </c>
      <c r="T304" s="768" t="str">
        <f>IF(L305="","",IF(R401&lt;20,(IF(O304&gt;19000,IF(O304&lt;49000,"Pass","Fail"),"Fail"))))</f>
        <v/>
      </c>
      <c r="U304" s="758"/>
      <c r="V304" s="759"/>
    </row>
    <row r="305" spans="1:22">
      <c r="A305" s="760"/>
      <c r="B305" s="751"/>
      <c r="C305" s="68" t="s">
        <v>87</v>
      </c>
      <c r="M305" s="758"/>
      <c r="N305" s="758"/>
      <c r="O305" s="758"/>
      <c r="P305" s="754"/>
      <c r="Q305" s="754"/>
      <c r="R305" s="758"/>
      <c r="S305" s="754"/>
      <c r="T305" s="768"/>
      <c r="U305" s="758"/>
      <c r="V305" s="759"/>
    </row>
    <row r="306" spans="1:22" ht="38.25">
      <c r="A306" s="760"/>
      <c r="B306" s="752"/>
      <c r="C306" s="68" t="s">
        <v>121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758"/>
      <c r="N306" s="758"/>
      <c r="O306" s="758"/>
      <c r="P306" s="755"/>
      <c r="Q306" s="755"/>
      <c r="R306" s="758"/>
      <c r="S306" s="755"/>
      <c r="T306" s="768"/>
      <c r="U306" s="758"/>
      <c r="V306" s="759"/>
    </row>
    <row r="307" spans="1:22">
      <c r="A307" s="760"/>
      <c r="B307" s="750"/>
      <c r="C307" s="68" t="s">
        <v>86</v>
      </c>
      <c r="M307" s="758" t="str">
        <f>IF((L308=""),"",MAX(D309:L309))</f>
        <v/>
      </c>
      <c r="N307" s="758" t="str">
        <f>IF(L308="","",MIN(D309:L309))</f>
        <v/>
      </c>
      <c r="O307" s="758" t="str">
        <f>IF((L309=""),"",AVERAGE(D309:L309))</f>
        <v/>
      </c>
      <c r="P307" s="761">
        <v>19000</v>
      </c>
      <c r="Q307" s="761">
        <v>49000</v>
      </c>
      <c r="R307" s="758" t="str">
        <f>IF((L308=""),"",((M307-N307)/(M307+N307))*100)</f>
        <v/>
      </c>
      <c r="S307" s="761">
        <v>20</v>
      </c>
      <c r="T307" s="768" t="str">
        <f>IF(L308="","",IF(R404&lt;20,(IF(O307&gt;19000,IF(O307&lt;49000,"Pass","Fail"),"Fail"))))</f>
        <v/>
      </c>
      <c r="U307" s="758"/>
      <c r="V307" s="759"/>
    </row>
    <row r="308" spans="1:22">
      <c r="A308" s="760"/>
      <c r="B308" s="751"/>
      <c r="C308" s="68" t="s">
        <v>87</v>
      </c>
      <c r="M308" s="758"/>
      <c r="N308" s="758"/>
      <c r="O308" s="758"/>
      <c r="P308" s="754"/>
      <c r="Q308" s="754"/>
      <c r="R308" s="758"/>
      <c r="S308" s="754"/>
      <c r="T308" s="768"/>
      <c r="U308" s="758"/>
      <c r="V308" s="759"/>
    </row>
    <row r="309" spans="1:22" ht="38.25">
      <c r="A309" s="760"/>
      <c r="B309" s="752"/>
      <c r="C309" s="68" t="s">
        <v>121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758"/>
      <c r="N309" s="758"/>
      <c r="O309" s="758"/>
      <c r="P309" s="755"/>
      <c r="Q309" s="755"/>
      <c r="R309" s="758"/>
      <c r="S309" s="755"/>
      <c r="T309" s="768"/>
      <c r="U309" s="758"/>
      <c r="V309" s="759"/>
    </row>
    <row r="310" spans="1:22">
      <c r="A310" s="760"/>
      <c r="B310" s="750"/>
      <c r="C310" s="68" t="s">
        <v>86</v>
      </c>
      <c r="M310" s="758" t="str">
        <f>IF((L311=""),"",MAX(D312:L312))</f>
        <v/>
      </c>
      <c r="N310" s="758" t="str">
        <f>IF(L311="","",MIN(D312:L312))</f>
        <v/>
      </c>
      <c r="O310" s="758" t="str">
        <f>IF((L312=""),"",AVERAGE(D312:L312))</f>
        <v/>
      </c>
      <c r="P310" s="761">
        <v>19000</v>
      </c>
      <c r="Q310" s="761">
        <v>49000</v>
      </c>
      <c r="R310" s="758" t="str">
        <f>IF((L311=""),"",((M310-N310)/(M310+N310))*100)</f>
        <v/>
      </c>
      <c r="S310" s="761">
        <v>20</v>
      </c>
      <c r="T310" s="768" t="str">
        <f>IF(L311="","",IF(R407&lt;20,(IF(O310&gt;19000,IF(O310&lt;49000,"Pass","Fail"),"Fail"))))</f>
        <v/>
      </c>
      <c r="U310" s="758"/>
      <c r="V310" s="759"/>
    </row>
    <row r="311" spans="1:22">
      <c r="A311" s="760"/>
      <c r="B311" s="751"/>
      <c r="C311" s="68" t="s">
        <v>87</v>
      </c>
      <c r="M311" s="758"/>
      <c r="N311" s="758"/>
      <c r="O311" s="758"/>
      <c r="P311" s="754"/>
      <c r="Q311" s="754"/>
      <c r="R311" s="758"/>
      <c r="S311" s="754"/>
      <c r="T311" s="768"/>
      <c r="U311" s="758"/>
      <c r="V311" s="759"/>
    </row>
    <row r="312" spans="1:22" ht="38.25">
      <c r="A312" s="760"/>
      <c r="B312" s="752"/>
      <c r="C312" s="68" t="s">
        <v>121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758"/>
      <c r="N312" s="758"/>
      <c r="O312" s="758"/>
      <c r="P312" s="755"/>
      <c r="Q312" s="755"/>
      <c r="R312" s="758"/>
      <c r="S312" s="755"/>
      <c r="T312" s="768"/>
      <c r="U312" s="758"/>
      <c r="V312" s="759"/>
    </row>
    <row r="313" spans="1:22">
      <c r="A313" s="760"/>
      <c r="B313" s="750"/>
      <c r="C313" s="68" t="s">
        <v>86</v>
      </c>
      <c r="M313" s="758" t="str">
        <f>IF((L314=""),"",MAX(D315:L315))</f>
        <v/>
      </c>
      <c r="N313" s="758" t="str">
        <f>IF(L314="","",MIN(D315:L315))</f>
        <v/>
      </c>
      <c r="O313" s="758" t="str">
        <f>IF((L315=""),"",AVERAGE(D315:L315))</f>
        <v/>
      </c>
      <c r="P313" s="761">
        <v>19000</v>
      </c>
      <c r="Q313" s="761">
        <v>49000</v>
      </c>
      <c r="R313" s="758" t="str">
        <f>IF((L314=""),"",((M313-N313)/(M313+N313))*100)</f>
        <v/>
      </c>
      <c r="S313" s="761">
        <v>20</v>
      </c>
      <c r="T313" s="768" t="str">
        <f>IF(L314="","",IF(R410&lt;20,(IF(O313&gt;19000,IF(O313&lt;49000,"Pass","Fail"),"Fail"))))</f>
        <v/>
      </c>
      <c r="U313" s="758"/>
      <c r="V313" s="759"/>
    </row>
    <row r="314" spans="1:22">
      <c r="A314" s="760"/>
      <c r="B314" s="751"/>
      <c r="C314" s="68" t="s">
        <v>87</v>
      </c>
      <c r="M314" s="758"/>
      <c r="N314" s="758"/>
      <c r="O314" s="758"/>
      <c r="P314" s="754"/>
      <c r="Q314" s="754"/>
      <c r="R314" s="758"/>
      <c r="S314" s="754"/>
      <c r="T314" s="768"/>
      <c r="U314" s="758"/>
      <c r="V314" s="759"/>
    </row>
    <row r="315" spans="1:22" ht="38.25">
      <c r="A315" s="760"/>
      <c r="B315" s="752"/>
      <c r="C315" s="68" t="s">
        <v>121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758"/>
      <c r="N315" s="758"/>
      <c r="O315" s="758"/>
      <c r="P315" s="755"/>
      <c r="Q315" s="755"/>
      <c r="R315" s="758"/>
      <c r="S315" s="755"/>
      <c r="T315" s="768"/>
      <c r="U315" s="758"/>
      <c r="V315" s="759"/>
    </row>
    <row r="316" spans="1:22">
      <c r="A316" s="760"/>
      <c r="B316" s="750"/>
      <c r="C316" s="68" t="s">
        <v>86</v>
      </c>
      <c r="M316" s="758" t="str">
        <f>IF((L317=""),"",MAX(D318:L318))</f>
        <v/>
      </c>
      <c r="N316" s="758" t="str">
        <f>IF(L317="","",MIN(D318:L318))</f>
        <v/>
      </c>
      <c r="O316" s="758" t="str">
        <f>IF((L318=""),"",AVERAGE(D318:L318))</f>
        <v/>
      </c>
      <c r="P316" s="761">
        <v>19000</v>
      </c>
      <c r="Q316" s="761">
        <v>49000</v>
      </c>
      <c r="R316" s="758" t="str">
        <f>IF((L317=""),"",((M316-N316)/(M316+N316))*100)</f>
        <v/>
      </c>
      <c r="S316" s="761">
        <v>20</v>
      </c>
      <c r="T316" s="768" t="str">
        <f>IF(L317="","",IF(R413&lt;20,(IF(O316&gt;19000,IF(O316&lt;49000,"Pass","Fail"),"Fail"))))</f>
        <v/>
      </c>
      <c r="U316" s="758"/>
      <c r="V316" s="759"/>
    </row>
    <row r="317" spans="1:22">
      <c r="A317" s="760"/>
      <c r="B317" s="751"/>
      <c r="C317" s="68" t="s">
        <v>87</v>
      </c>
      <c r="M317" s="758"/>
      <c r="N317" s="758"/>
      <c r="O317" s="758"/>
      <c r="P317" s="754"/>
      <c r="Q317" s="754"/>
      <c r="R317" s="758"/>
      <c r="S317" s="754"/>
      <c r="T317" s="768"/>
      <c r="U317" s="758"/>
      <c r="V317" s="759"/>
    </row>
    <row r="318" spans="1:22" ht="38.25">
      <c r="A318" s="760"/>
      <c r="B318" s="752"/>
      <c r="C318" s="68" t="s">
        <v>121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758"/>
      <c r="N318" s="758"/>
      <c r="O318" s="758"/>
      <c r="P318" s="755"/>
      <c r="Q318" s="755"/>
      <c r="R318" s="758"/>
      <c r="S318" s="755"/>
      <c r="T318" s="768"/>
      <c r="U318" s="758"/>
      <c r="V318" s="759"/>
    </row>
    <row r="319" spans="1:22">
      <c r="A319" s="760"/>
      <c r="B319" s="750"/>
      <c r="C319" s="68" t="s">
        <v>86</v>
      </c>
      <c r="M319" s="758" t="str">
        <f>IF((L320=""),"",MAX(D321:L321))</f>
        <v/>
      </c>
      <c r="N319" s="758" t="str">
        <f>IF(L320="","",MIN(D321:L321))</f>
        <v/>
      </c>
      <c r="O319" s="758" t="str">
        <f>IF((L321=""),"",AVERAGE(D321:L321))</f>
        <v/>
      </c>
      <c r="P319" s="761">
        <v>19000</v>
      </c>
      <c r="Q319" s="761">
        <v>49000</v>
      </c>
      <c r="R319" s="758" t="str">
        <f>IF((L320=""),"",((M319-N319)/(M319+N319))*100)</f>
        <v/>
      </c>
      <c r="S319" s="761">
        <v>20</v>
      </c>
      <c r="T319" s="768" t="str">
        <f>IF(L320="","",IF(R416&lt;20,(IF(O319&gt;19000,IF(O319&lt;49000,"Pass","Fail"),"Fail"))))</f>
        <v/>
      </c>
      <c r="U319" s="758"/>
      <c r="V319" s="759"/>
    </row>
    <row r="320" spans="1:22">
      <c r="A320" s="760"/>
      <c r="B320" s="751"/>
      <c r="C320" s="68" t="s">
        <v>87</v>
      </c>
      <c r="M320" s="758"/>
      <c r="N320" s="758"/>
      <c r="O320" s="758"/>
      <c r="P320" s="754"/>
      <c r="Q320" s="754"/>
      <c r="R320" s="758"/>
      <c r="S320" s="754"/>
      <c r="T320" s="768"/>
      <c r="U320" s="758"/>
      <c r="V320" s="759"/>
    </row>
    <row r="321" spans="1:22" ht="38.25">
      <c r="A321" s="760"/>
      <c r="B321" s="752"/>
      <c r="C321" s="68" t="s">
        <v>121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758"/>
      <c r="N321" s="758"/>
      <c r="O321" s="758"/>
      <c r="P321" s="755"/>
      <c r="Q321" s="755"/>
      <c r="R321" s="758"/>
      <c r="S321" s="755"/>
      <c r="T321" s="768"/>
      <c r="U321" s="758"/>
      <c r="V321" s="759"/>
    </row>
    <row r="322" spans="1:22">
      <c r="A322" s="760"/>
      <c r="B322" s="750"/>
      <c r="C322" s="68" t="s">
        <v>86</v>
      </c>
      <c r="M322" s="758" t="str">
        <f>IF((L323=""),"",MAX(D324:L324))</f>
        <v/>
      </c>
      <c r="N322" s="758" t="str">
        <f>IF(L323="","",MIN(D324:L324))</f>
        <v/>
      </c>
      <c r="O322" s="758" t="str">
        <f>IF((L324=""),"",AVERAGE(D324:L324))</f>
        <v/>
      </c>
      <c r="P322" s="761">
        <v>19000</v>
      </c>
      <c r="Q322" s="761">
        <v>49000</v>
      </c>
      <c r="R322" s="758" t="str">
        <f>IF((L323=""),"",((M322-N322)/(M322+N322))*100)</f>
        <v/>
      </c>
      <c r="S322" s="761">
        <v>20</v>
      </c>
      <c r="T322" s="768" t="str">
        <f>IF(L323="","",IF(R419&lt;20,(IF(O322&gt;19000,IF(O322&lt;49000,"Pass","Fail"),"Fail"))))</f>
        <v/>
      </c>
      <c r="U322" s="758"/>
      <c r="V322" s="759"/>
    </row>
    <row r="323" spans="1:22">
      <c r="A323" s="760"/>
      <c r="B323" s="751"/>
      <c r="C323" s="68" t="s">
        <v>87</v>
      </c>
      <c r="M323" s="758"/>
      <c r="N323" s="758"/>
      <c r="O323" s="758"/>
      <c r="P323" s="754"/>
      <c r="Q323" s="754"/>
      <c r="R323" s="758"/>
      <c r="S323" s="754"/>
      <c r="T323" s="768"/>
      <c r="U323" s="758"/>
      <c r="V323" s="759"/>
    </row>
    <row r="324" spans="1:22" ht="38.25">
      <c r="A324" s="760"/>
      <c r="B324" s="752"/>
      <c r="C324" s="68" t="s">
        <v>121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758"/>
      <c r="N324" s="758"/>
      <c r="O324" s="758"/>
      <c r="P324" s="755"/>
      <c r="Q324" s="755"/>
      <c r="R324" s="758"/>
      <c r="S324" s="755"/>
      <c r="T324" s="768"/>
      <c r="U324" s="758"/>
      <c r="V324" s="759"/>
    </row>
    <row r="325" spans="1:22">
      <c r="A325" s="760"/>
      <c r="B325" s="750"/>
      <c r="C325" s="68" t="s">
        <v>86</v>
      </c>
      <c r="M325" s="758" t="str">
        <f>IF((L326=""),"",MAX(D327:L327))</f>
        <v/>
      </c>
      <c r="N325" s="758" t="str">
        <f>IF(L326="","",MIN(D327:L327))</f>
        <v/>
      </c>
      <c r="O325" s="758" t="str">
        <f>IF((L327=""),"",AVERAGE(D327:L327))</f>
        <v/>
      </c>
      <c r="P325" s="761">
        <v>19000</v>
      </c>
      <c r="Q325" s="761">
        <v>49000</v>
      </c>
      <c r="R325" s="758" t="str">
        <f>IF((L326=""),"",((M325-N325)/(M325+N325))*100)</f>
        <v/>
      </c>
      <c r="S325" s="761">
        <v>20</v>
      </c>
      <c r="T325" s="768" t="str">
        <f>IF(L326="","",IF(R422&lt;20,(IF(O325&gt;19000,IF(O325&lt;49000,"Pass","Fail"),"Fail"))))</f>
        <v/>
      </c>
      <c r="U325" s="758"/>
      <c r="V325" s="759"/>
    </row>
    <row r="326" spans="1:22">
      <c r="A326" s="760"/>
      <c r="B326" s="751"/>
      <c r="C326" s="68" t="s">
        <v>87</v>
      </c>
      <c r="M326" s="758"/>
      <c r="N326" s="758"/>
      <c r="O326" s="758"/>
      <c r="P326" s="754"/>
      <c r="Q326" s="754"/>
      <c r="R326" s="758"/>
      <c r="S326" s="754"/>
      <c r="T326" s="768"/>
      <c r="U326" s="758"/>
      <c r="V326" s="759"/>
    </row>
    <row r="327" spans="1:22" ht="38.25">
      <c r="A327" s="760"/>
      <c r="B327" s="752"/>
      <c r="C327" s="68" t="s">
        <v>121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758"/>
      <c r="N327" s="758"/>
      <c r="O327" s="758"/>
      <c r="P327" s="755"/>
      <c r="Q327" s="755"/>
      <c r="R327" s="758"/>
      <c r="S327" s="755"/>
      <c r="T327" s="768"/>
      <c r="U327" s="758"/>
      <c r="V327" s="759"/>
    </row>
    <row r="328" spans="1:22">
      <c r="A328" s="760"/>
      <c r="B328" s="750"/>
      <c r="C328" s="68" t="s">
        <v>86</v>
      </c>
      <c r="M328" s="758" t="str">
        <f>IF((L329=""),"",MAX(D330:L330))</f>
        <v/>
      </c>
      <c r="N328" s="758" t="str">
        <f>IF(L329="","",MIN(D330:L330))</f>
        <v/>
      </c>
      <c r="O328" s="758" t="str">
        <f>IF((L330=""),"",AVERAGE(D330:L330))</f>
        <v/>
      </c>
      <c r="P328" s="761">
        <v>19000</v>
      </c>
      <c r="Q328" s="761">
        <v>49000</v>
      </c>
      <c r="R328" s="758" t="str">
        <f>IF((L329=""),"",((M328-N328)/(M328+N328))*100)</f>
        <v/>
      </c>
      <c r="S328" s="761">
        <v>20</v>
      </c>
      <c r="T328" s="768" t="str">
        <f>IF(L329="","",IF(R425&lt;20,(IF(O328&gt;19000,IF(O328&lt;49000,"Pass","Fail"),"Fail"))))</f>
        <v/>
      </c>
      <c r="U328" s="758"/>
      <c r="V328" s="759"/>
    </row>
    <row r="329" spans="1:22">
      <c r="A329" s="760"/>
      <c r="B329" s="751"/>
      <c r="C329" s="68" t="s">
        <v>87</v>
      </c>
      <c r="M329" s="758"/>
      <c r="N329" s="758"/>
      <c r="O329" s="758"/>
      <c r="P329" s="754"/>
      <c r="Q329" s="754"/>
      <c r="R329" s="758"/>
      <c r="S329" s="754"/>
      <c r="T329" s="768"/>
      <c r="U329" s="758"/>
      <c r="V329" s="759"/>
    </row>
    <row r="330" spans="1:22" ht="38.25">
      <c r="A330" s="760"/>
      <c r="B330" s="752"/>
      <c r="C330" s="68" t="s">
        <v>121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758"/>
      <c r="N330" s="758"/>
      <c r="O330" s="758"/>
      <c r="P330" s="755"/>
      <c r="Q330" s="755"/>
      <c r="R330" s="758"/>
      <c r="S330" s="755"/>
      <c r="T330" s="768"/>
      <c r="U330" s="758"/>
      <c r="V330" s="759"/>
    </row>
    <row r="331" spans="1:22">
      <c r="A331" s="760"/>
      <c r="B331" s="750"/>
      <c r="C331" s="68" t="s">
        <v>86</v>
      </c>
      <c r="M331" s="758" t="str">
        <f>IF((L332=""),"",MAX(D333:L333))</f>
        <v/>
      </c>
      <c r="N331" s="758" t="str">
        <f>IF(L332="","",MIN(D333:L333))</f>
        <v/>
      </c>
      <c r="O331" s="758" t="str">
        <f>IF((L333=""),"",AVERAGE(D333:L333))</f>
        <v/>
      </c>
      <c r="P331" s="761">
        <v>19000</v>
      </c>
      <c r="Q331" s="761">
        <v>49000</v>
      </c>
      <c r="R331" s="758" t="str">
        <f>IF((L332=""),"",((M331-N331)/(M331+N331))*100)</f>
        <v/>
      </c>
      <c r="S331" s="761">
        <v>20</v>
      </c>
      <c r="T331" s="768" t="str">
        <f>IF(L332="","",IF(R428&lt;20,(IF(O331&gt;19000,IF(O331&lt;49000,"Pass","Fail"),"Fail"))))</f>
        <v/>
      </c>
      <c r="U331" s="758"/>
      <c r="V331" s="759"/>
    </row>
    <row r="332" spans="1:22">
      <c r="A332" s="760"/>
      <c r="B332" s="751"/>
      <c r="C332" s="68" t="s">
        <v>87</v>
      </c>
      <c r="M332" s="758"/>
      <c r="N332" s="758"/>
      <c r="O332" s="758"/>
      <c r="P332" s="754"/>
      <c r="Q332" s="754"/>
      <c r="R332" s="758"/>
      <c r="S332" s="754"/>
      <c r="T332" s="768"/>
      <c r="U332" s="758"/>
      <c r="V332" s="759"/>
    </row>
    <row r="333" spans="1:22" ht="38.25">
      <c r="A333" s="760"/>
      <c r="B333" s="752"/>
      <c r="C333" s="68" t="s">
        <v>121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758"/>
      <c r="N333" s="758"/>
      <c r="O333" s="758"/>
      <c r="P333" s="755"/>
      <c r="Q333" s="755"/>
      <c r="R333" s="758"/>
      <c r="S333" s="755"/>
      <c r="T333" s="768"/>
      <c r="U333" s="758"/>
      <c r="V333" s="759"/>
    </row>
    <row r="334" spans="1:22">
      <c r="A334" s="760"/>
      <c r="B334" s="750"/>
      <c r="C334" s="68" t="s">
        <v>86</v>
      </c>
      <c r="M334" s="758" t="str">
        <f>IF((L335=""),"",MAX(D336:L336))</f>
        <v/>
      </c>
      <c r="N334" s="758" t="str">
        <f>IF(L335="","",MIN(D336:L336))</f>
        <v/>
      </c>
      <c r="O334" s="758" t="str">
        <f>IF((L336=""),"",AVERAGE(D336:L336))</f>
        <v/>
      </c>
      <c r="P334" s="761">
        <v>19000</v>
      </c>
      <c r="Q334" s="761">
        <v>49000</v>
      </c>
      <c r="R334" s="758" t="str">
        <f>IF((L335=""),"",((M334-N334)/(M334+N334))*100)</f>
        <v/>
      </c>
      <c r="S334" s="761">
        <v>20</v>
      </c>
      <c r="T334" s="768" t="str">
        <f>IF(L335="","",IF(R431&lt;20,(IF(O334&gt;19000,IF(O334&lt;49000,"Pass","Fail"),"Fail"))))</f>
        <v/>
      </c>
      <c r="U334" s="758"/>
      <c r="V334" s="759"/>
    </row>
    <row r="335" spans="1:22">
      <c r="A335" s="760"/>
      <c r="B335" s="751"/>
      <c r="C335" s="68" t="s">
        <v>87</v>
      </c>
      <c r="M335" s="758"/>
      <c r="N335" s="758"/>
      <c r="O335" s="758"/>
      <c r="P335" s="754"/>
      <c r="Q335" s="754"/>
      <c r="R335" s="758"/>
      <c r="S335" s="754"/>
      <c r="T335" s="768"/>
      <c r="U335" s="758"/>
      <c r="V335" s="759"/>
    </row>
    <row r="336" spans="1:22" ht="38.25">
      <c r="A336" s="760"/>
      <c r="B336" s="752"/>
      <c r="C336" s="68" t="s">
        <v>121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758"/>
      <c r="N336" s="758"/>
      <c r="O336" s="758"/>
      <c r="P336" s="755"/>
      <c r="Q336" s="755"/>
      <c r="R336" s="758"/>
      <c r="S336" s="755"/>
      <c r="T336" s="768"/>
      <c r="U336" s="758"/>
      <c r="V336" s="759"/>
    </row>
    <row r="337" spans="1:22">
      <c r="A337" s="760"/>
      <c r="B337" s="750"/>
      <c r="C337" s="68" t="s">
        <v>86</v>
      </c>
      <c r="M337" s="758" t="str">
        <f>IF((L338=""),"",MAX(D339:L339))</f>
        <v/>
      </c>
      <c r="N337" s="758" t="str">
        <f>IF(L338="","",MIN(D339:L339))</f>
        <v/>
      </c>
      <c r="O337" s="758" t="str">
        <f>IF((L339=""),"",AVERAGE(D339:L339))</f>
        <v/>
      </c>
      <c r="P337" s="761">
        <v>19000</v>
      </c>
      <c r="Q337" s="761">
        <v>49000</v>
      </c>
      <c r="R337" s="758" t="str">
        <f>IF((L338=""),"",((M337-N337)/(M337+N337))*100)</f>
        <v/>
      </c>
      <c r="S337" s="761">
        <v>20</v>
      </c>
      <c r="T337" s="768" t="str">
        <f>IF(L338="","",IF(R434&lt;20,(IF(O337&gt;19000,IF(O337&lt;49000,"Pass","Fail"),"Fail"))))</f>
        <v/>
      </c>
      <c r="U337" s="758"/>
      <c r="V337" s="759"/>
    </row>
    <row r="338" spans="1:22">
      <c r="A338" s="760"/>
      <c r="B338" s="751"/>
      <c r="C338" s="68" t="s">
        <v>87</v>
      </c>
      <c r="M338" s="758"/>
      <c r="N338" s="758"/>
      <c r="O338" s="758"/>
      <c r="P338" s="754"/>
      <c r="Q338" s="754"/>
      <c r="R338" s="758"/>
      <c r="S338" s="754"/>
      <c r="T338" s="768"/>
      <c r="U338" s="758"/>
      <c r="V338" s="759"/>
    </row>
    <row r="339" spans="1:22" ht="38.25">
      <c r="A339" s="760"/>
      <c r="B339" s="752"/>
      <c r="C339" s="68" t="s">
        <v>121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758"/>
      <c r="N339" s="758"/>
      <c r="O339" s="758"/>
      <c r="P339" s="755"/>
      <c r="Q339" s="755"/>
      <c r="R339" s="758"/>
      <c r="S339" s="755"/>
      <c r="T339" s="768"/>
      <c r="U339" s="758"/>
      <c r="V339" s="759"/>
    </row>
    <row r="340" spans="1:22">
      <c r="A340" s="760"/>
      <c r="B340" s="750"/>
      <c r="C340" s="68" t="s">
        <v>86</v>
      </c>
      <c r="M340" s="758" t="str">
        <f>IF((L341=""),"",MAX(D342:L342))</f>
        <v/>
      </c>
      <c r="N340" s="758" t="str">
        <f>IF(L341="","",MIN(D342:L342))</f>
        <v/>
      </c>
      <c r="O340" s="758" t="str">
        <f>IF((L342=""),"",AVERAGE(D342:L342))</f>
        <v/>
      </c>
      <c r="P340" s="761">
        <v>19000</v>
      </c>
      <c r="Q340" s="761">
        <v>49000</v>
      </c>
      <c r="R340" s="758" t="str">
        <f>IF((L341=""),"",((M340-N340)/(M340+N340))*100)</f>
        <v/>
      </c>
      <c r="S340" s="761">
        <v>20</v>
      </c>
      <c r="T340" s="768" t="str">
        <f>IF(L341="","",IF(R437&lt;20,(IF(O340&gt;19000,IF(O340&lt;49000,"Pass","Fail"),"Fail"))))</f>
        <v/>
      </c>
      <c r="U340" s="758"/>
      <c r="V340" s="759"/>
    </row>
    <row r="341" spans="1:22">
      <c r="A341" s="760"/>
      <c r="B341" s="751"/>
      <c r="C341" s="68" t="s">
        <v>87</v>
      </c>
      <c r="M341" s="758"/>
      <c r="N341" s="758"/>
      <c r="O341" s="758"/>
      <c r="P341" s="754"/>
      <c r="Q341" s="754"/>
      <c r="R341" s="758"/>
      <c r="S341" s="754"/>
      <c r="T341" s="768"/>
      <c r="U341" s="758"/>
      <c r="V341" s="759"/>
    </row>
    <row r="342" spans="1:22" ht="38.25">
      <c r="A342" s="760"/>
      <c r="B342" s="752"/>
      <c r="C342" s="68" t="s">
        <v>121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758"/>
      <c r="N342" s="758"/>
      <c r="O342" s="758"/>
      <c r="P342" s="755"/>
      <c r="Q342" s="755"/>
      <c r="R342" s="758"/>
      <c r="S342" s="755"/>
      <c r="T342" s="768"/>
      <c r="U342" s="758"/>
      <c r="V342" s="759"/>
    </row>
    <row r="343" spans="1:22">
      <c r="A343" s="760"/>
      <c r="B343" s="750"/>
      <c r="C343" s="68" t="s">
        <v>86</v>
      </c>
      <c r="M343" s="758" t="str">
        <f>IF((L344=""),"",MAX(D345:L345))</f>
        <v/>
      </c>
      <c r="N343" s="758" t="str">
        <f>IF(L344="","",MIN(D345:L345))</f>
        <v/>
      </c>
      <c r="O343" s="758" t="str">
        <f>IF((L345=""),"",AVERAGE(D345:L345))</f>
        <v/>
      </c>
      <c r="P343" s="761">
        <v>19000</v>
      </c>
      <c r="Q343" s="761">
        <v>49000</v>
      </c>
      <c r="R343" s="758" t="str">
        <f>IF((L344=""),"",((M343-N343)/(M343+N343))*100)</f>
        <v/>
      </c>
      <c r="S343" s="761">
        <v>20</v>
      </c>
      <c r="T343" s="768" t="str">
        <f>IF(L344="","",IF(R440&lt;20,(IF(O343&gt;19000,IF(O343&lt;49000,"Pass","Fail"),"Fail"))))</f>
        <v/>
      </c>
      <c r="U343" s="758"/>
      <c r="V343" s="759"/>
    </row>
    <row r="344" spans="1:22">
      <c r="A344" s="760"/>
      <c r="B344" s="751"/>
      <c r="C344" s="68" t="s">
        <v>87</v>
      </c>
      <c r="M344" s="758"/>
      <c r="N344" s="758"/>
      <c r="O344" s="758"/>
      <c r="P344" s="754"/>
      <c r="Q344" s="754"/>
      <c r="R344" s="758"/>
      <c r="S344" s="754"/>
      <c r="T344" s="768"/>
      <c r="U344" s="758"/>
      <c r="V344" s="759"/>
    </row>
    <row r="345" spans="1:22" ht="38.25">
      <c r="A345" s="760"/>
      <c r="B345" s="752"/>
      <c r="C345" s="68" t="s">
        <v>121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758"/>
      <c r="N345" s="758"/>
      <c r="O345" s="758"/>
      <c r="P345" s="755"/>
      <c r="Q345" s="755"/>
      <c r="R345" s="758"/>
      <c r="S345" s="755"/>
      <c r="T345" s="768"/>
      <c r="U345" s="758"/>
      <c r="V345" s="759"/>
    </row>
    <row r="346" spans="1:22">
      <c r="A346" s="760"/>
      <c r="B346" s="750"/>
      <c r="C346" s="68" t="s">
        <v>86</v>
      </c>
      <c r="M346" s="758" t="str">
        <f>IF((L347=""),"",MAX(D348:L348))</f>
        <v/>
      </c>
      <c r="N346" s="758" t="str">
        <f>IF(L347="","",MIN(D348:L348))</f>
        <v/>
      </c>
      <c r="O346" s="758" t="str">
        <f>IF((L348=""),"",AVERAGE(D348:L348))</f>
        <v/>
      </c>
      <c r="P346" s="761">
        <v>19000</v>
      </c>
      <c r="Q346" s="761">
        <v>49000</v>
      </c>
      <c r="R346" s="758" t="str">
        <f>IF((L347=""),"",((M346-N346)/(M346+N346))*100)</f>
        <v/>
      </c>
      <c r="S346" s="761">
        <v>20</v>
      </c>
      <c r="T346" s="768" t="str">
        <f>IF(L347="","",IF(R443&lt;20,(IF(O346&gt;19000,IF(O346&lt;49000,"Pass","Fail"),"Fail"))))</f>
        <v/>
      </c>
      <c r="U346" s="758"/>
      <c r="V346" s="759"/>
    </row>
    <row r="347" spans="1:22">
      <c r="A347" s="760"/>
      <c r="B347" s="751"/>
      <c r="C347" s="68" t="s">
        <v>87</v>
      </c>
      <c r="M347" s="758"/>
      <c r="N347" s="758"/>
      <c r="O347" s="758"/>
      <c r="P347" s="754"/>
      <c r="Q347" s="754"/>
      <c r="R347" s="758"/>
      <c r="S347" s="754"/>
      <c r="T347" s="768"/>
      <c r="U347" s="758"/>
      <c r="V347" s="759"/>
    </row>
    <row r="348" spans="1:22" ht="38.25">
      <c r="A348" s="760"/>
      <c r="B348" s="752"/>
      <c r="C348" s="68" t="s">
        <v>121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758"/>
      <c r="N348" s="758"/>
      <c r="O348" s="758"/>
      <c r="P348" s="755"/>
      <c r="Q348" s="755"/>
      <c r="R348" s="758"/>
      <c r="S348" s="755"/>
      <c r="T348" s="768"/>
      <c r="U348" s="758"/>
      <c r="V348" s="759"/>
    </row>
    <row r="349" spans="1:22">
      <c r="A349" s="760"/>
      <c r="B349" s="750"/>
      <c r="C349" s="68" t="s">
        <v>86</v>
      </c>
      <c r="M349" s="758" t="str">
        <f>IF((L350=""),"",MAX(D351:L351))</f>
        <v/>
      </c>
      <c r="N349" s="758" t="str">
        <f>IF(L350="","",MIN(D351:L351))</f>
        <v/>
      </c>
      <c r="O349" s="758" t="str">
        <f>IF((L351=""),"",AVERAGE(D351:L351))</f>
        <v/>
      </c>
      <c r="P349" s="761">
        <v>19000</v>
      </c>
      <c r="Q349" s="761">
        <v>49000</v>
      </c>
      <c r="R349" s="758" t="str">
        <f>IF((L350=""),"",((M349-N349)/(M349+N349))*100)</f>
        <v/>
      </c>
      <c r="S349" s="761">
        <v>20</v>
      </c>
      <c r="T349" s="768" t="str">
        <f>IF(L350="","",IF(R446&lt;20,(IF(O349&gt;19000,IF(O349&lt;49000,"Pass","Fail"),"Fail"))))</f>
        <v/>
      </c>
      <c r="U349" s="758"/>
      <c r="V349" s="759"/>
    </row>
    <row r="350" spans="1:22">
      <c r="A350" s="760"/>
      <c r="B350" s="751"/>
      <c r="C350" s="68" t="s">
        <v>87</v>
      </c>
      <c r="M350" s="758"/>
      <c r="N350" s="758"/>
      <c r="O350" s="758"/>
      <c r="P350" s="754"/>
      <c r="Q350" s="754"/>
      <c r="R350" s="758"/>
      <c r="S350" s="754"/>
      <c r="T350" s="768"/>
      <c r="U350" s="758"/>
      <c r="V350" s="759"/>
    </row>
    <row r="351" spans="1:22" ht="38.25">
      <c r="A351" s="760"/>
      <c r="B351" s="752"/>
      <c r="C351" s="68" t="s">
        <v>121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758"/>
      <c r="N351" s="758"/>
      <c r="O351" s="758"/>
      <c r="P351" s="755"/>
      <c r="Q351" s="755"/>
      <c r="R351" s="758"/>
      <c r="S351" s="755"/>
      <c r="T351" s="768"/>
      <c r="U351" s="758"/>
      <c r="V351" s="759"/>
    </row>
    <row r="352" spans="1:22">
      <c r="A352" s="760"/>
      <c r="B352" s="750"/>
      <c r="C352" s="68" t="s">
        <v>86</v>
      </c>
      <c r="M352" s="758" t="str">
        <f>IF((L353=""),"",MAX(D354:L354))</f>
        <v/>
      </c>
      <c r="N352" s="758" t="str">
        <f>IF(L353="","",MIN(D354:L354))</f>
        <v/>
      </c>
      <c r="O352" s="758" t="str">
        <f>IF((L354=""),"",AVERAGE(D354:L354))</f>
        <v/>
      </c>
      <c r="P352" s="761">
        <v>19000</v>
      </c>
      <c r="Q352" s="761">
        <v>49000</v>
      </c>
      <c r="R352" s="758" t="str">
        <f>IF((L353=""),"",((M352-N352)/(M352+N352))*100)</f>
        <v/>
      </c>
      <c r="S352" s="761">
        <v>20</v>
      </c>
      <c r="T352" s="768" t="str">
        <f>IF(L353="","",IF(R449&lt;20,(IF(O352&gt;19000,IF(O352&lt;49000,"Pass","Fail"),"Fail"))))</f>
        <v/>
      </c>
      <c r="U352" s="758"/>
      <c r="V352" s="759"/>
    </row>
    <row r="353" spans="1:22">
      <c r="A353" s="760"/>
      <c r="B353" s="751"/>
      <c r="C353" s="68" t="s">
        <v>87</v>
      </c>
      <c r="M353" s="758"/>
      <c r="N353" s="758"/>
      <c r="O353" s="758"/>
      <c r="P353" s="754"/>
      <c r="Q353" s="754"/>
      <c r="R353" s="758"/>
      <c r="S353" s="754"/>
      <c r="T353" s="768"/>
      <c r="U353" s="758"/>
      <c r="V353" s="759"/>
    </row>
    <row r="354" spans="1:22" ht="38.25">
      <c r="A354" s="760"/>
      <c r="B354" s="752"/>
      <c r="C354" s="68" t="s">
        <v>121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758"/>
      <c r="N354" s="758"/>
      <c r="O354" s="758"/>
      <c r="P354" s="755"/>
      <c r="Q354" s="755"/>
      <c r="R354" s="758"/>
      <c r="S354" s="755"/>
      <c r="T354" s="768"/>
      <c r="U354" s="758"/>
      <c r="V354" s="759"/>
    </row>
    <row r="355" spans="1:22">
      <c r="A355" s="760"/>
      <c r="B355" s="750"/>
      <c r="C355" s="68" t="s">
        <v>86</v>
      </c>
      <c r="M355" s="758" t="str">
        <f>IF((L356=""),"",MAX(D357:L357))</f>
        <v/>
      </c>
      <c r="N355" s="758" t="str">
        <f>IF(L356="","",MIN(D357:L357))</f>
        <v/>
      </c>
      <c r="O355" s="758" t="str">
        <f>IF((L357=""),"",AVERAGE(D357:L357))</f>
        <v/>
      </c>
      <c r="P355" s="761">
        <v>19000</v>
      </c>
      <c r="Q355" s="761">
        <v>49000</v>
      </c>
      <c r="R355" s="758" t="str">
        <f>IF((L356=""),"",((M355-N355)/(M355+N355))*100)</f>
        <v/>
      </c>
      <c r="S355" s="761">
        <v>20</v>
      </c>
      <c r="T355" s="768" t="str">
        <f>IF(L356="","",IF(R452&lt;20,(IF(O355&gt;19000,IF(O355&lt;49000,"Pass","Fail"),"Fail"))))</f>
        <v/>
      </c>
      <c r="U355" s="758"/>
      <c r="V355" s="759"/>
    </row>
    <row r="356" spans="1:22">
      <c r="A356" s="760"/>
      <c r="B356" s="751"/>
      <c r="C356" s="68" t="s">
        <v>87</v>
      </c>
      <c r="M356" s="758"/>
      <c r="N356" s="758"/>
      <c r="O356" s="758"/>
      <c r="P356" s="754"/>
      <c r="Q356" s="754"/>
      <c r="R356" s="758"/>
      <c r="S356" s="754"/>
      <c r="T356" s="768"/>
      <c r="U356" s="758"/>
      <c r="V356" s="759"/>
    </row>
    <row r="357" spans="1:22" ht="38.25">
      <c r="A357" s="760"/>
      <c r="B357" s="752"/>
      <c r="C357" s="68" t="s">
        <v>121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758"/>
      <c r="N357" s="758"/>
      <c r="O357" s="758"/>
      <c r="P357" s="755"/>
      <c r="Q357" s="755"/>
      <c r="R357" s="758"/>
      <c r="S357" s="755"/>
      <c r="T357" s="768"/>
      <c r="U357" s="758"/>
      <c r="V357" s="759"/>
    </row>
    <row r="358" spans="1:22">
      <c r="A358" s="760"/>
      <c r="B358" s="750"/>
      <c r="C358" s="68" t="s">
        <v>86</v>
      </c>
      <c r="M358" s="758" t="str">
        <f>IF((L359=""),"",MAX(D360:L360))</f>
        <v/>
      </c>
      <c r="N358" s="758" t="str">
        <f>IF(L359="","",MIN(D360:L360))</f>
        <v/>
      </c>
      <c r="O358" s="758" t="str">
        <f>IF((L360=""),"",AVERAGE(D360:L360))</f>
        <v/>
      </c>
      <c r="P358" s="761">
        <v>19000</v>
      </c>
      <c r="Q358" s="761">
        <v>49000</v>
      </c>
      <c r="R358" s="758" t="str">
        <f>IF((L359=""),"",((M358-N358)/(M358+N358))*100)</f>
        <v/>
      </c>
      <c r="S358" s="761">
        <v>20</v>
      </c>
      <c r="T358" s="768" t="str">
        <f>IF(L359="","",IF(R455&lt;20,(IF(O358&gt;19000,IF(O358&lt;49000,"Pass","Fail"),"Fail"))))</f>
        <v/>
      </c>
      <c r="U358" s="758"/>
      <c r="V358" s="759"/>
    </row>
    <row r="359" spans="1:22">
      <c r="A359" s="760"/>
      <c r="B359" s="751"/>
      <c r="C359" s="68" t="s">
        <v>87</v>
      </c>
      <c r="M359" s="758"/>
      <c r="N359" s="758"/>
      <c r="O359" s="758"/>
      <c r="P359" s="754"/>
      <c r="Q359" s="754"/>
      <c r="R359" s="758"/>
      <c r="S359" s="754"/>
      <c r="T359" s="768"/>
      <c r="U359" s="758"/>
      <c r="V359" s="759"/>
    </row>
    <row r="360" spans="1:22" ht="38.25">
      <c r="A360" s="760"/>
      <c r="B360" s="752"/>
      <c r="C360" s="68" t="s">
        <v>121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758"/>
      <c r="N360" s="758"/>
      <c r="O360" s="758"/>
      <c r="P360" s="755"/>
      <c r="Q360" s="755"/>
      <c r="R360" s="758"/>
      <c r="S360" s="755"/>
      <c r="T360" s="768"/>
      <c r="U360" s="758"/>
      <c r="V360" s="759"/>
    </row>
    <row r="361" spans="1:22">
      <c r="A361" s="760"/>
      <c r="B361" s="750"/>
      <c r="C361" s="68" t="s">
        <v>86</v>
      </c>
      <c r="M361" s="758" t="str">
        <f>IF((L362=""),"",MAX(D363:L363))</f>
        <v/>
      </c>
      <c r="N361" s="758" t="str">
        <f>IF(L362="","",MIN(D363:L363))</f>
        <v/>
      </c>
      <c r="O361" s="758" t="str">
        <f>IF((L363=""),"",AVERAGE(D363:L363))</f>
        <v/>
      </c>
      <c r="P361" s="761">
        <v>19000</v>
      </c>
      <c r="Q361" s="761">
        <v>49000</v>
      </c>
      <c r="R361" s="758" t="str">
        <f>IF((L362=""),"",((M361-N361)/(M361+N361))*100)</f>
        <v/>
      </c>
      <c r="S361" s="761">
        <v>20</v>
      </c>
      <c r="T361" s="768" t="str">
        <f>IF(L362="","",IF(R458&lt;20,(IF(O361&gt;19000,IF(O361&lt;49000,"Pass","Fail"),"Fail"))))</f>
        <v/>
      </c>
      <c r="U361" s="758"/>
      <c r="V361" s="759"/>
    </row>
    <row r="362" spans="1:22">
      <c r="A362" s="760"/>
      <c r="B362" s="751"/>
      <c r="C362" s="68" t="s">
        <v>87</v>
      </c>
      <c r="M362" s="758"/>
      <c r="N362" s="758"/>
      <c r="O362" s="758"/>
      <c r="P362" s="754"/>
      <c r="Q362" s="754"/>
      <c r="R362" s="758"/>
      <c r="S362" s="754"/>
      <c r="T362" s="768"/>
      <c r="U362" s="758"/>
      <c r="V362" s="759"/>
    </row>
    <row r="363" spans="1:22" ht="38.25">
      <c r="A363" s="760"/>
      <c r="B363" s="752"/>
      <c r="C363" s="68" t="s">
        <v>121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758"/>
      <c r="N363" s="758"/>
      <c r="O363" s="758"/>
      <c r="P363" s="755"/>
      <c r="Q363" s="755"/>
      <c r="R363" s="758"/>
      <c r="S363" s="755"/>
      <c r="T363" s="768"/>
      <c r="U363" s="758"/>
      <c r="V363" s="759"/>
    </row>
    <row r="364" spans="1:22">
      <c r="A364" s="760"/>
      <c r="B364" s="750"/>
      <c r="C364" s="68" t="s">
        <v>86</v>
      </c>
      <c r="M364" s="758" t="str">
        <f>IF((L365=""),"",MAX(D366:L366))</f>
        <v/>
      </c>
      <c r="N364" s="758" t="str">
        <f>IF(L365="","",MIN(D366:L366))</f>
        <v/>
      </c>
      <c r="O364" s="758" t="str">
        <f>IF((L366=""),"",AVERAGE(D366:L366))</f>
        <v/>
      </c>
      <c r="P364" s="761">
        <v>19000</v>
      </c>
      <c r="Q364" s="761">
        <v>49000</v>
      </c>
      <c r="R364" s="758" t="str">
        <f>IF((L365=""),"",((M364-N364)/(M364+N364))*100)</f>
        <v/>
      </c>
      <c r="S364" s="761">
        <v>20</v>
      </c>
      <c r="T364" s="768" t="str">
        <f>IF(L365="","",IF(R461&lt;20,(IF(O364&gt;19000,IF(O364&lt;49000,"Pass","Fail"),"Fail"))))</f>
        <v/>
      </c>
      <c r="U364" s="758"/>
      <c r="V364" s="759"/>
    </row>
    <row r="365" spans="1:22">
      <c r="A365" s="760"/>
      <c r="B365" s="751"/>
      <c r="C365" s="68" t="s">
        <v>87</v>
      </c>
      <c r="M365" s="758"/>
      <c r="N365" s="758"/>
      <c r="O365" s="758"/>
      <c r="P365" s="754"/>
      <c r="Q365" s="754"/>
      <c r="R365" s="758"/>
      <c r="S365" s="754"/>
      <c r="T365" s="768"/>
      <c r="U365" s="758"/>
      <c r="V365" s="759"/>
    </row>
    <row r="366" spans="1:22" ht="38.25">
      <c r="A366" s="760"/>
      <c r="B366" s="752"/>
      <c r="C366" s="68" t="s">
        <v>121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758"/>
      <c r="N366" s="758"/>
      <c r="O366" s="758"/>
      <c r="P366" s="755"/>
      <c r="Q366" s="755"/>
      <c r="R366" s="758"/>
      <c r="S366" s="755"/>
      <c r="T366" s="768"/>
      <c r="U366" s="758"/>
      <c r="V366" s="759"/>
    </row>
    <row r="367" spans="1:22">
      <c r="A367" s="760"/>
      <c r="B367" s="750"/>
      <c r="C367" s="68" t="s">
        <v>86</v>
      </c>
      <c r="M367" s="758" t="str">
        <f>IF((L368=""),"",MAX(D369:L369))</f>
        <v/>
      </c>
      <c r="N367" s="758" t="str">
        <f>IF(L368="","",MIN(D369:L369))</f>
        <v/>
      </c>
      <c r="O367" s="758" t="str">
        <f>IF((L369=""),"",AVERAGE(D369:L369))</f>
        <v/>
      </c>
      <c r="P367" s="761">
        <v>19000</v>
      </c>
      <c r="Q367" s="761">
        <v>49000</v>
      </c>
      <c r="R367" s="758" t="str">
        <f>IF((L368=""),"",((M367-N367)/(M367+N367))*100)</f>
        <v/>
      </c>
      <c r="S367" s="761">
        <v>20</v>
      </c>
      <c r="T367" s="768" t="str">
        <f>IF(L368="","",IF(R464&lt;20,(IF(O367&gt;19000,IF(O367&lt;49000,"Pass","Fail"),"Fail"))))</f>
        <v/>
      </c>
      <c r="U367" s="758"/>
      <c r="V367" s="759"/>
    </row>
    <row r="368" spans="1:22">
      <c r="A368" s="760"/>
      <c r="B368" s="751"/>
      <c r="C368" s="68" t="s">
        <v>87</v>
      </c>
      <c r="M368" s="758"/>
      <c r="N368" s="758"/>
      <c r="O368" s="758"/>
      <c r="P368" s="754"/>
      <c r="Q368" s="754"/>
      <c r="R368" s="758"/>
      <c r="S368" s="754"/>
      <c r="T368" s="768"/>
      <c r="U368" s="758"/>
      <c r="V368" s="759"/>
    </row>
    <row r="369" spans="1:22" ht="38.25">
      <c r="A369" s="760"/>
      <c r="B369" s="752"/>
      <c r="C369" s="68" t="s">
        <v>121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758"/>
      <c r="N369" s="758"/>
      <c r="O369" s="758"/>
      <c r="P369" s="755"/>
      <c r="Q369" s="755"/>
      <c r="R369" s="758"/>
      <c r="S369" s="755"/>
      <c r="T369" s="768"/>
      <c r="U369" s="758"/>
      <c r="V369" s="759"/>
    </row>
    <row r="370" spans="1:22">
      <c r="A370" s="760"/>
      <c r="B370" s="750"/>
      <c r="C370" s="68" t="s">
        <v>86</v>
      </c>
      <c r="M370" s="758" t="str">
        <f>IF((L371=""),"",MAX(D372:L372))</f>
        <v/>
      </c>
      <c r="N370" s="758" t="str">
        <f>IF(L371="","",MIN(D372:L372))</f>
        <v/>
      </c>
      <c r="O370" s="758" t="str">
        <f>IF((L372=""),"",AVERAGE(D372:L372))</f>
        <v/>
      </c>
      <c r="P370" s="761">
        <v>19000</v>
      </c>
      <c r="Q370" s="761">
        <v>49000</v>
      </c>
      <c r="R370" s="758" t="str">
        <f>IF((L371=""),"",((M370-N370)/(M370+N370))*100)</f>
        <v/>
      </c>
      <c r="S370" s="761">
        <v>20</v>
      </c>
      <c r="T370" s="768" t="str">
        <f>IF(L371="","",IF(R467&lt;20,(IF(O370&gt;19000,IF(O370&lt;49000,"Pass","Fail"),"Fail"))))</f>
        <v/>
      </c>
      <c r="U370" s="758"/>
      <c r="V370" s="759"/>
    </row>
    <row r="371" spans="1:22">
      <c r="A371" s="760"/>
      <c r="B371" s="751"/>
      <c r="C371" s="68" t="s">
        <v>87</v>
      </c>
      <c r="M371" s="758"/>
      <c r="N371" s="758"/>
      <c r="O371" s="758"/>
      <c r="P371" s="754"/>
      <c r="Q371" s="754"/>
      <c r="R371" s="758"/>
      <c r="S371" s="754"/>
      <c r="T371" s="768"/>
      <c r="U371" s="758"/>
      <c r="V371" s="759"/>
    </row>
    <row r="372" spans="1:22" ht="38.25">
      <c r="A372" s="760"/>
      <c r="B372" s="752"/>
      <c r="C372" s="68" t="s">
        <v>121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758"/>
      <c r="N372" s="758"/>
      <c r="O372" s="758"/>
      <c r="P372" s="755"/>
      <c r="Q372" s="755"/>
      <c r="R372" s="758"/>
      <c r="S372" s="755"/>
      <c r="T372" s="768"/>
      <c r="U372" s="758"/>
      <c r="V372" s="759"/>
    </row>
    <row r="373" spans="1:22">
      <c r="A373" s="760"/>
      <c r="B373" s="750"/>
      <c r="C373" s="68" t="s">
        <v>86</v>
      </c>
      <c r="M373" s="758" t="str">
        <f>IF((L374=""),"",MAX(D375:L375))</f>
        <v/>
      </c>
      <c r="N373" s="758" t="str">
        <f>IF(L374="","",MIN(D375:L375))</f>
        <v/>
      </c>
      <c r="O373" s="758" t="str">
        <f>IF((L375=""),"",AVERAGE(D375:L375))</f>
        <v/>
      </c>
      <c r="P373" s="761">
        <v>19000</v>
      </c>
      <c r="Q373" s="761">
        <v>49000</v>
      </c>
      <c r="R373" s="758" t="str">
        <f>IF((L374=""),"",((M373-N373)/(M373+N373))*100)</f>
        <v/>
      </c>
      <c r="S373" s="761">
        <v>20</v>
      </c>
      <c r="T373" s="768" t="str">
        <f>IF(L374="","",IF(R470&lt;20,(IF(O373&gt;19000,IF(O373&lt;49000,"Pass","Fail"),"Fail"))))</f>
        <v/>
      </c>
      <c r="U373" s="758"/>
      <c r="V373" s="759"/>
    </row>
    <row r="374" spans="1:22">
      <c r="A374" s="760"/>
      <c r="B374" s="751"/>
      <c r="C374" s="68" t="s">
        <v>87</v>
      </c>
      <c r="M374" s="758"/>
      <c r="N374" s="758"/>
      <c r="O374" s="758"/>
      <c r="P374" s="754"/>
      <c r="Q374" s="754"/>
      <c r="R374" s="758"/>
      <c r="S374" s="754"/>
      <c r="T374" s="768"/>
      <c r="U374" s="758"/>
      <c r="V374" s="759"/>
    </row>
    <row r="375" spans="1:22" ht="38.25">
      <c r="A375" s="760"/>
      <c r="B375" s="752"/>
      <c r="C375" s="68" t="s">
        <v>121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758"/>
      <c r="N375" s="758"/>
      <c r="O375" s="758"/>
      <c r="P375" s="755"/>
      <c r="Q375" s="755"/>
      <c r="R375" s="758"/>
      <c r="S375" s="755"/>
      <c r="T375" s="768"/>
      <c r="U375" s="758"/>
      <c r="V375" s="759"/>
    </row>
    <row r="376" spans="1:22">
      <c r="A376" s="760"/>
      <c r="B376" s="750"/>
      <c r="C376" s="68" t="s">
        <v>86</v>
      </c>
      <c r="M376" s="758" t="str">
        <f>IF((L377=""),"",MAX(D378:L378))</f>
        <v/>
      </c>
      <c r="N376" s="758" t="str">
        <f>IF(L377="","",MIN(D378:L378))</f>
        <v/>
      </c>
      <c r="O376" s="758" t="str">
        <f>IF((L378=""),"",AVERAGE(D378:L378))</f>
        <v/>
      </c>
      <c r="P376" s="761">
        <v>19000</v>
      </c>
      <c r="Q376" s="761">
        <v>49000</v>
      </c>
      <c r="R376" s="758" t="str">
        <f>IF((L377=""),"",((M376-N376)/(M376+N376))*100)</f>
        <v/>
      </c>
      <c r="S376" s="761">
        <v>20</v>
      </c>
      <c r="T376" s="768" t="str">
        <f>IF(L377="","",IF(R473&lt;20,(IF(O376&gt;19000,IF(O376&lt;49000,"Pass","Fail"),"Fail"))))</f>
        <v/>
      </c>
      <c r="U376" s="758"/>
      <c r="V376" s="759"/>
    </row>
    <row r="377" spans="1:22">
      <c r="A377" s="760"/>
      <c r="B377" s="751"/>
      <c r="C377" s="68" t="s">
        <v>87</v>
      </c>
      <c r="M377" s="758"/>
      <c r="N377" s="758"/>
      <c r="O377" s="758"/>
      <c r="P377" s="754"/>
      <c r="Q377" s="754"/>
      <c r="R377" s="758"/>
      <c r="S377" s="754"/>
      <c r="T377" s="768"/>
      <c r="U377" s="758"/>
      <c r="V377" s="759"/>
    </row>
    <row r="378" spans="1:22" ht="38.25">
      <c r="A378" s="760"/>
      <c r="B378" s="752"/>
      <c r="C378" s="68" t="s">
        <v>121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758"/>
      <c r="N378" s="758"/>
      <c r="O378" s="758"/>
      <c r="P378" s="755"/>
      <c r="Q378" s="755"/>
      <c r="R378" s="758"/>
      <c r="S378" s="755"/>
      <c r="T378" s="768"/>
      <c r="U378" s="758"/>
      <c r="V378" s="759"/>
    </row>
    <row r="379" spans="1:22">
      <c r="A379" s="760"/>
      <c r="B379" s="750"/>
      <c r="C379" s="68" t="s">
        <v>86</v>
      </c>
      <c r="M379" s="758" t="str">
        <f>IF((L380=""),"",MAX(D381:L381))</f>
        <v/>
      </c>
      <c r="N379" s="758" t="str">
        <f>IF(L380="","",MIN(D381:L381))</f>
        <v/>
      </c>
      <c r="O379" s="758" t="str">
        <f>IF((L381=""),"",AVERAGE(D381:L381))</f>
        <v/>
      </c>
      <c r="P379" s="761">
        <v>19000</v>
      </c>
      <c r="Q379" s="761">
        <v>49000</v>
      </c>
      <c r="R379" s="758" t="str">
        <f>IF((L380=""),"",((M379-N379)/(M379+N379))*100)</f>
        <v/>
      </c>
      <c r="S379" s="761">
        <v>20</v>
      </c>
      <c r="T379" s="768" t="str">
        <f>IF(L380="","",IF(R476&lt;20,(IF(O379&gt;19000,IF(O379&lt;49000,"Pass","Fail"),"Fail"))))</f>
        <v/>
      </c>
      <c r="U379" s="758"/>
      <c r="V379" s="759"/>
    </row>
    <row r="380" spans="1:22">
      <c r="A380" s="760"/>
      <c r="B380" s="751"/>
      <c r="C380" s="68" t="s">
        <v>87</v>
      </c>
      <c r="M380" s="758"/>
      <c r="N380" s="758"/>
      <c r="O380" s="758"/>
      <c r="P380" s="754"/>
      <c r="Q380" s="754"/>
      <c r="R380" s="758"/>
      <c r="S380" s="754"/>
      <c r="T380" s="768"/>
      <c r="U380" s="758"/>
      <c r="V380" s="759"/>
    </row>
    <row r="381" spans="1:22" ht="38.25">
      <c r="A381" s="760"/>
      <c r="B381" s="752"/>
      <c r="C381" s="68" t="s">
        <v>121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758"/>
      <c r="N381" s="758"/>
      <c r="O381" s="758"/>
      <c r="P381" s="755"/>
      <c r="Q381" s="755"/>
      <c r="R381" s="758"/>
      <c r="S381" s="755"/>
      <c r="T381" s="768"/>
      <c r="U381" s="758"/>
      <c r="V381" s="759"/>
    </row>
    <row r="382" spans="1:22">
      <c r="A382" s="760"/>
      <c r="B382" s="750"/>
      <c r="C382" s="68" t="s">
        <v>86</v>
      </c>
      <c r="M382" s="758" t="str">
        <f>IF((L383=""),"",MAX(D384:L384))</f>
        <v/>
      </c>
      <c r="N382" s="758" t="str">
        <f>IF(L383="","",MIN(D384:L384))</f>
        <v/>
      </c>
      <c r="O382" s="758" t="str">
        <f>IF((L384=""),"",AVERAGE(D384:L384))</f>
        <v/>
      </c>
      <c r="P382" s="761">
        <v>19000</v>
      </c>
      <c r="Q382" s="761">
        <v>49000</v>
      </c>
      <c r="R382" s="758" t="str">
        <f>IF((L383=""),"",((M382-N382)/(M382+N382))*100)</f>
        <v/>
      </c>
      <c r="S382" s="761">
        <v>20</v>
      </c>
      <c r="T382" s="768" t="str">
        <f>IF(L383="","",IF(R479&lt;20,(IF(O382&gt;19000,IF(O382&lt;49000,"Pass","Fail"),"Fail"))))</f>
        <v/>
      </c>
      <c r="U382" s="758"/>
      <c r="V382" s="759"/>
    </row>
    <row r="383" spans="1:22">
      <c r="A383" s="760"/>
      <c r="B383" s="751"/>
      <c r="C383" s="68" t="s">
        <v>87</v>
      </c>
      <c r="M383" s="758"/>
      <c r="N383" s="758"/>
      <c r="O383" s="758"/>
      <c r="P383" s="754"/>
      <c r="Q383" s="754"/>
      <c r="R383" s="758"/>
      <c r="S383" s="754"/>
      <c r="T383" s="768"/>
      <c r="U383" s="758"/>
      <c r="V383" s="759"/>
    </row>
    <row r="384" spans="1:22" ht="38.25">
      <c r="A384" s="760"/>
      <c r="B384" s="752"/>
      <c r="C384" s="68" t="s">
        <v>121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758"/>
      <c r="N384" s="758"/>
      <c r="O384" s="758"/>
      <c r="P384" s="755"/>
      <c r="Q384" s="755"/>
      <c r="R384" s="758"/>
      <c r="S384" s="755"/>
      <c r="T384" s="768"/>
      <c r="U384" s="758"/>
      <c r="V384" s="759"/>
    </row>
    <row r="385" spans="1:22">
      <c r="A385" s="760"/>
      <c r="B385" s="750"/>
      <c r="C385" s="68" t="s">
        <v>86</v>
      </c>
      <c r="M385" s="758" t="str">
        <f>IF((L386=""),"",MAX(D387:L387))</f>
        <v/>
      </c>
      <c r="N385" s="758" t="str">
        <f>IF(L386="","",MIN(D387:L387))</f>
        <v/>
      </c>
      <c r="O385" s="758" t="str">
        <f>IF((L387=""),"",AVERAGE(D387:L387))</f>
        <v/>
      </c>
      <c r="P385" s="761">
        <v>19000</v>
      </c>
      <c r="Q385" s="761">
        <v>49000</v>
      </c>
      <c r="R385" s="758" t="str">
        <f>IF((L386=""),"",((M385-N385)/(M385+N385))*100)</f>
        <v/>
      </c>
      <c r="S385" s="761">
        <v>20</v>
      </c>
      <c r="T385" s="768" t="str">
        <f>IF(L386="","",IF(R482&lt;20,(IF(O385&gt;19000,IF(O385&lt;49000,"Pass","Fail"),"Fail"))))</f>
        <v/>
      </c>
      <c r="U385" s="758"/>
      <c r="V385" s="759"/>
    </row>
    <row r="386" spans="1:22">
      <c r="A386" s="760"/>
      <c r="B386" s="751"/>
      <c r="C386" s="68" t="s">
        <v>87</v>
      </c>
      <c r="M386" s="758"/>
      <c r="N386" s="758"/>
      <c r="O386" s="758"/>
      <c r="P386" s="754"/>
      <c r="Q386" s="754"/>
      <c r="R386" s="758"/>
      <c r="S386" s="754"/>
      <c r="T386" s="768"/>
      <c r="U386" s="758"/>
      <c r="V386" s="759"/>
    </row>
    <row r="387" spans="1:22" ht="38.25">
      <c r="A387" s="760"/>
      <c r="B387" s="752"/>
      <c r="C387" s="68" t="s">
        <v>121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758"/>
      <c r="N387" s="758"/>
      <c r="O387" s="758"/>
      <c r="P387" s="755"/>
      <c r="Q387" s="755"/>
      <c r="R387" s="758"/>
      <c r="S387" s="755"/>
      <c r="T387" s="768"/>
      <c r="U387" s="758"/>
      <c r="V387" s="759"/>
    </row>
    <row r="388" spans="1:22">
      <c r="A388" s="760"/>
      <c r="B388" s="750"/>
      <c r="C388" s="68" t="s">
        <v>86</v>
      </c>
      <c r="M388" s="758" t="str">
        <f>IF((L389=""),"",MAX(D390:L390))</f>
        <v/>
      </c>
      <c r="N388" s="758" t="str">
        <f>IF(L389="","",MIN(D390:L390))</f>
        <v/>
      </c>
      <c r="O388" s="758" t="str">
        <f>IF((L390=""),"",AVERAGE(D390:L390))</f>
        <v/>
      </c>
      <c r="P388" s="761">
        <v>19000</v>
      </c>
      <c r="Q388" s="761">
        <v>49000</v>
      </c>
      <c r="R388" s="758" t="str">
        <f>IF((L389=""),"",((M388-N388)/(M388+N388))*100)</f>
        <v/>
      </c>
      <c r="S388" s="761">
        <v>20</v>
      </c>
      <c r="T388" s="768" t="str">
        <f>IF(L389="","",IF(R485&lt;20,(IF(O388&gt;19000,IF(O388&lt;49000,"Pass","Fail"),"Fail"))))</f>
        <v/>
      </c>
      <c r="U388" s="758"/>
      <c r="V388" s="759"/>
    </row>
    <row r="389" spans="1:22">
      <c r="A389" s="760"/>
      <c r="B389" s="751"/>
      <c r="C389" s="68" t="s">
        <v>87</v>
      </c>
      <c r="M389" s="758"/>
      <c r="N389" s="758"/>
      <c r="O389" s="758"/>
      <c r="P389" s="754"/>
      <c r="Q389" s="754"/>
      <c r="R389" s="758"/>
      <c r="S389" s="754"/>
      <c r="T389" s="768"/>
      <c r="U389" s="758"/>
      <c r="V389" s="759"/>
    </row>
    <row r="390" spans="1:22" ht="38.25">
      <c r="A390" s="760"/>
      <c r="B390" s="752"/>
      <c r="C390" s="68" t="s">
        <v>121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758"/>
      <c r="N390" s="758"/>
      <c r="O390" s="758"/>
      <c r="P390" s="755"/>
      <c r="Q390" s="755"/>
      <c r="R390" s="758"/>
      <c r="S390" s="755"/>
      <c r="T390" s="768"/>
      <c r="U390" s="758"/>
      <c r="V390" s="759"/>
    </row>
    <row r="391" spans="1:22">
      <c r="A391" s="760"/>
      <c r="B391" s="750"/>
      <c r="C391" s="68" t="s">
        <v>86</v>
      </c>
      <c r="M391" s="758" t="str">
        <f>IF((L392=""),"",MAX(D393:L393))</f>
        <v/>
      </c>
      <c r="N391" s="758" t="str">
        <f>IF(L392="","",MIN(D393:L393))</f>
        <v/>
      </c>
      <c r="O391" s="758" t="str">
        <f>IF((L393=""),"",AVERAGE(D393:L393))</f>
        <v/>
      </c>
      <c r="P391" s="761">
        <v>19000</v>
      </c>
      <c r="Q391" s="761">
        <v>49000</v>
      </c>
      <c r="R391" s="758" t="str">
        <f>IF((L392=""),"",((M391-N391)/(M391+N391))*100)</f>
        <v/>
      </c>
      <c r="S391" s="761">
        <v>20</v>
      </c>
      <c r="T391" s="768" t="str">
        <f>IF(L392="","",IF(R488&lt;20,(IF(O391&gt;19000,IF(O391&lt;49000,"Pass","Fail"),"Fail"))))</f>
        <v/>
      </c>
      <c r="U391" s="758"/>
      <c r="V391" s="759"/>
    </row>
    <row r="392" spans="1:22">
      <c r="A392" s="760"/>
      <c r="B392" s="751"/>
      <c r="C392" s="68" t="s">
        <v>87</v>
      </c>
      <c r="M392" s="758"/>
      <c r="N392" s="758"/>
      <c r="O392" s="758"/>
      <c r="P392" s="754"/>
      <c r="Q392" s="754"/>
      <c r="R392" s="758"/>
      <c r="S392" s="754"/>
      <c r="T392" s="768"/>
      <c r="U392" s="758"/>
      <c r="V392" s="759"/>
    </row>
    <row r="393" spans="1:22" ht="38.25">
      <c r="A393" s="760"/>
      <c r="B393" s="752"/>
      <c r="C393" s="68" t="s">
        <v>121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758"/>
      <c r="N393" s="758"/>
      <c r="O393" s="758"/>
      <c r="P393" s="755"/>
      <c r="Q393" s="755"/>
      <c r="R393" s="758"/>
      <c r="S393" s="755"/>
      <c r="T393" s="768"/>
      <c r="U393" s="758"/>
      <c r="V393" s="759"/>
    </row>
    <row r="394" spans="1:22">
      <c r="A394" s="760"/>
      <c r="B394" s="750"/>
      <c r="C394" s="68" t="s">
        <v>86</v>
      </c>
      <c r="M394" s="758" t="str">
        <f>IF((L395=""),"",MAX(D396:L396))</f>
        <v/>
      </c>
      <c r="N394" s="758" t="str">
        <f>IF(L395="","",MIN(D396:L396))</f>
        <v/>
      </c>
      <c r="O394" s="758" t="str">
        <f>IF((L396=""),"",AVERAGE(D396:L396))</f>
        <v/>
      </c>
      <c r="P394" s="761">
        <v>19000</v>
      </c>
      <c r="Q394" s="761">
        <v>49000</v>
      </c>
      <c r="R394" s="758" t="str">
        <f>IF((L395=""),"",((M394-N394)/(M394+N394))*100)</f>
        <v/>
      </c>
      <c r="S394" s="761">
        <v>20</v>
      </c>
      <c r="T394" s="768" t="str">
        <f>IF(L395="","",IF(R491&lt;20,(IF(O394&gt;19000,IF(O394&lt;49000,"Pass","Fail"),"Fail"))))</f>
        <v/>
      </c>
      <c r="U394" s="758"/>
      <c r="V394" s="759"/>
    </row>
    <row r="395" spans="1:22">
      <c r="A395" s="760"/>
      <c r="B395" s="751"/>
      <c r="C395" s="68" t="s">
        <v>87</v>
      </c>
      <c r="M395" s="758"/>
      <c r="N395" s="758"/>
      <c r="O395" s="758"/>
      <c r="P395" s="754"/>
      <c r="Q395" s="754"/>
      <c r="R395" s="758"/>
      <c r="S395" s="754"/>
      <c r="T395" s="768"/>
      <c r="U395" s="758"/>
      <c r="V395" s="759"/>
    </row>
    <row r="396" spans="1:22" ht="38.25">
      <c r="A396" s="760"/>
      <c r="B396" s="752"/>
      <c r="C396" s="68" t="s">
        <v>121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758"/>
      <c r="N396" s="758"/>
      <c r="O396" s="758"/>
      <c r="P396" s="755"/>
      <c r="Q396" s="755"/>
      <c r="R396" s="758"/>
      <c r="S396" s="755"/>
      <c r="T396" s="768"/>
      <c r="U396" s="758"/>
      <c r="V396" s="759"/>
    </row>
    <row r="397" spans="1:22">
      <c r="A397" s="760"/>
      <c r="B397" s="750"/>
      <c r="C397" s="68" t="s">
        <v>86</v>
      </c>
      <c r="M397" s="758" t="str">
        <f>IF((L398=""),"",MAX(D399:L399))</f>
        <v/>
      </c>
      <c r="N397" s="758" t="str">
        <f>IF(L398="","",MIN(D399:L399))</f>
        <v/>
      </c>
      <c r="O397" s="758" t="str">
        <f>IF((L399=""),"",AVERAGE(D399:L399))</f>
        <v/>
      </c>
      <c r="P397" s="761">
        <v>19000</v>
      </c>
      <c r="Q397" s="761">
        <v>49000</v>
      </c>
      <c r="R397" s="758" t="str">
        <f>IF((L398=""),"",((M397-N397)/(M397+N397))*100)</f>
        <v/>
      </c>
      <c r="S397" s="761">
        <v>20</v>
      </c>
      <c r="T397" s="768" t="str">
        <f>IF(L398="","",IF(R494&lt;20,(IF(O397&gt;19000,IF(O397&lt;49000,"Pass","Fail"),"Fail"))))</f>
        <v/>
      </c>
      <c r="U397" s="758"/>
      <c r="V397" s="759"/>
    </row>
    <row r="398" spans="1:22">
      <c r="A398" s="760"/>
      <c r="B398" s="751"/>
      <c r="C398" s="68" t="s">
        <v>87</v>
      </c>
      <c r="M398" s="758"/>
      <c r="N398" s="758"/>
      <c r="O398" s="758"/>
      <c r="P398" s="754"/>
      <c r="Q398" s="754"/>
      <c r="R398" s="758"/>
      <c r="S398" s="754"/>
      <c r="T398" s="768"/>
      <c r="U398" s="758"/>
      <c r="V398" s="759"/>
    </row>
    <row r="399" spans="1:22" ht="38.25">
      <c r="A399" s="760"/>
      <c r="B399" s="752"/>
      <c r="C399" s="68" t="s">
        <v>121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758"/>
      <c r="N399" s="758"/>
      <c r="O399" s="758"/>
      <c r="P399" s="755"/>
      <c r="Q399" s="755"/>
      <c r="R399" s="758"/>
      <c r="S399" s="755"/>
      <c r="T399" s="768"/>
      <c r="U399" s="758"/>
      <c r="V399" s="759"/>
    </row>
    <row r="400" spans="1:22">
      <c r="A400" s="760"/>
      <c r="B400" s="750"/>
      <c r="C400" s="68" t="s">
        <v>86</v>
      </c>
      <c r="M400" s="758" t="str">
        <f>IF((L401=""),"",MAX(D402:L402))</f>
        <v/>
      </c>
      <c r="N400" s="758" t="str">
        <f>IF(L401="","",MIN(D402:L402))</f>
        <v/>
      </c>
      <c r="O400" s="758" t="str">
        <f>IF((L402=""),"",AVERAGE(D402:L402))</f>
        <v/>
      </c>
      <c r="P400" s="761">
        <v>19000</v>
      </c>
      <c r="Q400" s="761">
        <v>49000</v>
      </c>
      <c r="R400" s="758" t="str">
        <f>IF((L401=""),"",((M400-N400)/(M400+N400))*100)</f>
        <v/>
      </c>
      <c r="S400" s="761">
        <v>20</v>
      </c>
      <c r="T400" s="768" t="str">
        <f>IF(L401="","",IF(R497&lt;20,(IF(O400&gt;19000,IF(O400&lt;49000,"Pass","Fail"),"Fail"))))</f>
        <v/>
      </c>
      <c r="U400" s="758"/>
      <c r="V400" s="759"/>
    </row>
    <row r="401" spans="1:22">
      <c r="A401" s="760"/>
      <c r="B401" s="751"/>
      <c r="C401" s="68" t="s">
        <v>87</v>
      </c>
      <c r="M401" s="758"/>
      <c r="N401" s="758"/>
      <c r="O401" s="758"/>
      <c r="P401" s="754"/>
      <c r="Q401" s="754"/>
      <c r="R401" s="758"/>
      <c r="S401" s="754"/>
      <c r="T401" s="768"/>
      <c r="U401" s="758"/>
      <c r="V401" s="759"/>
    </row>
    <row r="402" spans="1:22" ht="38.25">
      <c r="A402" s="760"/>
      <c r="B402" s="752"/>
      <c r="C402" s="68" t="s">
        <v>121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758"/>
      <c r="N402" s="758"/>
      <c r="O402" s="758"/>
      <c r="P402" s="755"/>
      <c r="Q402" s="755"/>
      <c r="R402" s="758"/>
      <c r="S402" s="755"/>
      <c r="T402" s="768"/>
      <c r="U402" s="758"/>
      <c r="V402" s="759"/>
    </row>
    <row r="403" spans="1:22">
      <c r="A403" s="760"/>
      <c r="B403" s="750"/>
      <c r="C403" s="68" t="s">
        <v>86</v>
      </c>
      <c r="M403" s="758" t="str">
        <f>IF((L404=""),"",MAX(D405:L405))</f>
        <v/>
      </c>
      <c r="N403" s="758" t="str">
        <f>IF(L404="","",MIN(D405:L405))</f>
        <v/>
      </c>
      <c r="O403" s="758" t="str">
        <f>IF((L405=""),"",AVERAGE(D405:L405))</f>
        <v/>
      </c>
      <c r="P403" s="761">
        <v>19000</v>
      </c>
      <c r="Q403" s="761">
        <v>49000</v>
      </c>
      <c r="R403" s="758" t="str">
        <f>IF((L404=""),"",((M403-N403)/(M403+N403))*100)</f>
        <v/>
      </c>
      <c r="S403" s="761">
        <v>20</v>
      </c>
      <c r="T403" s="768" t="str">
        <f>IF(L404="","",IF(R500&lt;20,(IF(O403&gt;19000,IF(O403&lt;49000,"Pass","Fail"),"Fail"))))</f>
        <v/>
      </c>
      <c r="U403" s="758"/>
      <c r="V403" s="759"/>
    </row>
    <row r="404" spans="1:22">
      <c r="A404" s="760"/>
      <c r="B404" s="751"/>
      <c r="C404" s="68" t="s">
        <v>87</v>
      </c>
      <c r="M404" s="758"/>
      <c r="N404" s="758"/>
      <c r="O404" s="758"/>
      <c r="P404" s="754"/>
      <c r="Q404" s="754"/>
      <c r="R404" s="758"/>
      <c r="S404" s="754"/>
      <c r="T404" s="768"/>
      <c r="U404" s="758"/>
      <c r="V404" s="759"/>
    </row>
    <row r="405" spans="1:22" ht="38.25">
      <c r="A405" s="760"/>
      <c r="B405" s="752"/>
      <c r="C405" s="68" t="s">
        <v>121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758"/>
      <c r="N405" s="758"/>
      <c r="O405" s="758"/>
      <c r="P405" s="755"/>
      <c r="Q405" s="755"/>
      <c r="R405" s="758"/>
      <c r="S405" s="755"/>
      <c r="T405" s="768"/>
      <c r="U405" s="758"/>
      <c r="V405" s="759"/>
    </row>
    <row r="406" spans="1:22">
      <c r="A406" s="760"/>
      <c r="B406" s="750"/>
      <c r="C406" s="68" t="s">
        <v>86</v>
      </c>
      <c r="M406" s="758" t="str">
        <f>IF((L407=""),"",MAX(D408:L408))</f>
        <v/>
      </c>
      <c r="N406" s="758" t="str">
        <f>IF(L407="","",MIN(D408:L408))</f>
        <v/>
      </c>
      <c r="O406" s="758" t="str">
        <f>IF((L408=""),"",AVERAGE(D408:L408))</f>
        <v/>
      </c>
      <c r="P406" s="761">
        <v>19000</v>
      </c>
      <c r="Q406" s="761">
        <v>49000</v>
      </c>
      <c r="R406" s="758" t="str">
        <f>IF((L407=""),"",((M406-N406)/(M406+N406))*100)</f>
        <v/>
      </c>
      <c r="S406" s="761">
        <v>20</v>
      </c>
      <c r="T406" s="768" t="str">
        <f>IF(L407="","",IF(R503&lt;20,(IF(O406&gt;19000,IF(O406&lt;49000,"Pass","Fail"),"Fail"))))</f>
        <v/>
      </c>
      <c r="U406" s="758"/>
      <c r="V406" s="759"/>
    </row>
    <row r="407" spans="1:22">
      <c r="A407" s="760"/>
      <c r="B407" s="751"/>
      <c r="C407" s="68" t="s">
        <v>87</v>
      </c>
      <c r="M407" s="758"/>
      <c r="N407" s="758"/>
      <c r="O407" s="758"/>
      <c r="P407" s="754"/>
      <c r="Q407" s="754"/>
      <c r="R407" s="758"/>
      <c r="S407" s="754"/>
      <c r="T407" s="768"/>
      <c r="U407" s="758"/>
      <c r="V407" s="759"/>
    </row>
    <row r="408" spans="1:22" ht="38.25">
      <c r="A408" s="760"/>
      <c r="B408" s="752"/>
      <c r="C408" s="68" t="s">
        <v>121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758"/>
      <c r="N408" s="758"/>
      <c r="O408" s="758"/>
      <c r="P408" s="755"/>
      <c r="Q408" s="755"/>
      <c r="R408" s="758"/>
      <c r="S408" s="755"/>
      <c r="T408" s="768"/>
      <c r="U408" s="758"/>
      <c r="V408" s="759"/>
    </row>
    <row r="409" spans="1:22">
      <c r="A409" s="760"/>
      <c r="B409" s="750"/>
      <c r="C409" s="68" t="s">
        <v>86</v>
      </c>
      <c r="M409" s="758" t="str">
        <f>IF((L410=""),"",MAX(D411:L411))</f>
        <v/>
      </c>
      <c r="N409" s="758" t="str">
        <f>IF(L410="","",MIN(D411:L411))</f>
        <v/>
      </c>
      <c r="O409" s="758" t="str">
        <f>IF((L411=""),"",AVERAGE(D411:L411))</f>
        <v/>
      </c>
      <c r="P409" s="761">
        <v>19000</v>
      </c>
      <c r="Q409" s="761">
        <v>49000</v>
      </c>
      <c r="R409" s="758" t="str">
        <f>IF((L410=""),"",((M409-N409)/(M409+N409))*100)</f>
        <v/>
      </c>
      <c r="S409" s="761">
        <v>20</v>
      </c>
      <c r="T409" s="768" t="str">
        <f>IF(L410="","",IF(R506&lt;20,(IF(O409&gt;19000,IF(O409&lt;49000,"Pass","Fail"),"Fail"))))</f>
        <v/>
      </c>
      <c r="U409" s="758"/>
      <c r="V409" s="759"/>
    </row>
    <row r="410" spans="1:22">
      <c r="A410" s="760"/>
      <c r="B410" s="751"/>
      <c r="C410" s="68" t="s">
        <v>87</v>
      </c>
      <c r="M410" s="758"/>
      <c r="N410" s="758"/>
      <c r="O410" s="758"/>
      <c r="P410" s="754"/>
      <c r="Q410" s="754"/>
      <c r="R410" s="758"/>
      <c r="S410" s="754"/>
      <c r="T410" s="768"/>
      <c r="U410" s="758"/>
      <c r="V410" s="759"/>
    </row>
    <row r="411" spans="1:22" ht="38.25">
      <c r="A411" s="760"/>
      <c r="B411" s="752"/>
      <c r="C411" s="68" t="s">
        <v>121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758"/>
      <c r="N411" s="758"/>
      <c r="O411" s="758"/>
      <c r="P411" s="755"/>
      <c r="Q411" s="755"/>
      <c r="R411" s="758"/>
      <c r="S411" s="755"/>
      <c r="T411" s="768"/>
      <c r="U411" s="758"/>
      <c r="V411" s="759"/>
    </row>
    <row r="412" spans="1:22">
      <c r="A412" s="760"/>
      <c r="B412" s="750"/>
      <c r="C412" s="68" t="s">
        <v>86</v>
      </c>
      <c r="M412" s="758" t="str">
        <f>IF((L413=""),"",MAX(D414:L414))</f>
        <v/>
      </c>
      <c r="N412" s="758" t="str">
        <f>IF(L413="","",MIN(D414:L414))</f>
        <v/>
      </c>
      <c r="O412" s="758" t="str">
        <f>IF((L414=""),"",AVERAGE(D414:L414))</f>
        <v/>
      </c>
      <c r="P412" s="761">
        <v>19000</v>
      </c>
      <c r="Q412" s="761">
        <v>49000</v>
      </c>
      <c r="R412" s="758" t="str">
        <f>IF((L413=""),"",((M412-N412)/(M412+N412))*100)</f>
        <v/>
      </c>
      <c r="S412" s="761">
        <v>20</v>
      </c>
      <c r="T412" s="768" t="str">
        <f>IF(L413="","",IF(R509&lt;20,(IF(O412&gt;19000,IF(O412&lt;49000,"Pass","Fail"),"Fail"))))</f>
        <v/>
      </c>
      <c r="U412" s="758"/>
      <c r="V412" s="759"/>
    </row>
    <row r="413" spans="1:22">
      <c r="A413" s="760"/>
      <c r="B413" s="751"/>
      <c r="C413" s="68" t="s">
        <v>87</v>
      </c>
      <c r="M413" s="758"/>
      <c r="N413" s="758"/>
      <c r="O413" s="758"/>
      <c r="P413" s="754"/>
      <c r="Q413" s="754"/>
      <c r="R413" s="758"/>
      <c r="S413" s="754"/>
      <c r="T413" s="768"/>
      <c r="U413" s="758"/>
      <c r="V413" s="759"/>
    </row>
    <row r="414" spans="1:22" ht="38.25">
      <c r="A414" s="760"/>
      <c r="B414" s="752"/>
      <c r="C414" s="68" t="s">
        <v>121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758"/>
      <c r="N414" s="758"/>
      <c r="O414" s="758"/>
      <c r="P414" s="755"/>
      <c r="Q414" s="755"/>
      <c r="R414" s="758"/>
      <c r="S414" s="755"/>
      <c r="T414" s="768"/>
      <c r="U414" s="758"/>
      <c r="V414" s="759"/>
    </row>
    <row r="415" spans="1:22">
      <c r="A415" s="760"/>
      <c r="B415" s="750"/>
      <c r="C415" s="68" t="s">
        <v>86</v>
      </c>
      <c r="M415" s="758" t="str">
        <f>IF((L416=""),"",MAX(D417:L417))</f>
        <v/>
      </c>
      <c r="N415" s="758" t="str">
        <f>IF(L416="","",MIN(D417:L417))</f>
        <v/>
      </c>
      <c r="O415" s="758" t="str">
        <f>IF((L417=""),"",AVERAGE(D417:L417))</f>
        <v/>
      </c>
      <c r="P415" s="761">
        <v>19000</v>
      </c>
      <c r="Q415" s="761">
        <v>49000</v>
      </c>
      <c r="R415" s="758" t="str">
        <f>IF((L416=""),"",((M415-N415)/(M415+N415))*100)</f>
        <v/>
      </c>
      <c r="S415" s="761">
        <v>20</v>
      </c>
      <c r="T415" s="768" t="str">
        <f>IF(L416="","",IF(R512&lt;20,(IF(O415&gt;19000,IF(O415&lt;49000,"Pass","Fail"),"Fail"))))</f>
        <v/>
      </c>
      <c r="U415" s="758"/>
      <c r="V415" s="759"/>
    </row>
    <row r="416" spans="1:22">
      <c r="A416" s="760"/>
      <c r="B416" s="751"/>
      <c r="C416" s="68" t="s">
        <v>87</v>
      </c>
      <c r="M416" s="758"/>
      <c r="N416" s="758"/>
      <c r="O416" s="758"/>
      <c r="P416" s="754"/>
      <c r="Q416" s="754"/>
      <c r="R416" s="758"/>
      <c r="S416" s="754"/>
      <c r="T416" s="768"/>
      <c r="U416" s="758"/>
      <c r="V416" s="759"/>
    </row>
    <row r="417" spans="1:22" ht="38.25">
      <c r="A417" s="760"/>
      <c r="B417" s="752"/>
      <c r="C417" s="68" t="s">
        <v>121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758"/>
      <c r="N417" s="758"/>
      <c r="O417" s="758"/>
      <c r="P417" s="755"/>
      <c r="Q417" s="755"/>
      <c r="R417" s="758"/>
      <c r="S417" s="755"/>
      <c r="T417" s="768"/>
      <c r="U417" s="758"/>
      <c r="V417" s="759"/>
    </row>
    <row r="418" spans="1:22">
      <c r="A418" s="760"/>
      <c r="B418" s="750"/>
      <c r="C418" s="68" t="s">
        <v>86</v>
      </c>
      <c r="M418" s="758" t="str">
        <f>IF((L419=""),"",MAX(D420:L420))</f>
        <v/>
      </c>
      <c r="N418" s="758" t="str">
        <f>IF(L419="","",MIN(D420:L420))</f>
        <v/>
      </c>
      <c r="O418" s="758" t="str">
        <f>IF((L420=""),"",AVERAGE(D420:L420))</f>
        <v/>
      </c>
      <c r="P418" s="761">
        <v>19000</v>
      </c>
      <c r="Q418" s="761">
        <v>49000</v>
      </c>
      <c r="R418" s="758" t="str">
        <f>IF((L419=""),"",((M418-N418)/(M418+N418))*100)</f>
        <v/>
      </c>
      <c r="S418" s="761">
        <v>20</v>
      </c>
      <c r="T418" s="768" t="str">
        <f>IF(L419="","",IF(R515&lt;20,(IF(O418&gt;19000,IF(O418&lt;49000,"Pass","Fail"),"Fail"))))</f>
        <v/>
      </c>
      <c r="U418" s="758"/>
      <c r="V418" s="759"/>
    </row>
    <row r="419" spans="1:22">
      <c r="A419" s="760"/>
      <c r="B419" s="751"/>
      <c r="C419" s="68" t="s">
        <v>87</v>
      </c>
      <c r="M419" s="758"/>
      <c r="N419" s="758"/>
      <c r="O419" s="758"/>
      <c r="P419" s="754"/>
      <c r="Q419" s="754"/>
      <c r="R419" s="758"/>
      <c r="S419" s="754"/>
      <c r="T419" s="768"/>
      <c r="U419" s="758"/>
      <c r="V419" s="759"/>
    </row>
    <row r="420" spans="1:22" ht="38.25">
      <c r="A420" s="760"/>
      <c r="B420" s="752"/>
      <c r="C420" s="68" t="s">
        <v>121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758"/>
      <c r="N420" s="758"/>
      <c r="O420" s="758"/>
      <c r="P420" s="755"/>
      <c r="Q420" s="755"/>
      <c r="R420" s="758"/>
      <c r="S420" s="755"/>
      <c r="T420" s="768"/>
      <c r="U420" s="758"/>
      <c r="V420" s="759"/>
    </row>
    <row r="421" spans="1:22">
      <c r="A421" s="760"/>
      <c r="B421" s="750"/>
      <c r="C421" s="68" t="s">
        <v>86</v>
      </c>
      <c r="M421" s="758" t="str">
        <f>IF((L422=""),"",MAX(D423:L423))</f>
        <v/>
      </c>
      <c r="N421" s="758" t="str">
        <f>IF(L422="","",MIN(D423:L423))</f>
        <v/>
      </c>
      <c r="O421" s="758" t="str">
        <f>IF((L423=""),"",AVERAGE(D423:L423))</f>
        <v/>
      </c>
      <c r="P421" s="761">
        <v>19000</v>
      </c>
      <c r="Q421" s="761">
        <v>49000</v>
      </c>
      <c r="R421" s="758" t="str">
        <f>IF((L422=""),"",((M421-N421)/(M421+N421))*100)</f>
        <v/>
      </c>
      <c r="S421" s="761">
        <v>20</v>
      </c>
      <c r="T421" s="768" t="str">
        <f>IF(L422="","",IF(R518&lt;20,(IF(O421&gt;19000,IF(O421&lt;49000,"Pass","Fail"),"Fail"))))</f>
        <v/>
      </c>
      <c r="U421" s="758"/>
      <c r="V421" s="759"/>
    </row>
    <row r="422" spans="1:22">
      <c r="A422" s="760"/>
      <c r="B422" s="751"/>
      <c r="C422" s="68" t="s">
        <v>87</v>
      </c>
      <c r="M422" s="758"/>
      <c r="N422" s="758"/>
      <c r="O422" s="758"/>
      <c r="P422" s="754"/>
      <c r="Q422" s="754"/>
      <c r="R422" s="758"/>
      <c r="S422" s="754"/>
      <c r="T422" s="768"/>
      <c r="U422" s="758"/>
      <c r="V422" s="759"/>
    </row>
    <row r="423" spans="1:22" ht="38.25">
      <c r="A423" s="760"/>
      <c r="B423" s="752"/>
      <c r="C423" s="68" t="s">
        <v>121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758"/>
      <c r="N423" s="758"/>
      <c r="O423" s="758"/>
      <c r="P423" s="755"/>
      <c r="Q423" s="755"/>
      <c r="R423" s="758"/>
      <c r="S423" s="755"/>
      <c r="T423" s="768"/>
      <c r="U423" s="758"/>
      <c r="V423" s="759"/>
    </row>
    <row r="424" spans="1:22">
      <c r="A424" s="760"/>
      <c r="B424" s="750"/>
      <c r="C424" s="68" t="s">
        <v>86</v>
      </c>
      <c r="M424" s="758" t="str">
        <f>IF((L425=""),"",MAX(D426:L426))</f>
        <v/>
      </c>
      <c r="N424" s="758" t="str">
        <f>IF(L425="","",MIN(D426:L426))</f>
        <v/>
      </c>
      <c r="O424" s="758" t="str">
        <f>IF((L426=""),"",AVERAGE(D426:L426))</f>
        <v/>
      </c>
      <c r="P424" s="761">
        <v>19000</v>
      </c>
      <c r="Q424" s="761">
        <v>49000</v>
      </c>
      <c r="R424" s="758" t="str">
        <f>IF((L425=""),"",((M424-N424)/(M424+N424))*100)</f>
        <v/>
      </c>
      <c r="S424" s="761">
        <v>20</v>
      </c>
      <c r="T424" s="768" t="str">
        <f>IF(L425="","",IF(R521&lt;20,(IF(O424&gt;19000,IF(O424&lt;49000,"Pass","Fail"),"Fail"))))</f>
        <v/>
      </c>
      <c r="U424" s="758"/>
      <c r="V424" s="759"/>
    </row>
    <row r="425" spans="1:22">
      <c r="A425" s="760"/>
      <c r="B425" s="751"/>
      <c r="C425" s="68" t="s">
        <v>87</v>
      </c>
      <c r="M425" s="758"/>
      <c r="N425" s="758"/>
      <c r="O425" s="758"/>
      <c r="P425" s="754"/>
      <c r="Q425" s="754"/>
      <c r="R425" s="758"/>
      <c r="S425" s="754"/>
      <c r="T425" s="768"/>
      <c r="U425" s="758"/>
      <c r="V425" s="759"/>
    </row>
    <row r="426" spans="1:22" ht="38.25">
      <c r="A426" s="760"/>
      <c r="B426" s="752"/>
      <c r="C426" s="68" t="s">
        <v>121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758"/>
      <c r="N426" s="758"/>
      <c r="O426" s="758"/>
      <c r="P426" s="755"/>
      <c r="Q426" s="755"/>
      <c r="R426" s="758"/>
      <c r="S426" s="755"/>
      <c r="T426" s="768"/>
      <c r="U426" s="758"/>
      <c r="V426" s="759"/>
    </row>
    <row r="427" spans="1:22">
      <c r="A427" s="760"/>
      <c r="B427" s="750"/>
      <c r="C427" s="68" t="s">
        <v>86</v>
      </c>
      <c r="M427" s="758" t="str">
        <f>IF((L428=""),"",MAX(D429:L429))</f>
        <v/>
      </c>
      <c r="N427" s="758" t="str">
        <f>IF(L428="","",MIN(D429:L429))</f>
        <v/>
      </c>
      <c r="O427" s="758" t="str">
        <f>IF((L429=""),"",AVERAGE(D429:L429))</f>
        <v/>
      </c>
      <c r="P427" s="761">
        <v>19000</v>
      </c>
      <c r="Q427" s="761">
        <v>49000</v>
      </c>
      <c r="R427" s="758" t="str">
        <f>IF((L428=""),"",((M427-N427)/(M427+N427))*100)</f>
        <v/>
      </c>
      <c r="S427" s="761">
        <v>20</v>
      </c>
      <c r="T427" s="768" t="str">
        <f>IF(L428="","",IF(R524&lt;20,(IF(O427&gt;19000,IF(O427&lt;49000,"Pass","Fail"),"Fail"))))</f>
        <v/>
      </c>
      <c r="U427" s="758"/>
      <c r="V427" s="759"/>
    </row>
    <row r="428" spans="1:22">
      <c r="A428" s="760"/>
      <c r="B428" s="751"/>
      <c r="C428" s="68" t="s">
        <v>87</v>
      </c>
      <c r="M428" s="758"/>
      <c r="N428" s="758"/>
      <c r="O428" s="758"/>
      <c r="P428" s="754"/>
      <c r="Q428" s="754"/>
      <c r="R428" s="758"/>
      <c r="S428" s="754"/>
      <c r="T428" s="768"/>
      <c r="U428" s="758"/>
      <c r="V428" s="759"/>
    </row>
    <row r="429" spans="1:22" ht="38.25">
      <c r="A429" s="760"/>
      <c r="B429" s="752"/>
      <c r="C429" s="68" t="s">
        <v>121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758"/>
      <c r="N429" s="758"/>
      <c r="O429" s="758"/>
      <c r="P429" s="755"/>
      <c r="Q429" s="755"/>
      <c r="R429" s="758"/>
      <c r="S429" s="755"/>
      <c r="T429" s="768"/>
      <c r="U429" s="758"/>
      <c r="V429" s="759"/>
    </row>
    <row r="430" spans="1:22">
      <c r="A430" s="760"/>
      <c r="B430" s="750"/>
      <c r="C430" s="68" t="s">
        <v>86</v>
      </c>
      <c r="M430" s="758" t="str">
        <f>IF((L431=""),"",MAX(D432:L432))</f>
        <v/>
      </c>
      <c r="N430" s="758" t="str">
        <f>IF(L431="","",MIN(D432:L432))</f>
        <v/>
      </c>
      <c r="O430" s="758" t="str">
        <f>IF((L432=""),"",AVERAGE(D432:L432))</f>
        <v/>
      </c>
      <c r="P430" s="761">
        <v>19000</v>
      </c>
      <c r="Q430" s="761">
        <v>49000</v>
      </c>
      <c r="R430" s="758" t="str">
        <f>IF((L431=""),"",((M430-N430)/(M430+N430))*100)</f>
        <v/>
      </c>
      <c r="S430" s="761">
        <v>20</v>
      </c>
      <c r="T430" s="768" t="str">
        <f>IF(L431="","",IF(R527&lt;20,(IF(O430&gt;19000,IF(O430&lt;49000,"Pass","Fail"),"Fail"))))</f>
        <v/>
      </c>
      <c r="U430" s="758"/>
      <c r="V430" s="759"/>
    </row>
    <row r="431" spans="1:22">
      <c r="A431" s="760"/>
      <c r="B431" s="751"/>
      <c r="C431" s="68" t="s">
        <v>87</v>
      </c>
      <c r="M431" s="758"/>
      <c r="N431" s="758"/>
      <c r="O431" s="758"/>
      <c r="P431" s="754"/>
      <c r="Q431" s="754"/>
      <c r="R431" s="758"/>
      <c r="S431" s="754"/>
      <c r="T431" s="768"/>
      <c r="U431" s="758"/>
      <c r="V431" s="759"/>
    </row>
    <row r="432" spans="1:22" ht="38.25">
      <c r="A432" s="760"/>
      <c r="B432" s="752"/>
      <c r="C432" s="68" t="s">
        <v>121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758"/>
      <c r="N432" s="758"/>
      <c r="O432" s="758"/>
      <c r="P432" s="755"/>
      <c r="Q432" s="755"/>
      <c r="R432" s="758"/>
      <c r="S432" s="755"/>
      <c r="T432" s="768"/>
      <c r="U432" s="758"/>
      <c r="V432" s="759"/>
    </row>
    <row r="433" spans="1:22">
      <c r="A433" s="760"/>
      <c r="B433" s="750"/>
      <c r="C433" s="68" t="s">
        <v>86</v>
      </c>
      <c r="M433" s="758" t="str">
        <f>IF((L434=""),"",MAX(D435:L435))</f>
        <v/>
      </c>
      <c r="N433" s="758" t="str">
        <f>IF(L434="","",MIN(D435:L435))</f>
        <v/>
      </c>
      <c r="O433" s="758" t="str">
        <f>IF((L435=""),"",AVERAGE(D435:L435))</f>
        <v/>
      </c>
      <c r="P433" s="761">
        <v>19000</v>
      </c>
      <c r="Q433" s="761">
        <v>49000</v>
      </c>
      <c r="R433" s="758" t="str">
        <f>IF((L434=""),"",((M433-N433)/(M433+N433))*100)</f>
        <v/>
      </c>
      <c r="S433" s="761">
        <v>20</v>
      </c>
      <c r="T433" s="768" t="str">
        <f>IF(L434="","",IF(R530&lt;20,(IF(O433&gt;19000,IF(O433&lt;49000,"Pass","Fail"),"Fail"))))</f>
        <v/>
      </c>
      <c r="U433" s="758"/>
      <c r="V433" s="759"/>
    </row>
    <row r="434" spans="1:22">
      <c r="A434" s="760"/>
      <c r="B434" s="751"/>
      <c r="C434" s="68" t="s">
        <v>87</v>
      </c>
      <c r="M434" s="758"/>
      <c r="N434" s="758"/>
      <c r="O434" s="758"/>
      <c r="P434" s="754"/>
      <c r="Q434" s="754"/>
      <c r="R434" s="758"/>
      <c r="S434" s="754"/>
      <c r="T434" s="768"/>
      <c r="U434" s="758"/>
      <c r="V434" s="759"/>
    </row>
    <row r="435" spans="1:22" ht="38.25">
      <c r="A435" s="760"/>
      <c r="B435" s="752"/>
      <c r="C435" s="68" t="s">
        <v>121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758"/>
      <c r="N435" s="758"/>
      <c r="O435" s="758"/>
      <c r="P435" s="755"/>
      <c r="Q435" s="755"/>
      <c r="R435" s="758"/>
      <c r="S435" s="755"/>
      <c r="T435" s="768"/>
      <c r="U435" s="758"/>
      <c r="V435" s="759"/>
    </row>
    <row r="436" spans="1:22">
      <c r="A436" s="760"/>
      <c r="B436" s="750"/>
      <c r="C436" s="68" t="s">
        <v>86</v>
      </c>
      <c r="M436" s="758" t="str">
        <f>IF((L437=""),"",MAX(D438:L438))</f>
        <v/>
      </c>
      <c r="N436" s="758" t="str">
        <f>IF(L437="","",MIN(D438:L438))</f>
        <v/>
      </c>
      <c r="O436" s="758" t="str">
        <f>IF((L438=""),"",AVERAGE(D438:L438))</f>
        <v/>
      </c>
      <c r="P436" s="761">
        <v>19000</v>
      </c>
      <c r="Q436" s="761">
        <v>49000</v>
      </c>
      <c r="R436" s="758" t="str">
        <f>IF((L437=""),"",((M436-N436)/(M436+N436))*100)</f>
        <v/>
      </c>
      <c r="S436" s="761">
        <v>20</v>
      </c>
      <c r="T436" s="768" t="str">
        <f>IF(L437="","",IF(R533&lt;20,(IF(O436&gt;19000,IF(O436&lt;49000,"Pass","Fail"),"Fail"))))</f>
        <v/>
      </c>
      <c r="U436" s="758"/>
      <c r="V436" s="759"/>
    </row>
    <row r="437" spans="1:22">
      <c r="A437" s="760"/>
      <c r="B437" s="751"/>
      <c r="C437" s="68" t="s">
        <v>87</v>
      </c>
      <c r="M437" s="758"/>
      <c r="N437" s="758"/>
      <c r="O437" s="758"/>
      <c r="P437" s="754"/>
      <c r="Q437" s="754"/>
      <c r="R437" s="758"/>
      <c r="S437" s="754"/>
      <c r="T437" s="768"/>
      <c r="U437" s="758"/>
      <c r="V437" s="759"/>
    </row>
    <row r="438" spans="1:22" ht="38.25">
      <c r="A438" s="760"/>
      <c r="B438" s="752"/>
      <c r="C438" s="68" t="s">
        <v>121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758"/>
      <c r="N438" s="758"/>
      <c r="O438" s="758"/>
      <c r="P438" s="755"/>
      <c r="Q438" s="755"/>
      <c r="R438" s="758"/>
      <c r="S438" s="755"/>
      <c r="T438" s="768"/>
      <c r="U438" s="758"/>
      <c r="V438" s="759"/>
    </row>
    <row r="439" spans="1:22">
      <c r="A439" s="760"/>
      <c r="B439" s="750"/>
      <c r="C439" s="68" t="s">
        <v>86</v>
      </c>
      <c r="M439" s="758" t="str">
        <f>IF((L440=""),"",MAX(D441:L441))</f>
        <v/>
      </c>
      <c r="N439" s="758" t="str">
        <f>IF(L440="","",MIN(D441:L441))</f>
        <v/>
      </c>
      <c r="O439" s="758" t="str">
        <f>IF((L441=""),"",AVERAGE(D441:L441))</f>
        <v/>
      </c>
      <c r="P439" s="761">
        <v>19000</v>
      </c>
      <c r="Q439" s="761">
        <v>49000</v>
      </c>
      <c r="R439" s="758" t="str">
        <f>IF((L440=""),"",((M439-N439)/(M439+N439))*100)</f>
        <v/>
      </c>
      <c r="S439" s="761">
        <v>20</v>
      </c>
      <c r="T439" s="768" t="str">
        <f>IF(L440="","",IF(R536&lt;20,(IF(O439&gt;19000,IF(O439&lt;49000,"Pass","Fail"),"Fail"))))</f>
        <v/>
      </c>
      <c r="U439" s="758"/>
      <c r="V439" s="759"/>
    </row>
    <row r="440" spans="1:22">
      <c r="A440" s="760"/>
      <c r="B440" s="751"/>
      <c r="C440" s="68" t="s">
        <v>87</v>
      </c>
      <c r="M440" s="758"/>
      <c r="N440" s="758"/>
      <c r="O440" s="758"/>
      <c r="P440" s="754"/>
      <c r="Q440" s="754"/>
      <c r="R440" s="758"/>
      <c r="S440" s="754"/>
      <c r="T440" s="768"/>
      <c r="U440" s="758"/>
      <c r="V440" s="759"/>
    </row>
    <row r="441" spans="1:22" ht="38.25">
      <c r="A441" s="760"/>
      <c r="B441" s="752"/>
      <c r="C441" s="68" t="s">
        <v>121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758"/>
      <c r="N441" s="758"/>
      <c r="O441" s="758"/>
      <c r="P441" s="755"/>
      <c r="Q441" s="755"/>
      <c r="R441" s="758"/>
      <c r="S441" s="755"/>
      <c r="T441" s="768"/>
      <c r="U441" s="758"/>
      <c r="V441" s="759"/>
    </row>
    <row r="442" spans="1:22">
      <c r="A442" s="760"/>
      <c r="B442" s="750"/>
      <c r="C442" s="68" t="s">
        <v>86</v>
      </c>
      <c r="M442" s="758" t="str">
        <f>IF((L443=""),"",MAX(D444:L444))</f>
        <v/>
      </c>
      <c r="N442" s="758" t="str">
        <f>IF(L443="","",MIN(D444:L444))</f>
        <v/>
      </c>
      <c r="O442" s="758" t="str">
        <f>IF((L444=""),"",AVERAGE(D444:L444))</f>
        <v/>
      </c>
      <c r="P442" s="761">
        <v>19000</v>
      </c>
      <c r="Q442" s="761">
        <v>49000</v>
      </c>
      <c r="R442" s="758" t="str">
        <f>IF((L443=""),"",((M442-N442)/(M442+N442))*100)</f>
        <v/>
      </c>
      <c r="S442" s="761">
        <v>20</v>
      </c>
      <c r="T442" s="768" t="str">
        <f>IF(L443="","",IF(R539&lt;20,(IF(O442&gt;19000,IF(O442&lt;49000,"Pass","Fail"),"Fail"))))</f>
        <v/>
      </c>
      <c r="U442" s="758"/>
      <c r="V442" s="759"/>
    </row>
    <row r="443" spans="1:22">
      <c r="A443" s="760"/>
      <c r="B443" s="751"/>
      <c r="C443" s="68" t="s">
        <v>87</v>
      </c>
      <c r="M443" s="758"/>
      <c r="N443" s="758"/>
      <c r="O443" s="758"/>
      <c r="P443" s="754"/>
      <c r="Q443" s="754"/>
      <c r="R443" s="758"/>
      <c r="S443" s="754"/>
      <c r="T443" s="768"/>
      <c r="U443" s="758"/>
      <c r="V443" s="759"/>
    </row>
    <row r="444" spans="1:22" ht="38.25">
      <c r="A444" s="760"/>
      <c r="B444" s="752"/>
      <c r="C444" s="68" t="s">
        <v>121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758"/>
      <c r="N444" s="758"/>
      <c r="O444" s="758"/>
      <c r="P444" s="755"/>
      <c r="Q444" s="755"/>
      <c r="R444" s="758"/>
      <c r="S444" s="755"/>
      <c r="T444" s="768"/>
      <c r="U444" s="758"/>
      <c r="V444" s="759"/>
    </row>
    <row r="445" spans="1:22">
      <c r="A445" s="760"/>
      <c r="B445" s="750"/>
      <c r="C445" s="68" t="s">
        <v>86</v>
      </c>
      <c r="M445" s="758" t="str">
        <f>IF((L446=""),"",MAX(D447:L447))</f>
        <v/>
      </c>
      <c r="N445" s="758" t="str">
        <f>IF(L446="","",MIN(D447:L447))</f>
        <v/>
      </c>
      <c r="O445" s="758" t="str">
        <f>IF((L447=""),"",AVERAGE(D447:L447))</f>
        <v/>
      </c>
      <c r="P445" s="761">
        <v>19000</v>
      </c>
      <c r="Q445" s="761">
        <v>49000</v>
      </c>
      <c r="R445" s="758" t="str">
        <f>IF((L446=""),"",((M445-N445)/(M445+N445))*100)</f>
        <v/>
      </c>
      <c r="S445" s="761">
        <v>20</v>
      </c>
      <c r="T445" s="768" t="str">
        <f>IF(L446="","",IF(R542&lt;20,(IF(O445&gt;19000,IF(O445&lt;49000,"Pass","Fail"),"Fail"))))</f>
        <v/>
      </c>
      <c r="U445" s="758"/>
      <c r="V445" s="759"/>
    </row>
    <row r="446" spans="1:22">
      <c r="A446" s="760"/>
      <c r="B446" s="751"/>
      <c r="C446" s="68" t="s">
        <v>87</v>
      </c>
      <c r="M446" s="758"/>
      <c r="N446" s="758"/>
      <c r="O446" s="758"/>
      <c r="P446" s="754"/>
      <c r="Q446" s="754"/>
      <c r="R446" s="758"/>
      <c r="S446" s="754"/>
      <c r="T446" s="768"/>
      <c r="U446" s="758"/>
      <c r="V446" s="759"/>
    </row>
    <row r="447" spans="1:22" ht="38.25">
      <c r="A447" s="760"/>
      <c r="B447" s="752"/>
      <c r="C447" s="68" t="s">
        <v>121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758"/>
      <c r="N447" s="758"/>
      <c r="O447" s="758"/>
      <c r="P447" s="755"/>
      <c r="Q447" s="755"/>
      <c r="R447" s="758"/>
      <c r="S447" s="755"/>
      <c r="T447" s="768"/>
      <c r="U447" s="758"/>
      <c r="V447" s="759"/>
    </row>
    <row r="448" spans="1:22">
      <c r="A448" s="760"/>
      <c r="B448" s="750"/>
      <c r="C448" s="68" t="s">
        <v>86</v>
      </c>
      <c r="M448" s="758" t="str">
        <f>IF((L449=""),"",MAX(D450:L450))</f>
        <v/>
      </c>
      <c r="N448" s="758" t="str">
        <f>IF(L449="","",MIN(D450:L450))</f>
        <v/>
      </c>
      <c r="O448" s="758" t="str">
        <f>IF((L450=""),"",AVERAGE(D450:L450))</f>
        <v/>
      </c>
      <c r="P448" s="761">
        <v>19000</v>
      </c>
      <c r="Q448" s="761">
        <v>49000</v>
      </c>
      <c r="R448" s="758" t="str">
        <f>IF((L449=""),"",((M448-N448)/(M448+N448))*100)</f>
        <v/>
      </c>
      <c r="S448" s="761">
        <v>20</v>
      </c>
      <c r="T448" s="768" t="str">
        <f>IF(L449="","",IF(R545&lt;20,(IF(O448&gt;19000,IF(O448&lt;49000,"Pass","Fail"),"Fail"))))</f>
        <v/>
      </c>
      <c r="U448" s="758"/>
      <c r="V448" s="759"/>
    </row>
    <row r="449" spans="1:22">
      <c r="A449" s="760"/>
      <c r="B449" s="751"/>
      <c r="C449" s="68" t="s">
        <v>87</v>
      </c>
      <c r="M449" s="758"/>
      <c r="N449" s="758"/>
      <c r="O449" s="758"/>
      <c r="P449" s="754"/>
      <c r="Q449" s="754"/>
      <c r="R449" s="758"/>
      <c r="S449" s="754"/>
      <c r="T449" s="768"/>
      <c r="U449" s="758"/>
      <c r="V449" s="759"/>
    </row>
    <row r="450" spans="1:22" ht="38.25">
      <c r="A450" s="760"/>
      <c r="B450" s="752"/>
      <c r="C450" s="68" t="s">
        <v>121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758"/>
      <c r="N450" s="758"/>
      <c r="O450" s="758"/>
      <c r="P450" s="755"/>
      <c r="Q450" s="755"/>
      <c r="R450" s="758"/>
      <c r="S450" s="755"/>
      <c r="T450" s="768"/>
      <c r="U450" s="758"/>
      <c r="V450" s="759"/>
    </row>
    <row r="451" spans="1:22">
      <c r="A451" s="760"/>
      <c r="B451" s="750"/>
      <c r="C451" s="68" t="s">
        <v>86</v>
      </c>
      <c r="M451" s="758" t="str">
        <f>IF((L452=""),"",MAX(D453:L453))</f>
        <v/>
      </c>
      <c r="N451" s="758" t="str">
        <f>IF(L452="","",MIN(D453:L453))</f>
        <v/>
      </c>
      <c r="O451" s="758" t="str">
        <f>IF((L453=""),"",AVERAGE(D453:L453))</f>
        <v/>
      </c>
      <c r="P451" s="761">
        <v>19000</v>
      </c>
      <c r="Q451" s="761">
        <v>49000</v>
      </c>
      <c r="R451" s="758" t="str">
        <f>IF((L452=""),"",((M451-N451)/(M451+N451))*100)</f>
        <v/>
      </c>
      <c r="S451" s="761">
        <v>20</v>
      </c>
      <c r="T451" s="768" t="str">
        <f>IF(L452="","",IF(R548&lt;20,(IF(O451&gt;19000,IF(O451&lt;49000,"Pass","Fail"),"Fail"))))</f>
        <v/>
      </c>
      <c r="U451" s="758"/>
      <c r="V451" s="759"/>
    </row>
    <row r="452" spans="1:22">
      <c r="A452" s="760"/>
      <c r="B452" s="751"/>
      <c r="C452" s="68" t="s">
        <v>87</v>
      </c>
      <c r="M452" s="758"/>
      <c r="N452" s="758"/>
      <c r="O452" s="758"/>
      <c r="P452" s="754"/>
      <c r="Q452" s="754"/>
      <c r="R452" s="758"/>
      <c r="S452" s="754"/>
      <c r="T452" s="768"/>
      <c r="U452" s="758"/>
      <c r="V452" s="759"/>
    </row>
    <row r="453" spans="1:22" ht="38.25">
      <c r="A453" s="760"/>
      <c r="B453" s="752"/>
      <c r="C453" s="68" t="s">
        <v>121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758"/>
      <c r="N453" s="758"/>
      <c r="O453" s="758"/>
      <c r="P453" s="755"/>
      <c r="Q453" s="755"/>
      <c r="R453" s="758"/>
      <c r="S453" s="755"/>
      <c r="T453" s="768"/>
      <c r="U453" s="758"/>
      <c r="V453" s="759"/>
    </row>
    <row r="454" spans="1:22">
      <c r="A454" s="760"/>
      <c r="B454" s="750"/>
      <c r="C454" s="68" t="s">
        <v>86</v>
      </c>
      <c r="M454" s="758" t="str">
        <f>IF((L455=""),"",MAX(D456:L456))</f>
        <v/>
      </c>
      <c r="N454" s="758" t="str">
        <f>IF(L455="","",MIN(D456:L456))</f>
        <v/>
      </c>
      <c r="O454" s="758" t="str">
        <f>IF((L456=""),"",AVERAGE(D456:L456))</f>
        <v/>
      </c>
      <c r="P454" s="761">
        <v>19000</v>
      </c>
      <c r="Q454" s="761">
        <v>49000</v>
      </c>
      <c r="R454" s="758" t="str">
        <f>IF((L455=""),"",((M454-N454)/(M454+N454))*100)</f>
        <v/>
      </c>
      <c r="S454" s="761">
        <v>20</v>
      </c>
      <c r="T454" s="768" t="str">
        <f>IF(L455="","",IF(R551&lt;20,(IF(O454&gt;19000,IF(O454&lt;49000,"Pass","Fail"),"Fail"))))</f>
        <v/>
      </c>
      <c r="U454" s="758"/>
      <c r="V454" s="759"/>
    </row>
    <row r="455" spans="1:22">
      <c r="A455" s="760"/>
      <c r="B455" s="751"/>
      <c r="C455" s="68" t="s">
        <v>87</v>
      </c>
      <c r="M455" s="758"/>
      <c r="N455" s="758"/>
      <c r="O455" s="758"/>
      <c r="P455" s="754"/>
      <c r="Q455" s="754"/>
      <c r="R455" s="758"/>
      <c r="S455" s="754"/>
      <c r="T455" s="768"/>
      <c r="U455" s="758"/>
      <c r="V455" s="759"/>
    </row>
    <row r="456" spans="1:22" ht="38.25">
      <c r="A456" s="760"/>
      <c r="B456" s="752"/>
      <c r="C456" s="68" t="s">
        <v>121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758"/>
      <c r="N456" s="758"/>
      <c r="O456" s="758"/>
      <c r="P456" s="755"/>
      <c r="Q456" s="755"/>
      <c r="R456" s="758"/>
      <c r="S456" s="755"/>
      <c r="T456" s="768"/>
      <c r="U456" s="758"/>
      <c r="V456" s="759"/>
    </row>
    <row r="457" spans="1:22">
      <c r="A457" s="760"/>
      <c r="B457" s="750"/>
      <c r="C457" s="68" t="s">
        <v>86</v>
      </c>
      <c r="M457" s="758" t="str">
        <f>IF((L458=""),"",MAX(D459:L459))</f>
        <v/>
      </c>
      <c r="N457" s="758" t="str">
        <f>IF(L458="","",MIN(D459:L459))</f>
        <v/>
      </c>
      <c r="O457" s="758" t="str">
        <f>IF((L459=""),"",AVERAGE(D459:L459))</f>
        <v/>
      </c>
      <c r="P457" s="761">
        <v>19000</v>
      </c>
      <c r="Q457" s="761">
        <v>49000</v>
      </c>
      <c r="R457" s="758" t="str">
        <f>IF((L458=""),"",((M457-N457)/(M457+N457))*100)</f>
        <v/>
      </c>
      <c r="S457" s="761">
        <v>20</v>
      </c>
      <c r="T457" s="768" t="str">
        <f>IF(L458="","",IF(R554&lt;20,(IF(O457&gt;19000,IF(O457&lt;49000,"Pass","Fail"),"Fail"))))</f>
        <v/>
      </c>
      <c r="U457" s="758"/>
      <c r="V457" s="759"/>
    </row>
    <row r="458" spans="1:22">
      <c r="A458" s="760"/>
      <c r="B458" s="751"/>
      <c r="C458" s="68" t="s">
        <v>87</v>
      </c>
      <c r="M458" s="758"/>
      <c r="N458" s="758"/>
      <c r="O458" s="758"/>
      <c r="P458" s="754"/>
      <c r="Q458" s="754"/>
      <c r="R458" s="758"/>
      <c r="S458" s="754"/>
      <c r="T458" s="768"/>
      <c r="U458" s="758"/>
      <c r="V458" s="759"/>
    </row>
    <row r="459" spans="1:22" ht="38.25">
      <c r="A459" s="760"/>
      <c r="B459" s="752"/>
      <c r="C459" s="68" t="s">
        <v>121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758"/>
      <c r="N459" s="758"/>
      <c r="O459" s="758"/>
      <c r="P459" s="755"/>
      <c r="Q459" s="755"/>
      <c r="R459" s="758"/>
      <c r="S459" s="755"/>
      <c r="T459" s="768"/>
      <c r="U459" s="758"/>
      <c r="V459" s="759"/>
    </row>
    <row r="460" spans="1:22">
      <c r="A460" s="760"/>
      <c r="B460" s="750"/>
      <c r="C460" s="68" t="s">
        <v>86</v>
      </c>
      <c r="M460" s="758" t="str">
        <f>IF((L461=""),"",MAX(D462:L462))</f>
        <v/>
      </c>
      <c r="N460" s="758" t="str">
        <f>IF(L461="","",MIN(D462:L462))</f>
        <v/>
      </c>
      <c r="O460" s="758" t="str">
        <f>IF((L462=""),"",AVERAGE(D462:L462))</f>
        <v/>
      </c>
      <c r="P460" s="761">
        <v>19000</v>
      </c>
      <c r="Q460" s="761">
        <v>49000</v>
      </c>
      <c r="R460" s="758" t="str">
        <f>IF((L461=""),"",((M460-N460)/(M460+N460))*100)</f>
        <v/>
      </c>
      <c r="S460" s="761">
        <v>20</v>
      </c>
      <c r="T460" s="768" t="str">
        <f>IF(L461="","",IF(R557&lt;20,(IF(O460&gt;19000,IF(O460&lt;49000,"Pass","Fail"),"Fail"))))</f>
        <v/>
      </c>
      <c r="U460" s="758"/>
      <c r="V460" s="759"/>
    </row>
    <row r="461" spans="1:22">
      <c r="A461" s="760"/>
      <c r="B461" s="751"/>
      <c r="C461" s="68" t="s">
        <v>87</v>
      </c>
      <c r="M461" s="758"/>
      <c r="N461" s="758"/>
      <c r="O461" s="758"/>
      <c r="P461" s="754"/>
      <c r="Q461" s="754"/>
      <c r="R461" s="758"/>
      <c r="S461" s="754"/>
      <c r="T461" s="768"/>
      <c r="U461" s="758"/>
      <c r="V461" s="759"/>
    </row>
    <row r="462" spans="1:22" ht="38.25">
      <c r="A462" s="760"/>
      <c r="B462" s="752"/>
      <c r="C462" s="68" t="s">
        <v>121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758"/>
      <c r="N462" s="758"/>
      <c r="O462" s="758"/>
      <c r="P462" s="755"/>
      <c r="Q462" s="755"/>
      <c r="R462" s="758"/>
      <c r="S462" s="755"/>
      <c r="T462" s="768"/>
      <c r="U462" s="758"/>
      <c r="V462" s="759"/>
    </row>
    <row r="463" spans="1:22">
      <c r="A463" s="760"/>
      <c r="B463" s="750"/>
      <c r="C463" s="68" t="s">
        <v>86</v>
      </c>
      <c r="M463" s="758" t="str">
        <f>IF((L464=""),"",MAX(D465:L465))</f>
        <v/>
      </c>
      <c r="N463" s="758" t="str">
        <f>IF(L464="","",MIN(D465:L465))</f>
        <v/>
      </c>
      <c r="O463" s="758" t="str">
        <f>IF((L465=""),"",AVERAGE(D465:L465))</f>
        <v/>
      </c>
      <c r="P463" s="761">
        <v>19000</v>
      </c>
      <c r="Q463" s="761">
        <v>49000</v>
      </c>
      <c r="R463" s="758" t="str">
        <f>IF((L464=""),"",((M463-N463)/(M463+N463))*100)</f>
        <v/>
      </c>
      <c r="S463" s="761">
        <v>20</v>
      </c>
      <c r="T463" s="768" t="str">
        <f>IF(L464="","",IF(R560&lt;20,(IF(O463&gt;19000,IF(O463&lt;49000,"Pass","Fail"),"Fail"))))</f>
        <v/>
      </c>
      <c r="U463" s="758"/>
      <c r="V463" s="759"/>
    </row>
    <row r="464" spans="1:22">
      <c r="A464" s="760"/>
      <c r="B464" s="751"/>
      <c r="C464" s="68" t="s">
        <v>87</v>
      </c>
      <c r="M464" s="758"/>
      <c r="N464" s="758"/>
      <c r="O464" s="758"/>
      <c r="P464" s="754"/>
      <c r="Q464" s="754"/>
      <c r="R464" s="758"/>
      <c r="S464" s="754"/>
      <c r="T464" s="768"/>
      <c r="U464" s="758"/>
      <c r="V464" s="759"/>
    </row>
    <row r="465" spans="1:22" ht="38.25">
      <c r="A465" s="760"/>
      <c r="B465" s="752"/>
      <c r="C465" s="68" t="s">
        <v>121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758"/>
      <c r="N465" s="758"/>
      <c r="O465" s="758"/>
      <c r="P465" s="755"/>
      <c r="Q465" s="755"/>
      <c r="R465" s="758"/>
      <c r="S465" s="755"/>
      <c r="T465" s="768"/>
      <c r="U465" s="758"/>
      <c r="V465" s="759"/>
    </row>
    <row r="466" spans="1:22">
      <c r="A466" s="760"/>
      <c r="B466" s="750"/>
      <c r="C466" s="68" t="s">
        <v>86</v>
      </c>
      <c r="M466" s="758" t="str">
        <f>IF((L467=""),"",MAX(D468:L468))</f>
        <v/>
      </c>
      <c r="N466" s="758" t="str">
        <f>IF(L467="","",MIN(D468:L468))</f>
        <v/>
      </c>
      <c r="O466" s="758" t="str">
        <f>IF((L468=""),"",AVERAGE(D468:L468))</f>
        <v/>
      </c>
      <c r="P466" s="761">
        <v>19000</v>
      </c>
      <c r="Q466" s="761">
        <v>49000</v>
      </c>
      <c r="R466" s="758" t="str">
        <f>IF((L467=""),"",((M466-N466)/(M466+N466))*100)</f>
        <v/>
      </c>
      <c r="S466" s="761">
        <v>20</v>
      </c>
      <c r="T466" s="768" t="str">
        <f>IF(L467="","",IF(R563&lt;20,(IF(O466&gt;19000,IF(O466&lt;49000,"Pass","Fail"),"Fail"))))</f>
        <v/>
      </c>
      <c r="U466" s="758"/>
      <c r="V466" s="759"/>
    </row>
    <row r="467" spans="1:22">
      <c r="A467" s="760"/>
      <c r="B467" s="751"/>
      <c r="C467" s="68" t="s">
        <v>87</v>
      </c>
      <c r="M467" s="758"/>
      <c r="N467" s="758"/>
      <c r="O467" s="758"/>
      <c r="P467" s="754"/>
      <c r="Q467" s="754"/>
      <c r="R467" s="758"/>
      <c r="S467" s="754"/>
      <c r="T467" s="768"/>
      <c r="U467" s="758"/>
      <c r="V467" s="759"/>
    </row>
    <row r="468" spans="1:22" ht="38.25">
      <c r="A468" s="760"/>
      <c r="B468" s="752"/>
      <c r="C468" s="68" t="s">
        <v>121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758"/>
      <c r="N468" s="758"/>
      <c r="O468" s="758"/>
      <c r="P468" s="755"/>
      <c r="Q468" s="755"/>
      <c r="R468" s="758"/>
      <c r="S468" s="755"/>
      <c r="T468" s="768"/>
      <c r="U468" s="758"/>
      <c r="V468" s="759"/>
    </row>
    <row r="469" spans="1:22">
      <c r="A469" s="760"/>
      <c r="B469" s="750"/>
      <c r="C469" s="68" t="s">
        <v>86</v>
      </c>
      <c r="M469" s="758" t="str">
        <f>IF((L470=""),"",MAX(D471:L471))</f>
        <v/>
      </c>
      <c r="N469" s="758" t="str">
        <f>IF(L470="","",MIN(D471:L471))</f>
        <v/>
      </c>
      <c r="O469" s="758" t="str">
        <f>IF((L471=""),"",AVERAGE(D471:L471))</f>
        <v/>
      </c>
      <c r="P469" s="761">
        <v>19000</v>
      </c>
      <c r="Q469" s="761">
        <v>49000</v>
      </c>
      <c r="R469" s="758" t="str">
        <f>IF((L470=""),"",((M469-N469)/(M469+N469))*100)</f>
        <v/>
      </c>
      <c r="S469" s="761">
        <v>20</v>
      </c>
      <c r="T469" s="768" t="str">
        <f>IF(L470="","",IF(R566&lt;20,(IF(O469&gt;19000,IF(O469&lt;49000,"Pass","Fail"),"Fail"))))</f>
        <v/>
      </c>
      <c r="U469" s="758"/>
      <c r="V469" s="759"/>
    </row>
    <row r="470" spans="1:22">
      <c r="A470" s="760"/>
      <c r="B470" s="751"/>
      <c r="C470" s="68" t="s">
        <v>87</v>
      </c>
      <c r="M470" s="758"/>
      <c r="N470" s="758"/>
      <c r="O470" s="758"/>
      <c r="P470" s="754"/>
      <c r="Q470" s="754"/>
      <c r="R470" s="758"/>
      <c r="S470" s="754"/>
      <c r="T470" s="768"/>
      <c r="U470" s="758"/>
      <c r="V470" s="759"/>
    </row>
    <row r="471" spans="1:22" ht="38.25">
      <c r="A471" s="760"/>
      <c r="B471" s="752"/>
      <c r="C471" s="68" t="s">
        <v>121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758"/>
      <c r="N471" s="758"/>
      <c r="O471" s="758"/>
      <c r="P471" s="755"/>
      <c r="Q471" s="755"/>
      <c r="R471" s="758"/>
      <c r="S471" s="755"/>
      <c r="T471" s="768"/>
      <c r="U471" s="758"/>
      <c r="V471" s="759"/>
    </row>
    <row r="472" spans="1:22">
      <c r="A472" s="760"/>
      <c r="B472" s="750"/>
      <c r="C472" s="68" t="s">
        <v>86</v>
      </c>
      <c r="M472" s="758" t="str">
        <f>IF((L473=""),"",MAX(D474:L474))</f>
        <v/>
      </c>
      <c r="N472" s="758" t="str">
        <f>IF(L473="","",MIN(D474:L474))</f>
        <v/>
      </c>
      <c r="O472" s="758" t="str">
        <f>IF((L474=""),"",AVERAGE(D474:L474))</f>
        <v/>
      </c>
      <c r="P472" s="761">
        <v>19000</v>
      </c>
      <c r="Q472" s="761">
        <v>49000</v>
      </c>
      <c r="R472" s="758" t="str">
        <f>IF((L473=""),"",((M472-N472)/(M472+N472))*100)</f>
        <v/>
      </c>
      <c r="S472" s="761">
        <v>20</v>
      </c>
      <c r="T472" s="768" t="str">
        <f>IF(L473="","",IF(R569&lt;20,(IF(O472&gt;19000,IF(O472&lt;49000,"Pass","Fail"),"Fail"))))</f>
        <v/>
      </c>
      <c r="U472" s="758"/>
      <c r="V472" s="759"/>
    </row>
    <row r="473" spans="1:22">
      <c r="A473" s="760"/>
      <c r="B473" s="751"/>
      <c r="C473" s="68" t="s">
        <v>87</v>
      </c>
      <c r="M473" s="758"/>
      <c r="N473" s="758"/>
      <c r="O473" s="758"/>
      <c r="P473" s="754"/>
      <c r="Q473" s="754"/>
      <c r="R473" s="758"/>
      <c r="S473" s="754"/>
      <c r="T473" s="768"/>
      <c r="U473" s="758"/>
      <c r="V473" s="759"/>
    </row>
    <row r="474" spans="1:22" ht="38.25">
      <c r="A474" s="760"/>
      <c r="B474" s="752"/>
      <c r="C474" s="68" t="s">
        <v>121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758"/>
      <c r="N474" s="758"/>
      <c r="O474" s="758"/>
      <c r="P474" s="755"/>
      <c r="Q474" s="755"/>
      <c r="R474" s="758"/>
      <c r="S474" s="755"/>
      <c r="T474" s="768"/>
      <c r="U474" s="758"/>
      <c r="V474" s="759"/>
    </row>
    <row r="475" spans="1:22">
      <c r="A475" s="760"/>
      <c r="B475" s="750"/>
      <c r="C475" s="68" t="s">
        <v>86</v>
      </c>
      <c r="M475" s="758" t="str">
        <f>IF((L476=""),"",MAX(D477:L477))</f>
        <v/>
      </c>
      <c r="N475" s="758" t="str">
        <f>IF(L476="","",MIN(D477:L477))</f>
        <v/>
      </c>
      <c r="O475" s="758" t="str">
        <f>IF((L477=""),"",AVERAGE(D477:L477))</f>
        <v/>
      </c>
      <c r="P475" s="761">
        <v>19000</v>
      </c>
      <c r="Q475" s="761">
        <v>49000</v>
      </c>
      <c r="R475" s="758" t="str">
        <f>IF((L476=""),"",((M475-N475)/(M475+N475))*100)</f>
        <v/>
      </c>
      <c r="S475" s="761">
        <v>20</v>
      </c>
      <c r="T475" s="768" t="str">
        <f>IF(L476="","",IF(R572&lt;20,(IF(O475&gt;19000,IF(O475&lt;49000,"Pass","Fail"),"Fail"))))</f>
        <v/>
      </c>
      <c r="U475" s="758"/>
      <c r="V475" s="759"/>
    </row>
    <row r="476" spans="1:22">
      <c r="A476" s="760"/>
      <c r="B476" s="751"/>
      <c r="C476" s="68" t="s">
        <v>87</v>
      </c>
      <c r="M476" s="758"/>
      <c r="N476" s="758"/>
      <c r="O476" s="758"/>
      <c r="P476" s="754"/>
      <c r="Q476" s="754"/>
      <c r="R476" s="758"/>
      <c r="S476" s="754"/>
      <c r="T476" s="768"/>
      <c r="U476" s="758"/>
      <c r="V476" s="759"/>
    </row>
    <row r="477" spans="1:22" ht="38.25">
      <c r="A477" s="760"/>
      <c r="B477" s="752"/>
      <c r="C477" s="68" t="s">
        <v>121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758"/>
      <c r="N477" s="758"/>
      <c r="O477" s="758"/>
      <c r="P477" s="755"/>
      <c r="Q477" s="755"/>
      <c r="R477" s="758"/>
      <c r="S477" s="755"/>
      <c r="T477" s="768"/>
      <c r="U477" s="758"/>
      <c r="V477" s="759"/>
    </row>
    <row r="478" spans="1:22">
      <c r="A478" s="760"/>
      <c r="B478" s="750"/>
      <c r="C478" s="68" t="s">
        <v>86</v>
      </c>
      <c r="M478" s="758" t="str">
        <f>IF((L479=""),"",MAX(D480:L480))</f>
        <v/>
      </c>
      <c r="N478" s="758" t="str">
        <f>IF(L479="","",MIN(D480:L480))</f>
        <v/>
      </c>
      <c r="O478" s="758" t="str">
        <f>IF((L480=""),"",AVERAGE(D480:L480))</f>
        <v/>
      </c>
      <c r="P478" s="761">
        <v>19000</v>
      </c>
      <c r="Q478" s="761">
        <v>49000</v>
      </c>
      <c r="R478" s="758" t="str">
        <f>IF((L479=""),"",((M478-N478)/(M478+N478))*100)</f>
        <v/>
      </c>
      <c r="S478" s="761">
        <v>20</v>
      </c>
      <c r="T478" s="768" t="str">
        <f>IF(L479="","",IF(R575&lt;20,(IF(O478&gt;19000,IF(O478&lt;49000,"Pass","Fail"),"Fail"))))</f>
        <v/>
      </c>
      <c r="U478" s="758"/>
      <c r="V478" s="759"/>
    </row>
    <row r="479" spans="1:22">
      <c r="A479" s="760"/>
      <c r="B479" s="751"/>
      <c r="C479" s="68" t="s">
        <v>87</v>
      </c>
      <c r="M479" s="758"/>
      <c r="N479" s="758"/>
      <c r="O479" s="758"/>
      <c r="P479" s="754"/>
      <c r="Q479" s="754"/>
      <c r="R479" s="758"/>
      <c r="S479" s="754"/>
      <c r="T479" s="768"/>
      <c r="U479" s="758"/>
      <c r="V479" s="759"/>
    </row>
    <row r="480" spans="1:22" ht="38.25">
      <c r="A480" s="760"/>
      <c r="B480" s="752"/>
      <c r="C480" s="68" t="s">
        <v>121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758"/>
      <c r="N480" s="758"/>
      <c r="O480" s="758"/>
      <c r="P480" s="755"/>
      <c r="Q480" s="755"/>
      <c r="R480" s="758"/>
      <c r="S480" s="755"/>
      <c r="T480" s="768"/>
      <c r="U480" s="758"/>
      <c r="V480" s="759"/>
    </row>
    <row r="481" spans="1:22">
      <c r="A481" s="760"/>
      <c r="B481" s="750"/>
      <c r="C481" s="68" t="s">
        <v>86</v>
      </c>
      <c r="M481" s="758" t="str">
        <f>IF((L482=""),"",MAX(D483:L483))</f>
        <v/>
      </c>
      <c r="N481" s="758" t="str">
        <f>IF(L482="","",MIN(D483:L483))</f>
        <v/>
      </c>
      <c r="O481" s="758" t="str">
        <f>IF((L483=""),"",AVERAGE(D483:L483))</f>
        <v/>
      </c>
      <c r="P481" s="761">
        <v>19000</v>
      </c>
      <c r="Q481" s="761">
        <v>49000</v>
      </c>
      <c r="R481" s="758" t="str">
        <f>IF((L482=""),"",((M481-N481)/(M481+N481))*100)</f>
        <v/>
      </c>
      <c r="S481" s="761">
        <v>20</v>
      </c>
      <c r="T481" s="768" t="str">
        <f>IF(L482="","",IF(R578&lt;20,(IF(O481&gt;19000,IF(O481&lt;49000,"Pass","Fail"),"Fail"))))</f>
        <v/>
      </c>
      <c r="U481" s="758"/>
      <c r="V481" s="759"/>
    </row>
    <row r="482" spans="1:22">
      <c r="A482" s="760"/>
      <c r="B482" s="751"/>
      <c r="C482" s="68" t="s">
        <v>87</v>
      </c>
      <c r="M482" s="758"/>
      <c r="N482" s="758"/>
      <c r="O482" s="758"/>
      <c r="P482" s="754"/>
      <c r="Q482" s="754"/>
      <c r="R482" s="758"/>
      <c r="S482" s="754"/>
      <c r="T482" s="768"/>
      <c r="U482" s="758"/>
      <c r="V482" s="759"/>
    </row>
    <row r="483" spans="1:22" ht="38.25">
      <c r="A483" s="760"/>
      <c r="B483" s="752"/>
      <c r="C483" s="68" t="s">
        <v>121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758"/>
      <c r="N483" s="758"/>
      <c r="O483" s="758"/>
      <c r="P483" s="755"/>
      <c r="Q483" s="755"/>
      <c r="R483" s="758"/>
      <c r="S483" s="755"/>
      <c r="T483" s="768"/>
      <c r="U483" s="758"/>
      <c r="V483" s="759"/>
    </row>
    <row r="484" spans="1:22">
      <c r="A484" s="760"/>
      <c r="B484" s="750"/>
      <c r="C484" s="68" t="s">
        <v>86</v>
      </c>
      <c r="M484" s="758" t="str">
        <f>IF((L485=""),"",MAX(D486:L486))</f>
        <v/>
      </c>
      <c r="N484" s="758" t="str">
        <f>IF(L485="","",MIN(D486:L486))</f>
        <v/>
      </c>
      <c r="O484" s="758" t="str">
        <f>IF((L486=""),"",AVERAGE(D486:L486))</f>
        <v/>
      </c>
      <c r="P484" s="761">
        <v>19000</v>
      </c>
      <c r="Q484" s="761">
        <v>49000</v>
      </c>
      <c r="R484" s="758" t="str">
        <f>IF((L485=""),"",((M484-N484)/(M484+N484))*100)</f>
        <v/>
      </c>
      <c r="S484" s="761">
        <v>20</v>
      </c>
      <c r="T484" s="768" t="str">
        <f>IF(L485="","",IF(R581&lt;20,(IF(O484&gt;19000,IF(O484&lt;49000,"Pass","Fail"),"Fail"))))</f>
        <v/>
      </c>
      <c r="U484" s="758"/>
      <c r="V484" s="759"/>
    </row>
    <row r="485" spans="1:22">
      <c r="A485" s="760"/>
      <c r="B485" s="751"/>
      <c r="C485" s="68" t="s">
        <v>87</v>
      </c>
      <c r="M485" s="758"/>
      <c r="N485" s="758"/>
      <c r="O485" s="758"/>
      <c r="P485" s="754"/>
      <c r="Q485" s="754"/>
      <c r="R485" s="758"/>
      <c r="S485" s="754"/>
      <c r="T485" s="768"/>
      <c r="U485" s="758"/>
      <c r="V485" s="759"/>
    </row>
    <row r="486" spans="1:22" ht="38.25">
      <c r="A486" s="760"/>
      <c r="B486" s="752"/>
      <c r="C486" s="68" t="s">
        <v>121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758"/>
      <c r="N486" s="758"/>
      <c r="O486" s="758"/>
      <c r="P486" s="755"/>
      <c r="Q486" s="755"/>
      <c r="R486" s="758"/>
      <c r="S486" s="755"/>
      <c r="T486" s="768"/>
      <c r="U486" s="758"/>
      <c r="V486" s="759"/>
    </row>
    <row r="487" spans="1:22">
      <c r="A487" s="760"/>
      <c r="B487" s="750"/>
      <c r="C487" s="68" t="s">
        <v>86</v>
      </c>
      <c r="M487" s="758" t="str">
        <f>IF((L488=""),"",MAX(D489:L489))</f>
        <v/>
      </c>
      <c r="N487" s="758" t="str">
        <f>IF(L488="","",MIN(D489:L489))</f>
        <v/>
      </c>
      <c r="O487" s="758" t="str">
        <f>IF((L489=""),"",AVERAGE(D489:L489))</f>
        <v/>
      </c>
      <c r="P487" s="761">
        <v>19000</v>
      </c>
      <c r="Q487" s="761">
        <v>49000</v>
      </c>
      <c r="R487" s="758" t="str">
        <f>IF((L488=""),"",((M487-N487)/(M487+N487))*100)</f>
        <v/>
      </c>
      <c r="S487" s="761">
        <v>20</v>
      </c>
      <c r="T487" s="768" t="str">
        <f>IF(L488="","",IF(R584&lt;20,(IF(O487&gt;19000,IF(O487&lt;49000,"Pass","Fail"),"Fail"))))</f>
        <v/>
      </c>
      <c r="U487" s="758"/>
      <c r="V487" s="759"/>
    </row>
    <row r="488" spans="1:22">
      <c r="A488" s="760"/>
      <c r="B488" s="751"/>
      <c r="C488" s="68" t="s">
        <v>87</v>
      </c>
      <c r="M488" s="758"/>
      <c r="N488" s="758"/>
      <c r="O488" s="758"/>
      <c r="P488" s="754"/>
      <c r="Q488" s="754"/>
      <c r="R488" s="758"/>
      <c r="S488" s="754"/>
      <c r="T488" s="768"/>
      <c r="U488" s="758"/>
      <c r="V488" s="759"/>
    </row>
    <row r="489" spans="1:22" ht="38.25">
      <c r="A489" s="760"/>
      <c r="B489" s="752"/>
      <c r="C489" s="68" t="s">
        <v>121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758"/>
      <c r="N489" s="758"/>
      <c r="O489" s="758"/>
      <c r="P489" s="755"/>
      <c r="Q489" s="755"/>
      <c r="R489" s="758"/>
      <c r="S489" s="755"/>
      <c r="T489" s="768"/>
      <c r="U489" s="758"/>
      <c r="V489" s="759"/>
    </row>
    <row r="490" spans="1:22">
      <c r="A490" s="760"/>
      <c r="B490" s="750"/>
      <c r="C490" s="68" t="s">
        <v>86</v>
      </c>
      <c r="M490" s="758" t="str">
        <f>IF((L491=""),"",MAX(D492:L492))</f>
        <v/>
      </c>
      <c r="N490" s="758" t="str">
        <f>IF(L491="","",MIN(D492:L492))</f>
        <v/>
      </c>
      <c r="O490" s="758" t="str">
        <f>IF((L492=""),"",AVERAGE(D492:L492))</f>
        <v/>
      </c>
      <c r="P490" s="761">
        <v>19000</v>
      </c>
      <c r="Q490" s="761">
        <v>49000</v>
      </c>
      <c r="R490" s="758" t="str">
        <f>IF((L491=""),"",((M490-N490)/(M490+N490))*100)</f>
        <v/>
      </c>
      <c r="S490" s="761">
        <v>20</v>
      </c>
      <c r="T490" s="768" t="str">
        <f>IF(L491="","",IF(R587&lt;20,(IF(O490&gt;19000,IF(O490&lt;49000,"Pass","Fail"),"Fail"))))</f>
        <v/>
      </c>
      <c r="U490" s="758"/>
      <c r="V490" s="759"/>
    </row>
    <row r="491" spans="1:22">
      <c r="A491" s="760"/>
      <c r="B491" s="751"/>
      <c r="C491" s="68" t="s">
        <v>87</v>
      </c>
      <c r="M491" s="758"/>
      <c r="N491" s="758"/>
      <c r="O491" s="758"/>
      <c r="P491" s="754"/>
      <c r="Q491" s="754"/>
      <c r="R491" s="758"/>
      <c r="S491" s="754"/>
      <c r="T491" s="768"/>
      <c r="U491" s="758"/>
      <c r="V491" s="759"/>
    </row>
    <row r="492" spans="1:22" ht="38.25">
      <c r="A492" s="760"/>
      <c r="B492" s="752"/>
      <c r="C492" s="68" t="s">
        <v>121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758"/>
      <c r="N492" s="758"/>
      <c r="O492" s="758"/>
      <c r="P492" s="755"/>
      <c r="Q492" s="755"/>
      <c r="R492" s="758"/>
      <c r="S492" s="755"/>
      <c r="T492" s="768"/>
      <c r="U492" s="758"/>
      <c r="V492" s="759"/>
    </row>
    <row r="493" spans="1:22">
      <c r="A493" s="760"/>
      <c r="B493" s="750"/>
      <c r="C493" s="68" t="s">
        <v>86</v>
      </c>
      <c r="M493" s="758" t="str">
        <f>IF((L494=""),"",MAX(D495:L495))</f>
        <v/>
      </c>
      <c r="N493" s="758" t="str">
        <f>IF(L494="","",MIN(D495:L495))</f>
        <v/>
      </c>
      <c r="O493" s="758" t="str">
        <f>IF((L495=""),"",AVERAGE(D495:L495))</f>
        <v/>
      </c>
      <c r="P493" s="761">
        <v>19000</v>
      </c>
      <c r="Q493" s="761">
        <v>49000</v>
      </c>
      <c r="R493" s="758" t="str">
        <f>IF((L494=""),"",((M493-N493)/(M493+N493))*100)</f>
        <v/>
      </c>
      <c r="S493" s="761">
        <v>20</v>
      </c>
      <c r="T493" s="768" t="str">
        <f>IF(L494="","",IF(R590&lt;20,(IF(O493&gt;19000,IF(O493&lt;49000,"Pass","Fail"),"Fail"))))</f>
        <v/>
      </c>
      <c r="U493" s="758"/>
      <c r="V493" s="759"/>
    </row>
    <row r="494" spans="1:22">
      <c r="A494" s="760"/>
      <c r="B494" s="751"/>
      <c r="C494" s="68" t="s">
        <v>87</v>
      </c>
      <c r="M494" s="758"/>
      <c r="N494" s="758"/>
      <c r="O494" s="758"/>
      <c r="P494" s="754"/>
      <c r="Q494" s="754"/>
      <c r="R494" s="758"/>
      <c r="S494" s="754"/>
      <c r="T494" s="768"/>
      <c r="U494" s="758"/>
      <c r="V494" s="759"/>
    </row>
    <row r="495" spans="1:22" ht="38.25">
      <c r="A495" s="760"/>
      <c r="B495" s="752"/>
      <c r="C495" s="68" t="s">
        <v>121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758"/>
      <c r="N495" s="758"/>
      <c r="O495" s="758"/>
      <c r="P495" s="755"/>
      <c r="Q495" s="755"/>
      <c r="R495" s="758"/>
      <c r="S495" s="755"/>
      <c r="T495" s="768"/>
      <c r="U495" s="758"/>
      <c r="V495" s="759"/>
    </row>
    <row r="496" spans="1:22">
      <c r="A496" s="760"/>
      <c r="B496" s="750"/>
      <c r="C496" s="68" t="s">
        <v>86</v>
      </c>
      <c r="M496" s="758" t="str">
        <f>IF((L497=""),"",MAX(D498:L498))</f>
        <v/>
      </c>
      <c r="N496" s="758" t="str">
        <f>IF(L497="","",MIN(D498:L498))</f>
        <v/>
      </c>
      <c r="O496" s="758" t="str">
        <f>IF((L498=""),"",AVERAGE(D498:L498))</f>
        <v/>
      </c>
      <c r="P496" s="761">
        <v>19000</v>
      </c>
      <c r="Q496" s="761">
        <v>49000</v>
      </c>
      <c r="R496" s="758" t="str">
        <f>IF((L497=""),"",((M496-N496)/(M496+N496))*100)</f>
        <v/>
      </c>
      <c r="S496" s="761">
        <v>20</v>
      </c>
      <c r="T496" s="768" t="str">
        <f>IF(L497="","",IF(R593&lt;20,(IF(O496&gt;19000,IF(O496&lt;49000,"Pass","Fail"),"Fail"))))</f>
        <v/>
      </c>
      <c r="U496" s="758"/>
      <c r="V496" s="759"/>
    </row>
    <row r="497" spans="1:22">
      <c r="A497" s="760"/>
      <c r="B497" s="751"/>
      <c r="C497" s="68" t="s">
        <v>87</v>
      </c>
      <c r="M497" s="758"/>
      <c r="N497" s="758"/>
      <c r="O497" s="758"/>
      <c r="P497" s="754"/>
      <c r="Q497" s="754"/>
      <c r="R497" s="758"/>
      <c r="S497" s="754"/>
      <c r="T497" s="768"/>
      <c r="U497" s="758"/>
      <c r="V497" s="759"/>
    </row>
    <row r="498" spans="1:22" ht="38.25">
      <c r="A498" s="760"/>
      <c r="B498" s="752"/>
      <c r="C498" s="68" t="s">
        <v>121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758"/>
      <c r="N498" s="758"/>
      <c r="O498" s="758"/>
      <c r="P498" s="755"/>
      <c r="Q498" s="755"/>
      <c r="R498" s="758"/>
      <c r="S498" s="755"/>
      <c r="T498" s="768"/>
      <c r="U498" s="758"/>
      <c r="V498" s="759"/>
    </row>
    <row r="499" spans="1:22">
      <c r="A499" s="760"/>
      <c r="B499" s="750"/>
      <c r="C499" s="68" t="s">
        <v>86</v>
      </c>
      <c r="M499" s="758" t="str">
        <f>IF((L500=""),"",MAX(D501:L501))</f>
        <v/>
      </c>
      <c r="N499" s="758" t="str">
        <f>IF(L500="","",MIN(D501:L501))</f>
        <v/>
      </c>
      <c r="O499" s="758" t="str">
        <f>IF((L501=""),"",AVERAGE(D501:L501))</f>
        <v/>
      </c>
      <c r="P499" s="761">
        <v>19000</v>
      </c>
      <c r="Q499" s="761">
        <v>49000</v>
      </c>
      <c r="R499" s="758" t="str">
        <f>IF((L500=""),"",((M499-N499)/(M499+N499))*100)</f>
        <v/>
      </c>
      <c r="S499" s="761">
        <v>20</v>
      </c>
      <c r="T499" s="768" t="str">
        <f>IF(L500="","",IF(R596&lt;20,(IF(O499&gt;19000,IF(O499&lt;49000,"Pass","Fail"),"Fail"))))</f>
        <v/>
      </c>
      <c r="U499" s="758"/>
      <c r="V499" s="759"/>
    </row>
    <row r="500" spans="1:22">
      <c r="A500" s="760"/>
      <c r="B500" s="751"/>
      <c r="C500" s="68" t="s">
        <v>87</v>
      </c>
      <c r="M500" s="758"/>
      <c r="N500" s="758"/>
      <c r="O500" s="758"/>
      <c r="P500" s="754"/>
      <c r="Q500" s="754"/>
      <c r="R500" s="758"/>
      <c r="S500" s="754"/>
      <c r="T500" s="768"/>
      <c r="U500" s="758"/>
      <c r="V500" s="759"/>
    </row>
    <row r="501" spans="1:22" ht="38.25">
      <c r="A501" s="760"/>
      <c r="B501" s="752"/>
      <c r="C501" s="68" t="s">
        <v>121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758"/>
      <c r="N501" s="758"/>
      <c r="O501" s="758"/>
      <c r="P501" s="755"/>
      <c r="Q501" s="755"/>
      <c r="R501" s="758"/>
      <c r="S501" s="755"/>
      <c r="T501" s="768"/>
      <c r="U501" s="758"/>
      <c r="V501" s="759"/>
    </row>
    <row r="502" spans="1:22">
      <c r="A502" s="760"/>
      <c r="B502" s="750"/>
      <c r="C502" s="68" t="s">
        <v>86</v>
      </c>
      <c r="M502" s="758" t="str">
        <f>IF((L503=""),"",MAX(D504:L504))</f>
        <v/>
      </c>
      <c r="N502" s="758" t="str">
        <f>IF(L503="","",MIN(D504:L504))</f>
        <v/>
      </c>
      <c r="O502" s="758" t="str">
        <f>IF((L504=""),"",AVERAGE(D504:L504))</f>
        <v/>
      </c>
      <c r="P502" s="761">
        <v>19000</v>
      </c>
      <c r="Q502" s="761">
        <v>49000</v>
      </c>
      <c r="R502" s="758" t="str">
        <f>IF((L503=""),"",((M502-N502)/(M502+N502))*100)</f>
        <v/>
      </c>
      <c r="S502" s="761">
        <v>20</v>
      </c>
      <c r="T502" s="768" t="str">
        <f>IF(L503="","",IF(R599&lt;20,(IF(O502&gt;19000,IF(O502&lt;49000,"Pass","Fail"),"Fail"))))</f>
        <v/>
      </c>
      <c r="U502" s="758"/>
      <c r="V502" s="759"/>
    </row>
    <row r="503" spans="1:22">
      <c r="A503" s="760"/>
      <c r="B503" s="751"/>
      <c r="C503" s="68" t="s">
        <v>87</v>
      </c>
      <c r="M503" s="758"/>
      <c r="N503" s="758"/>
      <c r="O503" s="758"/>
      <c r="P503" s="754"/>
      <c r="Q503" s="754"/>
      <c r="R503" s="758"/>
      <c r="S503" s="754"/>
      <c r="T503" s="768"/>
      <c r="U503" s="758"/>
      <c r="V503" s="759"/>
    </row>
    <row r="504" spans="1:22" ht="38.25">
      <c r="A504" s="760"/>
      <c r="B504" s="752"/>
      <c r="C504" s="68" t="s">
        <v>121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758"/>
      <c r="N504" s="758"/>
      <c r="O504" s="758"/>
      <c r="P504" s="755"/>
      <c r="Q504" s="755"/>
      <c r="R504" s="758"/>
      <c r="S504" s="755"/>
      <c r="T504" s="768"/>
      <c r="U504" s="758"/>
      <c r="V504" s="759"/>
    </row>
  </sheetData>
  <mergeCells count="1981"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3" priority="59" stopIfTrue="1" operator="equal">
      <formula>"Pass"</formula>
    </cfRule>
    <cfRule type="cellIs" dxfId="2" priority="60" stopIfTrue="1" operator="equal">
      <formula>"Fail"</formula>
    </cfRule>
  </conditionalFormatting>
  <conditionalFormatting sqref="T10:T504">
    <cfRule type="cellIs" dxfId="1" priority="57" stopIfTrue="1" operator="equal">
      <formula>"Fail"</formula>
    </cfRule>
    <cfRule type="cellIs" dxfId="0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8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80</v>
      </c>
      <c r="V1" t="s">
        <v>81</v>
      </c>
      <c r="W1" t="s">
        <v>82</v>
      </c>
      <c r="X1" t="s">
        <v>83</v>
      </c>
      <c r="Y1" t="s">
        <v>84</v>
      </c>
      <c r="Z1" t="s">
        <v>85</v>
      </c>
      <c r="AB1" t="s">
        <v>80</v>
      </c>
      <c r="AC1" t="s">
        <v>81</v>
      </c>
      <c r="AD1" t="s">
        <v>82</v>
      </c>
      <c r="AE1" t="s">
        <v>86</v>
      </c>
      <c r="AF1" t="s">
        <v>87</v>
      </c>
      <c r="AG1" t="s">
        <v>85</v>
      </c>
    </row>
    <row r="2" spans="9:55">
      <c r="J2" t="s">
        <v>88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9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9">
        <f>(AE2-AF2)*3</f>
        <v>3061.92</v>
      </c>
      <c r="AI2" t="s">
        <v>80</v>
      </c>
      <c r="AJ2" t="s">
        <v>81</v>
      </c>
      <c r="AK2" t="s">
        <v>82</v>
      </c>
      <c r="AL2" t="s">
        <v>86</v>
      </c>
      <c r="AM2" t="s">
        <v>87</v>
      </c>
      <c r="AN2" t="s">
        <v>85</v>
      </c>
      <c r="AQ2" t="s">
        <v>80</v>
      </c>
      <c r="AR2" t="s">
        <v>81</v>
      </c>
      <c r="AS2" t="s">
        <v>82</v>
      </c>
      <c r="AT2" t="s">
        <v>86</v>
      </c>
      <c r="AU2" t="s">
        <v>87</v>
      </c>
      <c r="AV2" t="s">
        <v>85</v>
      </c>
      <c r="AX2" t="s">
        <v>80</v>
      </c>
      <c r="AY2" t="s">
        <v>81</v>
      </c>
      <c r="AZ2" t="s">
        <v>82</v>
      </c>
      <c r="BA2" t="s">
        <v>86</v>
      </c>
      <c r="BB2" t="s">
        <v>87</v>
      </c>
      <c r="BC2" t="s">
        <v>85</v>
      </c>
    </row>
    <row r="3" spans="9:55">
      <c r="J3" t="s">
        <v>89</v>
      </c>
      <c r="L3" t="s">
        <v>90</v>
      </c>
      <c r="N3" t="s">
        <v>91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9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9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9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92</v>
      </c>
      <c r="K4" t="s">
        <v>93</v>
      </c>
      <c r="L4" t="s">
        <v>92</v>
      </c>
      <c r="M4" t="s">
        <v>93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9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9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9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94</v>
      </c>
      <c r="J5" s="99">
        <v>516</v>
      </c>
      <c r="K5">
        <v>929</v>
      </c>
      <c r="L5" s="99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9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9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9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9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9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9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9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9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9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9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9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9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95</v>
      </c>
      <c r="J9" s="99">
        <v>1709</v>
      </c>
      <c r="L9" s="99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9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9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9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9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9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9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9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9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9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9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9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9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9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9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9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9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9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9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9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9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9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9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9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9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9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9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9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9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9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9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9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9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9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9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9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9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9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9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9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9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9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9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9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9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9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9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9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9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9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9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9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9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9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9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9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9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9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9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9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9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9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9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9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9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9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9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9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9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9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9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9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9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9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9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9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9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9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9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9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9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9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9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9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9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9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9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9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9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9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9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9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9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9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9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9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9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9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9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9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9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9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9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9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9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9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9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9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9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9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9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9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9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9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9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9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9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9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9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9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9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9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9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9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9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9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9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9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9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9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9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9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9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96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9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9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9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9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9">
        <f>AVERAGE(Z2:Z53)</f>
        <v>3089.0463461538461</v>
      </c>
      <c r="AF55">
        <f>AVERAGE(AG2:AG53)</f>
        <v>3008.517692307692</v>
      </c>
      <c r="AG55">
        <f>MAX(AG2:AG53)</f>
        <v>3075.99</v>
      </c>
      <c r="AH55" s="99"/>
    </row>
    <row r="56" spans="11:55">
      <c r="Y56">
        <f>MIN(Z2:Z53)</f>
        <v>2972.07</v>
      </c>
      <c r="AG56">
        <f>MIN(AG2:AG53)</f>
        <v>2898.0599999999995</v>
      </c>
      <c r="AL56" t="s">
        <v>97</v>
      </c>
      <c r="AM56">
        <f>AVERAGE(AN3:AN54)</f>
        <v>3094.173461538463</v>
      </c>
      <c r="AN56" s="99">
        <f>MAX(AN3:AN54)</f>
        <v>3188.7300000000005</v>
      </c>
      <c r="AT56" t="s">
        <v>98</v>
      </c>
      <c r="AU56">
        <f>AVERAGE(AV3:AV54)</f>
        <v>3105.1615384615388</v>
      </c>
      <c r="AV56" s="99">
        <f>MAX(AV3:AV54)</f>
        <v>3195.99</v>
      </c>
      <c r="AW56" s="99"/>
      <c r="BB56">
        <f>AVERAGE(BC3:BC54)</f>
        <v>3011.815384615385</v>
      </c>
      <c r="BC56" s="99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99</v>
      </c>
      <c r="Z58" s="100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101" t="s">
        <v>100</v>
      </c>
      <c r="L60" s="101" t="s">
        <v>101</v>
      </c>
      <c r="M60" s="101" t="s">
        <v>102</v>
      </c>
      <c r="N60" s="101" t="s">
        <v>103</v>
      </c>
      <c r="O60" s="101" t="s">
        <v>104</v>
      </c>
    </row>
    <row r="61" spans="11:55">
      <c r="K61" s="31">
        <v>40</v>
      </c>
      <c r="L61" s="102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A1:A49"/>
  <sheetViews>
    <sheetView workbookViewId="0">
      <selection sqref="A1:A49"/>
    </sheetView>
  </sheetViews>
  <sheetFormatPr defaultRowHeight="15.75"/>
  <sheetData>
    <row r="1" spans="1:1">
      <c r="A1" s="362">
        <v>0.13741999999999999</v>
      </c>
    </row>
    <row r="2" spans="1:1">
      <c r="A2" s="362">
        <v>0.1419</v>
      </c>
    </row>
    <row r="3" spans="1:1">
      <c r="A3" s="362">
        <v>0.14199999999999999</v>
      </c>
    </row>
    <row r="4" spans="1:1">
      <c r="A4" s="362">
        <v>0.13955999999999999</v>
      </c>
    </row>
    <row r="5" spans="1:1">
      <c r="A5" s="362">
        <v>0.13955999999999999</v>
      </c>
    </row>
    <row r="6" spans="1:1">
      <c r="A6" s="362">
        <v>0.13927999999999999</v>
      </c>
    </row>
    <row r="7" spans="1:1">
      <c r="A7" s="362">
        <v>0.13911000000000001</v>
      </c>
    </row>
    <row r="8" spans="1:1">
      <c r="A8" s="362">
        <v>0.13849</v>
      </c>
    </row>
    <row r="9" spans="1:1">
      <c r="A9" s="362">
        <v>0.13947999999999999</v>
      </c>
    </row>
    <row r="10" spans="1:1">
      <c r="A10" s="362">
        <v>0.14224999999999999</v>
      </c>
    </row>
    <row r="11" spans="1:1">
      <c r="A11" s="362">
        <v>0.14324000000000001</v>
      </c>
    </row>
    <row r="12" spans="1:1">
      <c r="A12" s="362">
        <v>0.14113999999999999</v>
      </c>
    </row>
    <row r="13" spans="1:1">
      <c r="A13" s="362">
        <v>0.13927999999999999</v>
      </c>
    </row>
    <row r="14" spans="1:1">
      <c r="A14" s="362">
        <v>0.13904</v>
      </c>
    </row>
    <row r="15" spans="1:1">
      <c r="A15" s="362">
        <v>0.14249000000000001</v>
      </c>
    </row>
    <row r="16" spans="1:1">
      <c r="A16" s="362">
        <v>0.14384</v>
      </c>
    </row>
    <row r="17" spans="1:1">
      <c r="A17" s="362">
        <v>0.14416999999999999</v>
      </c>
    </row>
    <row r="18" spans="1:1">
      <c r="A18" s="362">
        <v>0.14305000000000001</v>
      </c>
    </row>
    <row r="19" spans="1:1">
      <c r="A19" s="362">
        <v>0.14487</v>
      </c>
    </row>
    <row r="20" spans="1:1">
      <c r="A20" s="362">
        <v>0.14577999999999999</v>
      </c>
    </row>
    <row r="21" spans="1:1">
      <c r="A21" s="362">
        <v>0.14324000000000001</v>
      </c>
    </row>
    <row r="22" spans="1:1">
      <c r="A22" s="362">
        <v>0.14107</v>
      </c>
    </row>
    <row r="23" spans="1:1">
      <c r="A23" s="362">
        <v>0.14066000000000001</v>
      </c>
    </row>
    <row r="24" spans="1:1">
      <c r="A24" s="362">
        <v>0.1416</v>
      </c>
    </row>
    <row r="25" spans="1:1">
      <c r="A25" s="362">
        <v>0.14108000000000001</v>
      </c>
    </row>
    <row r="26" spans="1:1">
      <c r="A26" s="362">
        <v>0.13525000000000001</v>
      </c>
    </row>
    <row r="27" spans="1:1">
      <c r="A27" s="362">
        <v>0.13422000000000001</v>
      </c>
    </row>
    <row r="28" spans="1:1">
      <c r="A28" s="362">
        <v>0.13200000000000001</v>
      </c>
    </row>
    <row r="29" spans="1:1">
      <c r="A29" s="362">
        <v>0.13131999999999999</v>
      </c>
    </row>
    <row r="30" spans="1:1">
      <c r="A30" s="362">
        <v>0.13314000000000001</v>
      </c>
    </row>
    <row r="31" spans="1:1">
      <c r="A31" s="362">
        <v>0.13453000000000001</v>
      </c>
    </row>
    <row r="32" spans="1:1">
      <c r="A32" s="362">
        <v>0.13421</v>
      </c>
    </row>
    <row r="33" spans="1:1">
      <c r="A33" s="362">
        <v>0.13361999999999999</v>
      </c>
    </row>
    <row r="34" spans="1:1">
      <c r="A34" s="362">
        <v>0.13544999999999999</v>
      </c>
    </row>
    <row r="35" spans="1:1">
      <c r="A35" s="362">
        <v>0.13675000000000001</v>
      </c>
    </row>
    <row r="36" spans="1:1">
      <c r="A36" s="362">
        <v>0.13502</v>
      </c>
    </row>
    <row r="37" spans="1:1">
      <c r="A37" s="362">
        <v>0.13397000000000001</v>
      </c>
    </row>
    <row r="38" spans="1:1">
      <c r="A38" s="362">
        <v>0.13392999999999999</v>
      </c>
    </row>
    <row r="39" spans="1:1">
      <c r="A39" s="362">
        <v>0.13467000000000001</v>
      </c>
    </row>
    <row r="40" spans="1:1">
      <c r="A40" s="362">
        <v>0.13539999999999999</v>
      </c>
    </row>
    <row r="41" spans="1:1">
      <c r="A41" s="362">
        <v>0.13682</v>
      </c>
    </row>
    <row r="42" spans="1:1">
      <c r="A42" s="362">
        <v>0.13549</v>
      </c>
    </row>
    <row r="43" spans="1:1">
      <c r="A43" s="362">
        <v>0.13658999999999999</v>
      </c>
    </row>
    <row r="44" spans="1:1">
      <c r="A44" s="362">
        <v>0.13507</v>
      </c>
    </row>
    <row r="45" spans="1:1">
      <c r="A45" s="362">
        <v>0.13333999999999999</v>
      </c>
    </row>
    <row r="46" spans="1:1">
      <c r="A46" s="362">
        <v>0.13344</v>
      </c>
    </row>
    <row r="47" spans="1:1">
      <c r="A47" s="362">
        <v>0.13603000000000001</v>
      </c>
    </row>
    <row r="48" spans="1:1">
      <c r="A48" s="362">
        <v>0.13647999999999999</v>
      </c>
    </row>
    <row r="49" spans="1:1">
      <c r="A49" s="362">
        <v>0.13378999999999999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49 pt MTRS1 Al Rs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2020-10-20T04:48:09Z</dcterms:modified>
</cp:coreProperties>
</file>