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45" windowWidth="19320" windowHeight="7995"/>
  </bookViews>
  <sheets>
    <sheet name="13 pt XRA Al ER" sheetId="4" r:id="rId1"/>
    <sheet name="49 pt MTRS1 Al Rs" sheetId="12" r:id="rId2"/>
    <sheet name="PRE Al 251019" sheetId="1" r:id="rId3"/>
    <sheet name="Sheet1" sheetId="2" r:id="rId4"/>
    <sheet name="QC hardcopy_XRA" sheetId="7" r:id="rId5"/>
    <sheet name="QC hardcopy_MTRS1" sheetId="8" r:id="rId6"/>
    <sheet name="RUN_code" sheetId="9" r:id="rId7"/>
    <sheet name="Al_ER_XRA01_MTRS1" sheetId="10" r:id="rId8"/>
    <sheet name="Sheet3" sheetId="11" r:id="rId9"/>
  </sheets>
  <definedNames>
    <definedName name="_xlnm._FilterDatabase" localSheetId="0" hidden="1">'13 pt XRA Al ER'!$A$12:$AD$15</definedName>
    <definedName name="_xlnm._FilterDatabase" localSheetId="1" hidden="1">'49 pt MTRS1 Al Rs'!$A$13:$BO$33</definedName>
    <definedName name="_xlnm.Print_Area" localSheetId="3">Sheet1!$C$3:$AB$14</definedName>
  </definedNames>
  <calcPr calcId="125725"/>
</workbook>
</file>

<file path=xl/calcChain.xml><?xml version="1.0" encoding="utf-8"?>
<calcChain xmlns="http://schemas.openxmlformats.org/spreadsheetml/2006/main">
  <c r="AZ32" i="12"/>
  <c r="AY32"/>
  <c r="AX32"/>
  <c r="AW32"/>
  <c r="AV32"/>
  <c r="AU32"/>
  <c r="AT32"/>
  <c r="AS32"/>
  <c r="AR32"/>
  <c r="AQ32"/>
  <c r="AP32"/>
  <c r="AO32"/>
  <c r="AN32"/>
  <c r="AM32"/>
  <c r="AL32"/>
  <c r="AK32"/>
  <c r="AJ32"/>
  <c r="AI32"/>
  <c r="AH32"/>
  <c r="AG32"/>
  <c r="AF32"/>
  <c r="AE32"/>
  <c r="AD32"/>
  <c r="AC32"/>
  <c r="AB32"/>
  <c r="AA32"/>
  <c r="Z32"/>
  <c r="Y32"/>
  <c r="X32"/>
  <c r="W32"/>
  <c r="V32"/>
  <c r="U32"/>
  <c r="T32"/>
  <c r="S32"/>
  <c r="R32"/>
  <c r="Q32"/>
  <c r="P32"/>
  <c r="O32"/>
  <c r="N32"/>
  <c r="M32"/>
  <c r="L32"/>
  <c r="K32"/>
  <c r="J32"/>
  <c r="I32"/>
  <c r="H32"/>
  <c r="G32"/>
  <c r="F32"/>
  <c r="E32"/>
  <c r="D32"/>
  <c r="AZ31"/>
  <c r="AZ33" s="1"/>
  <c r="AY31"/>
  <c r="AY33" s="1"/>
  <c r="AX31"/>
  <c r="AX33" s="1"/>
  <c r="AW31"/>
  <c r="AV31"/>
  <c r="AV33" s="1"/>
  <c r="AU31"/>
  <c r="AU33" s="1"/>
  <c r="AT31"/>
  <c r="AT33" s="1"/>
  <c r="AS31"/>
  <c r="AR31"/>
  <c r="AR33" s="1"/>
  <c r="AQ31"/>
  <c r="AQ33" s="1"/>
  <c r="AP31"/>
  <c r="AP33" s="1"/>
  <c r="AO31"/>
  <c r="AN31"/>
  <c r="AN33" s="1"/>
  <c r="AM31"/>
  <c r="AM33" s="1"/>
  <c r="AL31"/>
  <c r="AL33" s="1"/>
  <c r="AK31"/>
  <c r="AJ31"/>
  <c r="AJ33" s="1"/>
  <c r="AI31"/>
  <c r="AI33" s="1"/>
  <c r="AH31"/>
  <c r="AH33" s="1"/>
  <c r="AG31"/>
  <c r="AF31"/>
  <c r="AF33" s="1"/>
  <c r="AE31"/>
  <c r="AE33" s="1"/>
  <c r="AD31"/>
  <c r="AD33" s="1"/>
  <c r="AC31"/>
  <c r="AB31"/>
  <c r="AB33" s="1"/>
  <c r="AA31"/>
  <c r="AA33" s="1"/>
  <c r="Z31"/>
  <c r="Z33" s="1"/>
  <c r="Y31"/>
  <c r="X31"/>
  <c r="X33" s="1"/>
  <c r="W31"/>
  <c r="W33" s="1"/>
  <c r="V31"/>
  <c r="V33" s="1"/>
  <c r="U31"/>
  <c r="T31"/>
  <c r="T33" s="1"/>
  <c r="S31"/>
  <c r="S33" s="1"/>
  <c r="R31"/>
  <c r="R33" s="1"/>
  <c r="Q31"/>
  <c r="P31"/>
  <c r="P33" s="1"/>
  <c r="O31"/>
  <c r="O33" s="1"/>
  <c r="N31"/>
  <c r="N33" s="1"/>
  <c r="M31"/>
  <c r="L31"/>
  <c r="L33" s="1"/>
  <c r="K31"/>
  <c r="K33" s="1"/>
  <c r="J31"/>
  <c r="J33" s="1"/>
  <c r="I31"/>
  <c r="H31"/>
  <c r="H33" s="1"/>
  <c r="G31"/>
  <c r="G33" s="1"/>
  <c r="F31"/>
  <c r="F33" s="1"/>
  <c r="E31"/>
  <c r="D31"/>
  <c r="D33" s="1"/>
  <c r="AZ27"/>
  <c r="AY27"/>
  <c r="AX27"/>
  <c r="AW27"/>
  <c r="AV27"/>
  <c r="AU27"/>
  <c r="AT27"/>
  <c r="AS27"/>
  <c r="AR27"/>
  <c r="AQ27"/>
  <c r="AP27"/>
  <c r="AO27"/>
  <c r="AN27"/>
  <c r="AM27"/>
  <c r="AL27"/>
  <c r="AK27"/>
  <c r="AJ27"/>
  <c r="AI27"/>
  <c r="AH27"/>
  <c r="AG27"/>
  <c r="AF27"/>
  <c r="AE27"/>
  <c r="AD27"/>
  <c r="AC27"/>
  <c r="AB27"/>
  <c r="AA27"/>
  <c r="Z27"/>
  <c r="Y27"/>
  <c r="X27"/>
  <c r="W27"/>
  <c r="V27"/>
  <c r="U27"/>
  <c r="T27"/>
  <c r="S27"/>
  <c r="R27"/>
  <c r="Q27"/>
  <c r="P27"/>
  <c r="O27"/>
  <c r="N27"/>
  <c r="M27"/>
  <c r="L27"/>
  <c r="K27"/>
  <c r="J27"/>
  <c r="I27"/>
  <c r="H27"/>
  <c r="G27"/>
  <c r="F27"/>
  <c r="E27"/>
  <c r="D27"/>
  <c r="AZ26"/>
  <c r="AZ28" s="1"/>
  <c r="AY26"/>
  <c r="AX26"/>
  <c r="AX28" s="1"/>
  <c r="AW26"/>
  <c r="AW28" s="1"/>
  <c r="AV26"/>
  <c r="AV28" s="1"/>
  <c r="AU26"/>
  <c r="AT26"/>
  <c r="AT28" s="1"/>
  <c r="AS26"/>
  <c r="AS28" s="1"/>
  <c r="AR26"/>
  <c r="AR28" s="1"/>
  <c r="AQ26"/>
  <c r="AP26"/>
  <c r="AP28" s="1"/>
  <c r="AO26"/>
  <c r="AO28" s="1"/>
  <c r="AN26"/>
  <c r="AN28" s="1"/>
  <c r="AM26"/>
  <c r="AL26"/>
  <c r="AL28" s="1"/>
  <c r="AK26"/>
  <c r="AK28" s="1"/>
  <c r="AJ26"/>
  <c r="AJ28" s="1"/>
  <c r="AI26"/>
  <c r="AH26"/>
  <c r="AH28" s="1"/>
  <c r="AG26"/>
  <c r="AG28" s="1"/>
  <c r="AF26"/>
  <c r="AF28" s="1"/>
  <c r="AE26"/>
  <c r="AD26"/>
  <c r="AD28" s="1"/>
  <c r="AC26"/>
  <c r="AC28" s="1"/>
  <c r="AB26"/>
  <c r="AB28" s="1"/>
  <c r="AA26"/>
  <c r="Z26"/>
  <c r="Z28" s="1"/>
  <c r="Y26"/>
  <c r="Y28" s="1"/>
  <c r="X26"/>
  <c r="X28" s="1"/>
  <c r="W26"/>
  <c r="V26"/>
  <c r="V28" s="1"/>
  <c r="U26"/>
  <c r="U28" s="1"/>
  <c r="T26"/>
  <c r="T28" s="1"/>
  <c r="S26"/>
  <c r="R26"/>
  <c r="R28" s="1"/>
  <c r="Q26"/>
  <c r="Q28" s="1"/>
  <c r="P26"/>
  <c r="P28" s="1"/>
  <c r="O26"/>
  <c r="N26"/>
  <c r="N28" s="1"/>
  <c r="M26"/>
  <c r="M28" s="1"/>
  <c r="L26"/>
  <c r="L28" s="1"/>
  <c r="K26"/>
  <c r="J26"/>
  <c r="J28" s="1"/>
  <c r="I26"/>
  <c r="I28" s="1"/>
  <c r="H26"/>
  <c r="H28" s="1"/>
  <c r="G26"/>
  <c r="F26"/>
  <c r="F28" s="1"/>
  <c r="E26"/>
  <c r="E28" s="1"/>
  <c r="D26"/>
  <c r="D28" s="1"/>
  <c r="AZ22"/>
  <c r="AY22"/>
  <c r="AX22"/>
  <c r="AW22"/>
  <c r="AV22"/>
  <c r="AU22"/>
  <c r="AT22"/>
  <c r="AS22"/>
  <c r="AR22"/>
  <c r="AQ22"/>
  <c r="AP22"/>
  <c r="AO22"/>
  <c r="AN22"/>
  <c r="AM22"/>
  <c r="AL22"/>
  <c r="AK22"/>
  <c r="AJ22"/>
  <c r="AI22"/>
  <c r="AH22"/>
  <c r="AG22"/>
  <c r="AF22"/>
  <c r="AE22"/>
  <c r="AD22"/>
  <c r="AC22"/>
  <c r="AB22"/>
  <c r="AA22"/>
  <c r="Z22"/>
  <c r="Y22"/>
  <c r="X22"/>
  <c r="W22"/>
  <c r="V22"/>
  <c r="U22"/>
  <c r="T22"/>
  <c r="S22"/>
  <c r="R22"/>
  <c r="Q22"/>
  <c r="P22"/>
  <c r="O22"/>
  <c r="N22"/>
  <c r="M22"/>
  <c r="L22"/>
  <c r="K22"/>
  <c r="J22"/>
  <c r="I22"/>
  <c r="H22"/>
  <c r="G22"/>
  <c r="F22"/>
  <c r="E22"/>
  <c r="D22"/>
  <c r="AZ21"/>
  <c r="AZ23" s="1"/>
  <c r="AY21"/>
  <c r="AY23" s="1"/>
  <c r="AX21"/>
  <c r="AW21"/>
  <c r="AV21"/>
  <c r="AV23" s="1"/>
  <c r="AU21"/>
  <c r="AU23" s="1"/>
  <c r="AT21"/>
  <c r="AS21"/>
  <c r="AR21"/>
  <c r="AR23" s="1"/>
  <c r="AQ21"/>
  <c r="AQ23" s="1"/>
  <c r="AP21"/>
  <c r="AO21"/>
  <c r="AN21"/>
  <c r="AN23" s="1"/>
  <c r="AM21"/>
  <c r="AM23" s="1"/>
  <c r="AL21"/>
  <c r="AK21"/>
  <c r="AJ21"/>
  <c r="AJ23" s="1"/>
  <c r="AI21"/>
  <c r="AI23" s="1"/>
  <c r="AH21"/>
  <c r="AG21"/>
  <c r="AF21"/>
  <c r="AF23" s="1"/>
  <c r="AE21"/>
  <c r="AE23" s="1"/>
  <c r="AD21"/>
  <c r="AC21"/>
  <c r="AB21"/>
  <c r="AB23" s="1"/>
  <c r="AA21"/>
  <c r="AA23" s="1"/>
  <c r="Z21"/>
  <c r="Y21"/>
  <c r="X21"/>
  <c r="X23" s="1"/>
  <c r="W21"/>
  <c r="W23" s="1"/>
  <c r="V21"/>
  <c r="U21"/>
  <c r="T21"/>
  <c r="T23" s="1"/>
  <c r="S21"/>
  <c r="S23" s="1"/>
  <c r="R21"/>
  <c r="Q21"/>
  <c r="P21"/>
  <c r="P23" s="1"/>
  <c r="O21"/>
  <c r="O23" s="1"/>
  <c r="N21"/>
  <c r="M21"/>
  <c r="L21"/>
  <c r="L23" s="1"/>
  <c r="K21"/>
  <c r="K23" s="1"/>
  <c r="J21"/>
  <c r="I21"/>
  <c r="H21"/>
  <c r="H23" s="1"/>
  <c r="G21"/>
  <c r="G23" s="1"/>
  <c r="F21"/>
  <c r="E21"/>
  <c r="D21"/>
  <c r="D23" s="1"/>
  <c r="AZ17"/>
  <c r="AY17"/>
  <c r="AX17"/>
  <c r="AW17"/>
  <c r="AV17"/>
  <c r="AU17"/>
  <c r="AT17"/>
  <c r="AS17"/>
  <c r="AR17"/>
  <c r="AQ17"/>
  <c r="AP17"/>
  <c r="AO17"/>
  <c r="AN17"/>
  <c r="AM17"/>
  <c r="AL17"/>
  <c r="AK17"/>
  <c r="AJ17"/>
  <c r="AI17"/>
  <c r="AH17"/>
  <c r="AG17"/>
  <c r="AF17"/>
  <c r="AE17"/>
  <c r="AD17"/>
  <c r="AC17"/>
  <c r="AB17"/>
  <c r="AA17"/>
  <c r="Z17"/>
  <c r="Y17"/>
  <c r="X17"/>
  <c r="W17"/>
  <c r="V17"/>
  <c r="U17"/>
  <c r="T17"/>
  <c r="S17"/>
  <c r="R17"/>
  <c r="Q17"/>
  <c r="P17"/>
  <c r="O17"/>
  <c r="N17"/>
  <c r="M17"/>
  <c r="L17"/>
  <c r="K17"/>
  <c r="J17"/>
  <c r="I17"/>
  <c r="H17"/>
  <c r="G17"/>
  <c r="F17"/>
  <c r="E17"/>
  <c r="D17"/>
  <c r="AZ16"/>
  <c r="AY16"/>
  <c r="AX16"/>
  <c r="AX18" s="1"/>
  <c r="AW16"/>
  <c r="AW18" s="1"/>
  <c r="AV16"/>
  <c r="AU16"/>
  <c r="AT16"/>
  <c r="AT18" s="1"/>
  <c r="AS16"/>
  <c r="AS18" s="1"/>
  <c r="AR16"/>
  <c r="AQ16"/>
  <c r="AP16"/>
  <c r="AP18" s="1"/>
  <c r="AO16"/>
  <c r="AO18" s="1"/>
  <c r="AN16"/>
  <c r="AM16"/>
  <c r="AL16"/>
  <c r="AL18" s="1"/>
  <c r="AK16"/>
  <c r="AK18" s="1"/>
  <c r="AJ16"/>
  <c r="AI16"/>
  <c r="AH16"/>
  <c r="AH18" s="1"/>
  <c r="AG16"/>
  <c r="AG18" s="1"/>
  <c r="AF16"/>
  <c r="AE16"/>
  <c r="AD16"/>
  <c r="AD18" s="1"/>
  <c r="AC16"/>
  <c r="AC18" s="1"/>
  <c r="AB16"/>
  <c r="AA16"/>
  <c r="Z16"/>
  <c r="Z18" s="1"/>
  <c r="Y16"/>
  <c r="Y18" s="1"/>
  <c r="X16"/>
  <c r="W16"/>
  <c r="V16"/>
  <c r="V18" s="1"/>
  <c r="U16"/>
  <c r="U18" s="1"/>
  <c r="T16"/>
  <c r="S16"/>
  <c r="R16"/>
  <c r="R18" s="1"/>
  <c r="Q16"/>
  <c r="Q18" s="1"/>
  <c r="P16"/>
  <c r="O16"/>
  <c r="N16"/>
  <c r="N18" s="1"/>
  <c r="M16"/>
  <c r="M18" s="1"/>
  <c r="L16"/>
  <c r="K16"/>
  <c r="J16"/>
  <c r="J18" s="1"/>
  <c r="I16"/>
  <c r="I18" s="1"/>
  <c r="H16"/>
  <c r="G16"/>
  <c r="F16"/>
  <c r="F18" s="1"/>
  <c r="E16"/>
  <c r="E18" s="1"/>
  <c r="D16"/>
  <c r="C15" i="4"/>
  <c r="B1" i="11"/>
  <c r="C21" i="4"/>
  <c r="O33"/>
  <c r="R31" s="1"/>
  <c r="N33"/>
  <c r="M33"/>
  <c r="L33"/>
  <c r="K33"/>
  <c r="J33"/>
  <c r="I33"/>
  <c r="H33"/>
  <c r="G33"/>
  <c r="F33"/>
  <c r="E33"/>
  <c r="D33"/>
  <c r="C33"/>
  <c r="T31"/>
  <c r="Q31"/>
  <c r="P31"/>
  <c r="O30"/>
  <c r="N30"/>
  <c r="M30"/>
  <c r="L30"/>
  <c r="K30"/>
  <c r="J30"/>
  <c r="I30"/>
  <c r="H30"/>
  <c r="G30"/>
  <c r="F30"/>
  <c r="E30"/>
  <c r="D30"/>
  <c r="C30"/>
  <c r="T28"/>
  <c r="S28"/>
  <c r="R28"/>
  <c r="Q28"/>
  <c r="P28"/>
  <c r="O27"/>
  <c r="N27"/>
  <c r="M27"/>
  <c r="L27"/>
  <c r="K27"/>
  <c r="J27"/>
  <c r="I27"/>
  <c r="H27"/>
  <c r="G27"/>
  <c r="F27"/>
  <c r="E27"/>
  <c r="D27"/>
  <c r="C27"/>
  <c r="Q25" s="1"/>
  <c r="P25"/>
  <c r="T25" s="1"/>
  <c r="O24"/>
  <c r="N24"/>
  <c r="M24"/>
  <c r="L24"/>
  <c r="K24"/>
  <c r="J24"/>
  <c r="I24"/>
  <c r="H24"/>
  <c r="G24"/>
  <c r="F24"/>
  <c r="E24"/>
  <c r="P22" s="1"/>
  <c r="T22" s="1"/>
  <c r="D24"/>
  <c r="C24"/>
  <c r="Q22"/>
  <c r="O21"/>
  <c r="N21"/>
  <c r="M21"/>
  <c r="L21"/>
  <c r="K21"/>
  <c r="J21"/>
  <c r="I21"/>
  <c r="P19" s="1"/>
  <c r="H21"/>
  <c r="G21"/>
  <c r="F21"/>
  <c r="E21"/>
  <c r="D21"/>
  <c r="Q19" s="1"/>
  <c r="O18"/>
  <c r="N18"/>
  <c r="M18"/>
  <c r="L18"/>
  <c r="K18"/>
  <c r="J18"/>
  <c r="I18"/>
  <c r="H18"/>
  <c r="G18"/>
  <c r="F18"/>
  <c r="E18"/>
  <c r="D18"/>
  <c r="C18"/>
  <c r="O15"/>
  <c r="N15"/>
  <c r="M15"/>
  <c r="L15"/>
  <c r="K15"/>
  <c r="J15"/>
  <c r="I15"/>
  <c r="H15"/>
  <c r="G15"/>
  <c r="F15"/>
  <c r="E15"/>
  <c r="D15"/>
  <c r="H18" i="12" l="1"/>
  <c r="BD14" s="1"/>
  <c r="T18"/>
  <c r="AF18"/>
  <c r="AJ18"/>
  <c r="AZ18"/>
  <c r="F23"/>
  <c r="R23"/>
  <c r="AD23"/>
  <c r="AH23"/>
  <c r="AP23"/>
  <c r="AX23"/>
  <c r="G18"/>
  <c r="K18"/>
  <c r="O18"/>
  <c r="S18"/>
  <c r="W18"/>
  <c r="AA18"/>
  <c r="AE18"/>
  <c r="AI18"/>
  <c r="AM18"/>
  <c r="AQ18"/>
  <c r="AU18"/>
  <c r="AY18"/>
  <c r="E23"/>
  <c r="I23"/>
  <c r="BD19" s="1"/>
  <c r="M23"/>
  <c r="Q23"/>
  <c r="U23"/>
  <c r="Y23"/>
  <c r="AC23"/>
  <c r="AG23"/>
  <c r="AK23"/>
  <c r="AO23"/>
  <c r="AS23"/>
  <c r="AW23"/>
  <c r="G28"/>
  <c r="K28"/>
  <c r="BD24" s="1"/>
  <c r="O28"/>
  <c r="S28"/>
  <c r="W28"/>
  <c r="AA28"/>
  <c r="AE28"/>
  <c r="AI28"/>
  <c r="AM28"/>
  <c r="AQ28"/>
  <c r="AU28"/>
  <c r="AY28"/>
  <c r="E33"/>
  <c r="I33"/>
  <c r="BC29" s="1"/>
  <c r="M33"/>
  <c r="Q33"/>
  <c r="U33"/>
  <c r="Y33"/>
  <c r="AC33"/>
  <c r="AG33"/>
  <c r="AK33"/>
  <c r="AO33"/>
  <c r="AS33"/>
  <c r="AW33"/>
  <c r="D18"/>
  <c r="P18"/>
  <c r="BC14" s="1"/>
  <c r="AB18"/>
  <c r="AN18"/>
  <c r="AV18"/>
  <c r="J23"/>
  <c r="V23"/>
  <c r="AL23"/>
  <c r="L18"/>
  <c r="X18"/>
  <c r="AR18"/>
  <c r="N23"/>
  <c r="Z23"/>
  <c r="AT23"/>
  <c r="BA24"/>
  <c r="BC24"/>
  <c r="BA29"/>
  <c r="BC19"/>
  <c r="R25" i="4"/>
  <c r="R22"/>
  <c r="T19"/>
  <c r="R19"/>
  <c r="P16"/>
  <c r="S25"/>
  <c r="S16"/>
  <c r="S22"/>
  <c r="S31"/>
  <c r="S19"/>
  <c r="R16"/>
  <c r="T16"/>
  <c r="Q16"/>
  <c r="S13"/>
  <c r="R13"/>
  <c r="Q13"/>
  <c r="P13"/>
  <c r="BB29" i="12" l="1"/>
  <c r="BE29" s="1"/>
  <c r="BA19"/>
  <c r="BB24"/>
  <c r="BA14"/>
  <c r="BD29"/>
  <c r="BB19"/>
  <c r="BB14"/>
  <c r="BE24"/>
  <c r="BE19"/>
  <c r="T13" i="4"/>
  <c r="G3" i="1"/>
  <c r="G7"/>
  <c r="G11"/>
  <c r="G2"/>
  <c r="F3"/>
  <c r="F4"/>
  <c r="G4" s="1"/>
  <c r="F5"/>
  <c r="G5" s="1"/>
  <c r="F6"/>
  <c r="G6" s="1"/>
  <c r="F7"/>
  <c r="F8"/>
  <c r="G8" s="1"/>
  <c r="F9"/>
  <c r="G9" s="1"/>
  <c r="F10"/>
  <c r="G10" s="1"/>
  <c r="F11"/>
  <c r="F12"/>
  <c r="G12" s="1"/>
  <c r="F13"/>
  <c r="G13" s="1"/>
  <c r="F14"/>
  <c r="G14" s="1"/>
  <c r="F2"/>
  <c r="BE14" i="12" l="1"/>
  <c r="G16" i="1"/>
  <c r="G17"/>
</calcChain>
</file>

<file path=xl/sharedStrings.xml><?xml version="1.0" encoding="utf-8"?>
<sst xmlns="http://schemas.openxmlformats.org/spreadsheetml/2006/main" count="368" uniqueCount="171">
  <si>
    <t xml:space="preserve">ALCU-XRA REML1A QC            </t>
  </si>
  <si>
    <t>Pre</t>
  </si>
  <si>
    <t>Post</t>
  </si>
  <si>
    <t>difference</t>
  </si>
  <si>
    <t xml:space="preserve">etch rate </t>
  </si>
  <si>
    <t>Wafer #</t>
  </si>
  <si>
    <t>New ML Stack</t>
  </si>
  <si>
    <t>ML Photo Process</t>
  </si>
  <si>
    <t>LSL</t>
  </si>
  <si>
    <t xml:space="preserve">BC </t>
  </si>
  <si>
    <t>USL</t>
  </si>
  <si>
    <t>ML Photo _ DI Target +/- 10nm</t>
  </si>
  <si>
    <t>Defect Inspection</t>
  </si>
  <si>
    <t>X</t>
  </si>
  <si>
    <t>Etch</t>
  </si>
  <si>
    <t>STD</t>
  </si>
  <si>
    <t>ME2_20S</t>
  </si>
  <si>
    <t>ML-M1 Mix</t>
  </si>
  <si>
    <t>BT2_7S</t>
  </si>
  <si>
    <t>BC</t>
  </si>
  <si>
    <t>Avg ER</t>
  </si>
  <si>
    <t>ER unif(%)</t>
  </si>
  <si>
    <t xml:space="preserve">Radius </t>
  </si>
  <si>
    <t>Theta</t>
  </si>
  <si>
    <t>QC LOG BOOK</t>
  </si>
  <si>
    <r>
      <t>Area</t>
    </r>
    <r>
      <rPr>
        <b/>
        <sz val="12"/>
        <rFont val="Calibri"/>
        <family val="2"/>
        <scheme val="minor"/>
      </rPr>
      <t>: Dry Etch</t>
    </r>
  </si>
  <si>
    <r>
      <t>QC Name</t>
    </r>
    <r>
      <rPr>
        <sz val="11"/>
        <color theme="1"/>
        <rFont val="Calibri"/>
        <family val="2"/>
        <scheme val="minor"/>
      </rPr>
      <t>: ER</t>
    </r>
  </si>
  <si>
    <r>
      <rPr>
        <b/>
        <u/>
        <sz val="12"/>
        <rFont val="Calibri"/>
        <family val="2"/>
        <scheme val="minor"/>
      </rPr>
      <t xml:space="preserve">Frequency: </t>
    </r>
    <r>
      <rPr>
        <b/>
        <sz val="12"/>
        <rFont val="Calibri"/>
        <family val="2"/>
        <scheme val="minor"/>
      </rPr>
      <t>72hrs or 500 production wfs</t>
    </r>
    <r>
      <rPr>
        <b/>
        <sz val="12"/>
        <color indexed="22"/>
        <rFont val="Calibri"/>
        <family val="2"/>
        <scheme val="minor"/>
      </rPr>
      <t xml:space="preserve">   </t>
    </r>
  </si>
  <si>
    <t xml:space="preserve">Pass Criteria for Uniformity: &lt;15% </t>
  </si>
  <si>
    <t>Thickness  (Å)</t>
  </si>
  <si>
    <t>Date (MM/DD/YYYY)</t>
  </si>
  <si>
    <t>Site</t>
  </si>
  <si>
    <t>site_1</t>
  </si>
  <si>
    <t>site_2</t>
  </si>
  <si>
    <t>site_3</t>
  </si>
  <si>
    <t>site_4</t>
  </si>
  <si>
    <t>site_5</t>
  </si>
  <si>
    <t>site_6</t>
  </si>
  <si>
    <t>site_7</t>
  </si>
  <si>
    <t>site_8</t>
  </si>
  <si>
    <t>site_9</t>
  </si>
  <si>
    <t>site_10</t>
  </si>
  <si>
    <t>site_11</t>
  </si>
  <si>
    <t>site_12</t>
  </si>
  <si>
    <t>site_13</t>
  </si>
  <si>
    <t>Max Etch Rate</t>
  </si>
  <si>
    <t>Min Etch Rate</t>
  </si>
  <si>
    <t>Etch Rate (A/Min)</t>
  </si>
  <si>
    <t>STDEV</t>
  </si>
  <si>
    <t>% Uni</t>
  </si>
  <si>
    <t>Result</t>
  </si>
  <si>
    <t>Tech EC</t>
  </si>
  <si>
    <t>Lot ID</t>
  </si>
  <si>
    <t>Remarks</t>
  </si>
  <si>
    <t>LCL</t>
  </si>
  <si>
    <t>UCL</t>
  </si>
  <si>
    <t>% Uni USL</t>
  </si>
  <si>
    <t>% Uni UCL</t>
  </si>
  <si>
    <t xml:space="preserve">ER_point
</t>
  </si>
  <si>
    <r>
      <t>Tool</t>
    </r>
    <r>
      <rPr>
        <b/>
        <sz val="12"/>
        <rFont val="Calibri"/>
        <family val="2"/>
        <scheme val="minor"/>
      </rPr>
      <t>: REML1A</t>
    </r>
  </si>
  <si>
    <r>
      <t>Wafer Type</t>
    </r>
    <r>
      <rPr>
        <b/>
        <sz val="12"/>
        <rFont val="Calibri"/>
        <family val="2"/>
        <scheme val="minor"/>
      </rPr>
      <t>:  AL 3600</t>
    </r>
  </si>
  <si>
    <t>Recipe: CHA AL ER</t>
  </si>
  <si>
    <r>
      <t>Pass Criteria for Etch rate</t>
    </r>
    <r>
      <rPr>
        <b/>
        <sz val="12"/>
        <rFont val="Calibri"/>
        <family val="2"/>
        <scheme val="minor"/>
      </rPr>
      <t xml:space="preserve">: LSL: USL: Å /Min </t>
    </r>
  </si>
  <si>
    <t>RUN 1</t>
  </si>
  <si>
    <t>site_14</t>
  </si>
  <si>
    <t>site_15</t>
  </si>
  <si>
    <t>site_16</t>
  </si>
  <si>
    <t>site_17</t>
  </si>
  <si>
    <t>site_18</t>
  </si>
  <si>
    <t>site_19</t>
  </si>
  <si>
    <t>site_20</t>
  </si>
  <si>
    <t>site_21</t>
  </si>
  <si>
    <t>site_22</t>
  </si>
  <si>
    <t>site_23</t>
  </si>
  <si>
    <t>site_24</t>
  </si>
  <si>
    <t>site_25</t>
  </si>
  <si>
    <t>site_26</t>
  </si>
  <si>
    <t>site_27</t>
  </si>
  <si>
    <t>site_28</t>
  </si>
  <si>
    <t>site_29</t>
  </si>
  <si>
    <t>site_30</t>
  </si>
  <si>
    <t>site_31</t>
  </si>
  <si>
    <t>site_32</t>
  </si>
  <si>
    <t>site_33</t>
  </si>
  <si>
    <t>site_34</t>
  </si>
  <si>
    <t>site_35</t>
  </si>
  <si>
    <t>site_36</t>
  </si>
  <si>
    <t>site_37</t>
  </si>
  <si>
    <t>site_38</t>
  </si>
  <si>
    <t>site_39</t>
  </si>
  <si>
    <t>site_40</t>
  </si>
  <si>
    <t>site_41</t>
  </si>
  <si>
    <t>site_42</t>
  </si>
  <si>
    <t>site_43</t>
  </si>
  <si>
    <t>site_44</t>
  </si>
  <si>
    <t>site_45</t>
  </si>
  <si>
    <t>site_46</t>
  </si>
  <si>
    <t>site_47</t>
  </si>
  <si>
    <t>site_48</t>
  </si>
  <si>
    <t>site_49</t>
  </si>
  <si>
    <t>Date</t>
  </si>
  <si>
    <t>wf no.</t>
  </si>
  <si>
    <t>Value (avg.)</t>
  </si>
  <si>
    <t>Recipe</t>
  </si>
  <si>
    <t>ALCU-XRA</t>
  </si>
  <si>
    <t>std. dev (%)</t>
  </si>
  <si>
    <t>82.68m</t>
  </si>
  <si>
    <t>136.9m</t>
  </si>
  <si>
    <t>PRE</t>
  </si>
  <si>
    <t>POST</t>
  </si>
  <si>
    <t>Measurment Tool (XRA01) Recipe: ALCU-XRA</t>
  </si>
  <si>
    <t>RUN 2</t>
  </si>
  <si>
    <t>1st half</t>
  </si>
  <si>
    <t>2nd half</t>
  </si>
  <si>
    <t>QCREML1PRE</t>
  </si>
  <si>
    <t>QCREML1POST</t>
  </si>
  <si>
    <t>QCREML1PREPOSTR23</t>
  </si>
  <si>
    <t>QCREML1PRER3</t>
  </si>
  <si>
    <t>QCREML1PRER2</t>
  </si>
  <si>
    <t>QCREML1POSTR3</t>
  </si>
  <si>
    <t>Meas</t>
  </si>
  <si>
    <t>RUN 3</t>
  </si>
  <si>
    <t>RUN 4</t>
  </si>
  <si>
    <t>Run</t>
  </si>
  <si>
    <t>QCREML1PRER4</t>
  </si>
  <si>
    <t>QCREML1POSTR4</t>
  </si>
  <si>
    <t>RUN 5</t>
  </si>
  <si>
    <t>Polar (r, theta)</t>
  </si>
  <si>
    <t>Cartesian  (x, y)</t>
  </si>
  <si>
    <t>(30, 0)</t>
  </si>
  <si>
    <t>Note:</t>
  </si>
  <si>
    <t>As per XRA tool,
y' --&gt; 0 degree axis
x --&gt; 90 degree axis
y --&gt;  180 degree axis
x' --&gt; 270 degree axis</t>
  </si>
  <si>
    <t>(0, 0)</t>
  </si>
  <si>
    <t>(30, 90)</t>
  </si>
  <si>
    <t>(30, 180)</t>
  </si>
  <si>
    <t>(30, 270)</t>
  </si>
  <si>
    <t>(60, 0)</t>
  </si>
  <si>
    <t>(60, 90)</t>
  </si>
  <si>
    <t>(60, 180)</t>
  </si>
  <si>
    <t>(60, 270)</t>
  </si>
  <si>
    <t>(90, 0)</t>
  </si>
  <si>
    <t>(90, 90)</t>
  </si>
  <si>
    <t>(90, 180)</t>
  </si>
  <si>
    <t>(0, 30)</t>
  </si>
  <si>
    <t xml:space="preserve">(0, -30) </t>
  </si>
  <si>
    <t>(-30, 0)</t>
  </si>
  <si>
    <t>(0, -60)</t>
  </si>
  <si>
    <t>(0, 60)</t>
  </si>
  <si>
    <t>(-60, 0)</t>
  </si>
  <si>
    <t>(0, -90)</t>
  </si>
  <si>
    <t>(0, 90)</t>
  </si>
  <si>
    <t>(-90, 0)</t>
  </si>
  <si>
    <r>
      <t>QC Name</t>
    </r>
    <r>
      <rPr>
        <sz val="11"/>
        <color theme="1"/>
        <rFont val="Calibri"/>
        <family val="2"/>
        <scheme val="minor"/>
      </rPr>
      <t>: Al Etch Rate</t>
    </r>
  </si>
  <si>
    <r>
      <rPr>
        <b/>
        <u/>
        <sz val="12"/>
        <rFont val="Calibri"/>
        <family val="2"/>
        <scheme val="minor"/>
      </rPr>
      <t xml:space="preserve">Frequency: </t>
    </r>
    <r>
      <rPr>
        <b/>
        <sz val="12"/>
        <rFont val="Calibri"/>
        <family val="2"/>
        <scheme val="minor"/>
      </rPr>
      <t/>
    </r>
  </si>
  <si>
    <t xml:space="preserve">Date </t>
  </si>
  <si>
    <t>Al etch rate (A/min)</t>
  </si>
  <si>
    <t xml:space="preserve">Uniformity(%) </t>
  </si>
  <si>
    <t>RUN3</t>
  </si>
  <si>
    <t>Pre_thick</t>
  </si>
  <si>
    <t>Post_thick</t>
  </si>
  <si>
    <t>Post_Rs</t>
  </si>
  <si>
    <t>Pre_Rs</t>
  </si>
  <si>
    <t xml:space="preserve">Uniformity (%) </t>
  </si>
  <si>
    <t>XRA01</t>
  </si>
  <si>
    <t>MTRS1</t>
  </si>
  <si>
    <t>Measurment Tool (MTRS1) Recipe: "THIN FILMS/QC/49PT EE-5MM AL"</t>
  </si>
  <si>
    <t>Information: 49 pt MTRS1 Al Rs</t>
  </si>
  <si>
    <t>x</t>
  </si>
  <si>
    <t>y</t>
  </si>
  <si>
    <t>Measurement Tool  ID</t>
  </si>
  <si>
    <t>(90, 270)</t>
  </si>
</sst>
</file>

<file path=xl/styles.xml><?xml version="1.0" encoding="utf-8"?>
<styleSheet xmlns="http://schemas.openxmlformats.org/spreadsheetml/2006/main">
  <numFmts count="4">
    <numFmt numFmtId="164" formatCode="m/d/yyyy;@"/>
    <numFmt numFmtId="165" formatCode="mm\/dd\/yyyy"/>
    <numFmt numFmtId="166" formatCode="yyyy/mm/dd\ h:mm"/>
    <numFmt numFmtId="167" formatCode="yy/mm/dd\ h:mm"/>
  </numFmts>
  <fonts count="3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2"/>
      <name val="Calibri"/>
      <family val="2"/>
      <scheme val="minor"/>
    </font>
    <font>
      <sz val="12"/>
      <color rgb="FF00B050"/>
      <name val="Calibri"/>
      <family val="2"/>
      <scheme val="minor"/>
    </font>
    <font>
      <b/>
      <u/>
      <sz val="12"/>
      <color rgb="FF00B05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indexed="22"/>
      <name val="Calibri"/>
      <family val="2"/>
      <scheme val="minor"/>
    </font>
    <font>
      <sz val="12"/>
      <color indexed="12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color rgb="FF00B050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theme="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9.9978637043366805E-2"/>
        <bgColor indexed="64"/>
      </patternFill>
    </fill>
  </fills>
  <borders count="5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7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19" fillId="0" borderId="13" xfId="0" applyFont="1" applyBorder="1"/>
    <xf numFmtId="0" fontId="19" fillId="34" borderId="13" xfId="0" applyFont="1" applyFill="1" applyBorder="1" applyAlignment="1">
      <alignment horizontal="center"/>
    </xf>
    <xf numFmtId="0" fontId="19" fillId="35" borderId="13" xfId="0" applyFont="1" applyFill="1" applyBorder="1" applyAlignment="1">
      <alignment horizontal="center"/>
    </xf>
    <xf numFmtId="0" fontId="19" fillId="36" borderId="13" xfId="0" applyFont="1" applyFill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0" fillId="0" borderId="16" xfId="0" applyBorder="1"/>
    <xf numFmtId="0" fontId="16" fillId="0" borderId="16" xfId="0" applyFont="1" applyBorder="1"/>
    <xf numFmtId="14" fontId="20" fillId="40" borderId="17" xfId="0" applyNumberFormat="1" applyFont="1" applyFill="1" applyBorder="1" applyAlignment="1"/>
    <xf numFmtId="0" fontId="20" fillId="40" borderId="18" xfId="0" applyFont="1" applyFill="1" applyBorder="1" applyAlignment="1"/>
    <xf numFmtId="0" fontId="20" fillId="40" borderId="19" xfId="0" applyFont="1" applyFill="1" applyBorder="1" applyAlignment="1"/>
    <xf numFmtId="0" fontId="0" fillId="0" borderId="0" xfId="0" applyFont="1" applyBorder="1" applyAlignment="1">
      <alignment horizontal="center" vertical="center"/>
    </xf>
    <xf numFmtId="2" fontId="20" fillId="40" borderId="18" xfId="0" applyNumberFormat="1" applyFont="1" applyFill="1" applyBorder="1" applyAlignment="1"/>
    <xf numFmtId="0" fontId="20" fillId="40" borderId="18" xfId="0" applyFont="1" applyFill="1" applyBorder="1" applyAlignment="1">
      <alignment horizontal="center"/>
    </xf>
    <xf numFmtId="0" fontId="21" fillId="0" borderId="0" xfId="0" applyFont="1" applyAlignment="1">
      <alignment vertical="center"/>
    </xf>
    <xf numFmtId="0" fontId="22" fillId="40" borderId="0" xfId="0" applyFont="1" applyFill="1" applyAlignment="1">
      <alignment vertical="center"/>
    </xf>
    <xf numFmtId="0" fontId="20" fillId="40" borderId="0" xfId="0" applyFont="1" applyFill="1" applyAlignment="1">
      <alignment horizontal="center" vertical="center"/>
    </xf>
    <xf numFmtId="0" fontId="20" fillId="40" borderId="0" xfId="0" applyFont="1" applyFill="1" applyAlignment="1"/>
    <xf numFmtId="14" fontId="20" fillId="40" borderId="20" xfId="0" applyNumberFormat="1" applyFont="1" applyFill="1" applyBorder="1" applyAlignment="1"/>
    <xf numFmtId="0" fontId="24" fillId="0" borderId="0" xfId="0" applyFont="1" applyBorder="1"/>
    <xf numFmtId="0" fontId="24" fillId="40" borderId="0" xfId="0" applyFont="1" applyFill="1" applyBorder="1"/>
    <xf numFmtId="0" fontId="20" fillId="40" borderId="0" xfId="0" applyFont="1" applyFill="1" applyBorder="1" applyAlignment="1"/>
    <xf numFmtId="0" fontId="20" fillId="40" borderId="21" xfId="0" applyFont="1" applyFill="1" applyBorder="1" applyAlignment="1"/>
    <xf numFmtId="0" fontId="23" fillId="40" borderId="0" xfId="0" applyFont="1" applyFill="1" applyBorder="1" applyAlignment="1"/>
    <xf numFmtId="0" fontId="24" fillId="0" borderId="0" xfId="0" applyFont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14" fontId="20" fillId="40" borderId="20" xfId="0" applyNumberFormat="1" applyFont="1" applyFill="1" applyBorder="1" applyAlignment="1">
      <alignment horizontal="left"/>
    </xf>
    <xf numFmtId="0" fontId="23" fillId="40" borderId="0" xfId="0" applyFont="1" applyFill="1" applyBorder="1"/>
    <xf numFmtId="0" fontId="23" fillId="40" borderId="21" xfId="0" applyFont="1" applyFill="1" applyBorder="1" applyAlignment="1"/>
    <xf numFmtId="2" fontId="23" fillId="40" borderId="0" xfId="0" applyNumberFormat="1" applyFont="1" applyFill="1" applyBorder="1" applyAlignment="1"/>
    <xf numFmtId="0" fontId="23" fillId="40" borderId="0" xfId="0" applyFont="1" applyFill="1" applyBorder="1" applyAlignment="1">
      <alignment horizontal="center"/>
    </xf>
    <xf numFmtId="0" fontId="26" fillId="40" borderId="0" xfId="0" applyFont="1" applyFill="1" applyBorder="1" applyAlignment="1">
      <alignment horizontal="left" vertical="center"/>
    </xf>
    <xf numFmtId="0" fontId="0" fillId="40" borderId="0" xfId="0" applyFont="1" applyFill="1" applyBorder="1" applyAlignment="1">
      <alignment horizontal="center" vertical="center"/>
    </xf>
    <xf numFmtId="0" fontId="0" fillId="0" borderId="21" xfId="0" applyFont="1" applyBorder="1" applyAlignment="1"/>
    <xf numFmtId="14" fontId="23" fillId="40" borderId="20" xfId="0" applyNumberFormat="1" applyFont="1" applyFill="1" applyBorder="1" applyAlignment="1"/>
    <xf numFmtId="14" fontId="23" fillId="40" borderId="22" xfId="0" applyNumberFormat="1" applyFont="1" applyFill="1" applyBorder="1" applyAlignment="1"/>
    <xf numFmtId="0" fontId="23" fillId="40" borderId="23" xfId="0" applyFont="1" applyFill="1" applyBorder="1" applyAlignment="1"/>
    <xf numFmtId="0" fontId="24" fillId="40" borderId="23" xfId="0" applyFont="1" applyFill="1" applyBorder="1"/>
    <xf numFmtId="2" fontId="23" fillId="40" borderId="23" xfId="0" applyNumberFormat="1" applyFont="1" applyFill="1" applyBorder="1" applyAlignment="1"/>
    <xf numFmtId="0" fontId="23" fillId="40" borderId="23" xfId="0" applyFont="1" applyFill="1" applyBorder="1" applyAlignment="1">
      <alignment horizontal="center"/>
    </xf>
    <xf numFmtId="0" fontId="23" fillId="40" borderId="24" xfId="0" applyFont="1" applyFill="1" applyBorder="1" applyAlignment="1"/>
    <xf numFmtId="14" fontId="24" fillId="0" borderId="25" xfId="0" applyNumberFormat="1" applyFont="1" applyBorder="1" applyAlignment="1">
      <alignment horizontal="center" vertical="top" wrapText="1"/>
    </xf>
    <xf numFmtId="0" fontId="24" fillId="0" borderId="17" xfId="0" applyFont="1" applyBorder="1" applyAlignment="1">
      <alignment horizontal="center" vertical="top" wrapText="1"/>
    </xf>
    <xf numFmtId="0" fontId="0" fillId="0" borderId="18" xfId="0" applyFont="1" applyBorder="1"/>
    <xf numFmtId="2" fontId="0" fillId="0" borderId="0" xfId="0" applyNumberFormat="1" applyFont="1"/>
    <xf numFmtId="0" fontId="0" fillId="0" borderId="0" xfId="0" applyFont="1" applyAlignment="1"/>
    <xf numFmtId="0" fontId="23" fillId="0" borderId="28" xfId="0" applyFont="1" applyBorder="1" applyAlignment="1">
      <alignment horizontal="center" vertical="top" wrapText="1"/>
    </xf>
    <xf numFmtId="0" fontId="23" fillId="0" borderId="15" xfId="0" applyFont="1" applyBorder="1" applyAlignment="1">
      <alignment horizontal="center" vertical="top" wrapText="1"/>
    </xf>
    <xf numFmtId="0" fontId="23" fillId="0" borderId="28" xfId="0" applyFont="1" applyBorder="1" applyAlignment="1">
      <alignment horizontal="center" vertical="top"/>
    </xf>
    <xf numFmtId="2" fontId="23" fillId="0" borderId="28" xfId="0" applyNumberFormat="1" applyFont="1" applyBorder="1" applyAlignment="1">
      <alignment horizontal="center" vertical="top" wrapText="1"/>
    </xf>
    <xf numFmtId="0" fontId="23" fillId="0" borderId="28" xfId="0" applyFont="1" applyBorder="1" applyAlignment="1"/>
    <xf numFmtId="0" fontId="27" fillId="0" borderId="15" xfId="0" applyFont="1" applyFill="1" applyBorder="1" applyAlignment="1">
      <alignment horizontal="center" vertical="top"/>
    </xf>
    <xf numFmtId="0" fontId="27" fillId="0" borderId="15" xfId="0" applyFont="1" applyBorder="1" applyAlignment="1">
      <alignment horizontal="center" vertical="top"/>
    </xf>
    <xf numFmtId="0" fontId="27" fillId="0" borderId="11" xfId="0" applyFont="1" applyBorder="1" applyAlignment="1">
      <alignment horizontal="center" vertical="top"/>
    </xf>
    <xf numFmtId="0" fontId="28" fillId="0" borderId="0" xfId="0" applyFont="1" applyAlignment="1">
      <alignment horizontal="center" vertical="top"/>
    </xf>
    <xf numFmtId="0" fontId="24" fillId="0" borderId="29" xfId="0" applyFont="1" applyBorder="1" applyAlignment="1">
      <alignment vertical="top" wrapText="1"/>
    </xf>
    <xf numFmtId="0" fontId="24" fillId="0" borderId="30" xfId="0" applyFont="1" applyBorder="1" applyAlignment="1">
      <alignment vertical="top" wrapText="1"/>
    </xf>
    <xf numFmtId="0" fontId="0" fillId="0" borderId="0" xfId="0" applyFont="1" applyBorder="1" applyAlignment="1">
      <alignment vertical="center"/>
    </xf>
    <xf numFmtId="2" fontId="24" fillId="0" borderId="29" xfId="0" applyNumberFormat="1" applyFont="1" applyBorder="1" applyAlignment="1">
      <alignment vertical="top" wrapText="1"/>
    </xf>
    <xf numFmtId="0" fontId="24" fillId="0" borderId="29" xfId="0" applyFont="1" applyBorder="1" applyAlignment="1">
      <alignment vertical="top"/>
    </xf>
    <xf numFmtId="0" fontId="0" fillId="0" borderId="29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21" fillId="0" borderId="0" xfId="0" applyNumberFormat="1" applyFont="1" applyAlignment="1">
      <alignment vertical="center"/>
    </xf>
    <xf numFmtId="0" fontId="21" fillId="0" borderId="0" xfId="0" applyFont="1" applyAlignment="1">
      <alignment horizontal="center" vertical="center"/>
    </xf>
    <xf numFmtId="0" fontId="0" fillId="0" borderId="31" xfId="0" applyFont="1" applyBorder="1"/>
    <xf numFmtId="0" fontId="0" fillId="0" borderId="16" xfId="0" applyFont="1" applyBorder="1"/>
    <xf numFmtId="2" fontId="0" fillId="0" borderId="16" xfId="0" applyNumberFormat="1" applyFont="1" applyBorder="1"/>
    <xf numFmtId="0" fontId="0" fillId="0" borderId="16" xfId="0" applyFont="1" applyBorder="1" applyAlignment="1">
      <alignment horizontal="right"/>
    </xf>
    <xf numFmtId="0" fontId="0" fillId="0" borderId="0" xfId="0" applyFont="1" applyAlignment="1">
      <alignment horizontal="left" vertical="top"/>
    </xf>
    <xf numFmtId="0" fontId="0" fillId="0" borderId="32" xfId="0" applyFont="1" applyBorder="1"/>
    <xf numFmtId="0" fontId="0" fillId="0" borderId="33" xfId="0" applyFont="1" applyBorder="1"/>
    <xf numFmtId="0" fontId="0" fillId="0" borderId="34" xfId="0" applyFont="1" applyBorder="1" applyAlignment="1">
      <alignment horizontal="center" vertical="center"/>
    </xf>
    <xf numFmtId="2" fontId="0" fillId="0" borderId="32" xfId="0" applyNumberFormat="1" applyFont="1" applyBorder="1"/>
    <xf numFmtId="0" fontId="0" fillId="0" borderId="32" xfId="0" applyFont="1" applyBorder="1" applyAlignment="1">
      <alignment horizontal="right"/>
    </xf>
    <xf numFmtId="0" fontId="0" fillId="0" borderId="0" xfId="0" applyFont="1" applyAlignment="1">
      <alignment horizontal="center"/>
    </xf>
    <xf numFmtId="14" fontId="0" fillId="0" borderId="0" xfId="0" applyNumberFormat="1" applyFont="1"/>
    <xf numFmtId="0" fontId="0" fillId="0" borderId="18" xfId="0" applyFont="1" applyBorder="1" applyAlignment="1">
      <alignment horizontal="center" vertical="center"/>
    </xf>
    <xf numFmtId="0" fontId="0" fillId="0" borderId="0" xfId="0" applyAlignment="1"/>
    <xf numFmtId="164" fontId="23" fillId="0" borderId="35" xfId="0" applyNumberFormat="1" applyFont="1" applyBorder="1" applyAlignment="1">
      <alignment horizontal="center" vertical="top" wrapText="1"/>
    </xf>
    <xf numFmtId="0" fontId="24" fillId="0" borderId="24" xfId="0" applyFont="1" applyBorder="1" applyAlignment="1">
      <alignment vertical="top" wrapText="1"/>
    </xf>
    <xf numFmtId="0" fontId="24" fillId="0" borderId="36" xfId="0" applyFont="1" applyBorder="1" applyAlignment="1">
      <alignment vertical="top" wrapText="1"/>
    </xf>
    <xf numFmtId="0" fontId="24" fillId="0" borderId="37" xfId="0" applyFont="1" applyBorder="1" applyAlignment="1">
      <alignment vertical="top" wrapText="1"/>
    </xf>
    <xf numFmtId="165" fontId="24" fillId="0" borderId="25" xfId="0" applyNumberFormat="1" applyFont="1" applyBorder="1" applyAlignment="1">
      <alignment horizontal="center" vertical="center"/>
    </xf>
    <xf numFmtId="0" fontId="0" fillId="0" borderId="38" xfId="0" applyFont="1" applyBorder="1"/>
    <xf numFmtId="0" fontId="0" fillId="0" borderId="29" xfId="0" applyFont="1" applyBorder="1"/>
    <xf numFmtId="0" fontId="0" fillId="0" borderId="0" xfId="0" applyAlignment="1">
      <alignment wrapText="1"/>
    </xf>
    <xf numFmtId="0" fontId="16" fillId="0" borderId="0" xfId="0" applyFont="1"/>
    <xf numFmtId="167" fontId="0" fillId="0" borderId="16" xfId="0" applyNumberFormat="1" applyBorder="1"/>
    <xf numFmtId="166" fontId="0" fillId="0" borderId="16" xfId="0" applyNumberFormat="1" applyBorder="1"/>
    <xf numFmtId="0" fontId="0" fillId="0" borderId="16" xfId="0" applyFill="1" applyBorder="1"/>
    <xf numFmtId="14" fontId="24" fillId="0" borderId="21" xfId="0" applyNumberFormat="1" applyFont="1" applyBorder="1" applyAlignment="1">
      <alignment horizontal="center" vertical="top" wrapText="1"/>
    </xf>
    <xf numFmtId="0" fontId="24" fillId="0" borderId="20" xfId="0" applyFont="1" applyBorder="1" applyAlignment="1">
      <alignment horizontal="center" vertical="top" wrapText="1"/>
    </xf>
    <xf numFmtId="14" fontId="24" fillId="0" borderId="39" xfId="0" applyNumberFormat="1" applyFont="1" applyBorder="1" applyAlignment="1">
      <alignment horizontal="center" vertical="top" wrapText="1"/>
    </xf>
    <xf numFmtId="14" fontId="24" fillId="0" borderId="34" xfId="0" applyNumberFormat="1" applyFont="1" applyBorder="1" applyAlignment="1">
      <alignment horizontal="center" vertical="top" wrapText="1"/>
    </xf>
    <xf numFmtId="0" fontId="0" fillId="0" borderId="0" xfId="0" applyFont="1" applyBorder="1"/>
    <xf numFmtId="0" fontId="20" fillId="40" borderId="0" xfId="0" applyFont="1" applyFill="1" applyBorder="1" applyAlignment="1">
      <alignment vertical="center"/>
    </xf>
    <xf numFmtId="0" fontId="20" fillId="40" borderId="40" xfId="0" applyFont="1" applyFill="1" applyBorder="1" applyAlignment="1"/>
    <xf numFmtId="0" fontId="23" fillId="40" borderId="43" xfId="0" applyFont="1" applyFill="1" applyBorder="1" applyAlignment="1"/>
    <xf numFmtId="0" fontId="23" fillId="40" borderId="45" xfId="0" applyFont="1" applyFill="1" applyBorder="1" applyAlignment="1"/>
    <xf numFmtId="14" fontId="24" fillId="0" borderId="46" xfId="0" applyNumberFormat="1" applyFont="1" applyBorder="1" applyAlignment="1">
      <alignment horizontal="center" vertical="top" wrapText="1"/>
    </xf>
    <xf numFmtId="0" fontId="16" fillId="0" borderId="16" xfId="0" applyFont="1" applyBorder="1" applyAlignment="1">
      <alignment horizontal="center"/>
    </xf>
    <xf numFmtId="0" fontId="0" fillId="0" borderId="16" xfId="0" applyBorder="1" applyAlignment="1">
      <alignment horizontal="center"/>
    </xf>
    <xf numFmtId="14" fontId="0" fillId="0" borderId="16" xfId="0" applyNumberFormat="1" applyBorder="1" applyAlignment="1">
      <alignment horizontal="center"/>
    </xf>
    <xf numFmtId="11" fontId="0" fillId="0" borderId="0" xfId="0" applyNumberFormat="1"/>
    <xf numFmtId="14" fontId="20" fillId="40" borderId="17" xfId="42" applyNumberFormat="1" applyFont="1" applyFill="1" applyBorder="1" applyAlignment="1"/>
    <xf numFmtId="14" fontId="20" fillId="40" borderId="18" xfId="42" applyNumberFormat="1" applyFont="1" applyFill="1" applyBorder="1" applyAlignment="1"/>
    <xf numFmtId="0" fontId="20" fillId="40" borderId="18" xfId="42" applyFont="1" applyFill="1" applyBorder="1" applyAlignment="1"/>
    <xf numFmtId="0" fontId="1" fillId="0" borderId="0" xfId="42" applyFont="1" applyBorder="1" applyAlignment="1">
      <alignment horizontal="center" vertical="center"/>
    </xf>
    <xf numFmtId="2" fontId="20" fillId="40" borderId="18" xfId="42" applyNumberFormat="1" applyFont="1" applyFill="1" applyBorder="1" applyAlignment="1"/>
    <xf numFmtId="0" fontId="20" fillId="40" borderId="18" xfId="42" applyFont="1" applyFill="1" applyBorder="1" applyAlignment="1">
      <alignment horizontal="center"/>
    </xf>
    <xf numFmtId="0" fontId="20" fillId="40" borderId="19" xfId="42" applyFont="1" applyFill="1" applyBorder="1" applyAlignment="1"/>
    <xf numFmtId="0" fontId="21" fillId="0" borderId="0" xfId="42" applyFont="1" applyAlignment="1">
      <alignment vertical="center"/>
    </xf>
    <xf numFmtId="0" fontId="22" fillId="40" borderId="0" xfId="42" applyFont="1" applyFill="1" applyAlignment="1">
      <alignment vertical="center"/>
    </xf>
    <xf numFmtId="0" fontId="20" fillId="40" borderId="0" xfId="42" applyFont="1" applyFill="1" applyAlignment="1">
      <alignment horizontal="center" vertical="center"/>
    </xf>
    <xf numFmtId="0" fontId="20" fillId="40" borderId="0" xfId="42" applyFont="1" applyFill="1" applyAlignment="1"/>
    <xf numFmtId="14" fontId="20" fillId="40" borderId="20" xfId="42" applyNumberFormat="1" applyFont="1" applyFill="1" applyBorder="1" applyAlignment="1"/>
    <xf numFmtId="14" fontId="20" fillId="40" borderId="0" xfId="42" applyNumberFormat="1" applyFont="1" applyFill="1" applyBorder="1" applyAlignment="1"/>
    <xf numFmtId="0" fontId="24" fillId="0" borderId="0" xfId="42" applyFont="1" applyBorder="1"/>
    <xf numFmtId="0" fontId="24" fillId="40" borderId="0" xfId="42" applyFont="1" applyFill="1" applyBorder="1"/>
    <xf numFmtId="0" fontId="20" fillId="40" borderId="0" xfId="42" applyFont="1" applyFill="1" applyBorder="1" applyAlignment="1"/>
    <xf numFmtId="2" fontId="20" fillId="40" borderId="0" xfId="42" applyNumberFormat="1" applyFont="1" applyFill="1" applyBorder="1" applyAlignment="1"/>
    <xf numFmtId="0" fontId="23" fillId="40" borderId="0" xfId="42" applyFont="1" applyFill="1" applyBorder="1" applyAlignment="1"/>
    <xf numFmtId="0" fontId="24" fillId="0" borderId="0" xfId="42" applyFont="1" applyBorder="1" applyAlignment="1">
      <alignment horizontal="center"/>
    </xf>
    <xf numFmtId="0" fontId="20" fillId="40" borderId="21" xfId="42" applyFont="1" applyFill="1" applyBorder="1" applyAlignment="1"/>
    <xf numFmtId="0" fontId="1" fillId="0" borderId="0" xfId="42" applyFont="1" applyAlignment="1">
      <alignment horizontal="center" vertical="center"/>
    </xf>
    <xf numFmtId="0" fontId="1" fillId="0" borderId="0" xfId="42" applyFont="1"/>
    <xf numFmtId="14" fontId="20" fillId="40" borderId="20" xfId="42" applyNumberFormat="1" applyFont="1" applyFill="1" applyBorder="1" applyAlignment="1">
      <alignment horizontal="left"/>
    </xf>
    <xf numFmtId="14" fontId="20" fillId="40" borderId="0" xfId="42" applyNumberFormat="1" applyFont="1" applyFill="1" applyBorder="1" applyAlignment="1">
      <alignment horizontal="left"/>
    </xf>
    <xf numFmtId="0" fontId="23" fillId="40" borderId="0" xfId="42" applyFont="1" applyFill="1" applyBorder="1"/>
    <xf numFmtId="2" fontId="23" fillId="40" borderId="0" xfId="42" applyNumberFormat="1" applyFont="1" applyFill="1" applyBorder="1" applyAlignment="1"/>
    <xf numFmtId="0" fontId="23" fillId="40" borderId="0" xfId="42" applyFont="1" applyFill="1" applyBorder="1" applyAlignment="1">
      <alignment horizontal="center"/>
    </xf>
    <xf numFmtId="0" fontId="23" fillId="40" borderId="21" xfId="42" applyFont="1" applyFill="1" applyBorder="1" applyAlignment="1"/>
    <xf numFmtId="0" fontId="1" fillId="0" borderId="0" xfId="42" applyFont="1" applyBorder="1" applyAlignment="1"/>
    <xf numFmtId="2" fontId="26" fillId="40" borderId="0" xfId="42" applyNumberFormat="1" applyFont="1" applyFill="1" applyBorder="1" applyAlignment="1">
      <alignment horizontal="left" vertical="center"/>
    </xf>
    <xf numFmtId="0" fontId="26" fillId="40" borderId="0" xfId="42" applyFont="1" applyFill="1" applyBorder="1" applyAlignment="1">
      <alignment horizontal="left" vertical="center"/>
    </xf>
    <xf numFmtId="0" fontId="1" fillId="40" borderId="0" xfId="42" applyFont="1" applyFill="1" applyBorder="1" applyAlignment="1">
      <alignment horizontal="center" vertical="center"/>
    </xf>
    <xf numFmtId="0" fontId="1" fillId="0" borderId="21" xfId="42" applyFont="1" applyBorder="1" applyAlignment="1"/>
    <xf numFmtId="14" fontId="23" fillId="40" borderId="20" xfId="42" applyNumberFormat="1" applyFont="1" applyFill="1" applyBorder="1" applyAlignment="1"/>
    <xf numFmtId="14" fontId="23" fillId="40" borderId="0" xfId="42" applyNumberFormat="1" applyFont="1" applyFill="1" applyBorder="1" applyAlignment="1"/>
    <xf numFmtId="14" fontId="24" fillId="0" borderId="0" xfId="42" applyNumberFormat="1" applyFont="1" applyBorder="1" applyAlignment="1">
      <alignment horizontal="center" vertical="top" wrapText="1"/>
    </xf>
    <xf numFmtId="0" fontId="24" fillId="0" borderId="0" xfId="42" applyFont="1" applyBorder="1" applyAlignment="1">
      <alignment horizontal="center" vertical="top" wrapText="1"/>
    </xf>
    <xf numFmtId="0" fontId="1" fillId="0" borderId="0" xfId="42" applyFont="1" applyBorder="1"/>
    <xf numFmtId="2" fontId="1" fillId="0" borderId="0" xfId="42" applyNumberFormat="1" applyFont="1" applyBorder="1"/>
    <xf numFmtId="165" fontId="31" fillId="40" borderId="23" xfId="43" applyNumberFormat="1" applyFont="1" applyFill="1" applyBorder="1" applyAlignment="1">
      <alignment horizontal="center"/>
    </xf>
    <xf numFmtId="165" fontId="31" fillId="40" borderId="23" xfId="43" applyNumberFormat="1" applyFont="1" applyFill="1" applyBorder="1" applyAlignment="1"/>
    <xf numFmtId="0" fontId="32" fillId="40" borderId="23" xfId="43" applyFont="1" applyFill="1" applyBorder="1"/>
    <xf numFmtId="0" fontId="31" fillId="40" borderId="23" xfId="43" applyFont="1" applyFill="1" applyBorder="1" applyAlignment="1"/>
    <xf numFmtId="0" fontId="33" fillId="40" borderId="23" xfId="43" applyFont="1" applyFill="1" applyBorder="1" applyAlignment="1"/>
    <xf numFmtId="0" fontId="34" fillId="40" borderId="23" xfId="43" applyFont="1" applyFill="1" applyBorder="1" applyAlignment="1"/>
    <xf numFmtId="0" fontId="35" fillId="0" borderId="23" xfId="43" applyFont="1" applyBorder="1"/>
    <xf numFmtId="0" fontId="36" fillId="0" borderId="23" xfId="43" applyFont="1" applyBorder="1"/>
    <xf numFmtId="165" fontId="31" fillId="40" borderId="18" xfId="43" applyNumberFormat="1" applyFont="1" applyFill="1" applyBorder="1" applyAlignment="1">
      <alignment horizontal="center"/>
    </xf>
    <xf numFmtId="0" fontId="36" fillId="0" borderId="16" xfId="43" applyFont="1" applyBorder="1"/>
    <xf numFmtId="0" fontId="32" fillId="0" borderId="16" xfId="43" applyFont="1" applyBorder="1" applyAlignment="1">
      <alignment vertical="top" wrapText="1"/>
    </xf>
    <xf numFmtId="0" fontId="36" fillId="0" borderId="18" xfId="43" applyFont="1" applyBorder="1"/>
    <xf numFmtId="165" fontId="31" fillId="40" borderId="0" xfId="43" applyNumberFormat="1" applyFont="1" applyFill="1" applyBorder="1" applyAlignment="1">
      <alignment horizontal="center"/>
    </xf>
    <xf numFmtId="0" fontId="36" fillId="0" borderId="25" xfId="43" applyFont="1" applyBorder="1"/>
    <xf numFmtId="0" fontId="32" fillId="0" borderId="25" xfId="43" applyFont="1" applyBorder="1" applyAlignment="1">
      <alignment vertical="top" wrapText="1"/>
    </xf>
    <xf numFmtId="0" fontId="36" fillId="0" borderId="0" xfId="43" applyFont="1"/>
    <xf numFmtId="164" fontId="23" fillId="0" borderId="50" xfId="42" applyNumberFormat="1" applyFont="1" applyBorder="1" applyAlignment="1">
      <alignment horizontal="center" vertical="top" wrapText="1"/>
    </xf>
    <xf numFmtId="164" fontId="23" fillId="0" borderId="51" xfId="42" applyNumberFormat="1" applyFont="1" applyBorder="1" applyAlignment="1">
      <alignment horizontal="center" vertical="top" wrapText="1"/>
    </xf>
    <xf numFmtId="0" fontId="23" fillId="0" borderId="28" xfId="42" applyFont="1" applyBorder="1" applyAlignment="1">
      <alignment horizontal="center" vertical="top" wrapText="1"/>
    </xf>
    <xf numFmtId="0" fontId="23" fillId="0" borderId="15" xfId="42" applyFont="1" applyBorder="1" applyAlignment="1">
      <alignment horizontal="center" vertical="top" wrapText="1"/>
    </xf>
    <xf numFmtId="0" fontId="23" fillId="0" borderId="28" xfId="42" applyFont="1" applyBorder="1" applyAlignment="1">
      <alignment horizontal="center" vertical="top"/>
    </xf>
    <xf numFmtId="2" fontId="23" fillId="0" borderId="28" xfId="42" applyNumberFormat="1" applyFont="1" applyBorder="1" applyAlignment="1">
      <alignment horizontal="center" vertical="top" wrapText="1"/>
    </xf>
    <xf numFmtId="0" fontId="23" fillId="0" borderId="28" xfId="42" applyFont="1" applyBorder="1" applyAlignment="1"/>
    <xf numFmtId="0" fontId="27" fillId="0" borderId="15" xfId="42" applyFont="1" applyFill="1" applyBorder="1" applyAlignment="1">
      <alignment horizontal="center" vertical="top"/>
    </xf>
    <xf numFmtId="0" fontId="27" fillId="0" borderId="15" xfId="42" applyFont="1" applyBorder="1" applyAlignment="1">
      <alignment horizontal="center" vertical="top"/>
    </xf>
    <xf numFmtId="0" fontId="27" fillId="0" borderId="11" xfId="42" applyFont="1" applyBorder="1" applyAlignment="1">
      <alignment horizontal="center" vertical="top"/>
    </xf>
    <xf numFmtId="0" fontId="28" fillId="0" borderId="0" xfId="42" applyFont="1" applyAlignment="1">
      <alignment horizontal="center" vertical="top"/>
    </xf>
    <xf numFmtId="165" fontId="24" fillId="0" borderId="38" xfId="42" applyNumberFormat="1" applyFont="1" applyBorder="1" applyAlignment="1">
      <alignment horizontal="center" vertical="center"/>
    </xf>
    <xf numFmtId="165" fontId="24" fillId="0" borderId="21" xfId="42" applyNumberFormat="1" applyFont="1" applyBorder="1" applyAlignment="1">
      <alignment horizontal="center" vertical="center"/>
    </xf>
    <xf numFmtId="0" fontId="24" fillId="0" borderId="24" xfId="42" applyFont="1" applyBorder="1" applyAlignment="1">
      <alignment vertical="top" wrapText="1"/>
    </xf>
    <xf numFmtId="11" fontId="1" fillId="0" borderId="0" xfId="42" applyNumberFormat="1"/>
    <xf numFmtId="0" fontId="24" fillId="0" borderId="30" xfId="42" applyFont="1" applyBorder="1" applyAlignment="1">
      <alignment vertical="top" wrapText="1"/>
    </xf>
    <xf numFmtId="0" fontId="24" fillId="0" borderId="29" xfId="42" applyFont="1" applyBorder="1" applyAlignment="1">
      <alignment vertical="top" wrapText="1"/>
    </xf>
    <xf numFmtId="0" fontId="1" fillId="0" borderId="0" xfId="42" applyFont="1" applyBorder="1" applyAlignment="1">
      <alignment vertical="center"/>
    </xf>
    <xf numFmtId="2" fontId="24" fillId="0" borderId="29" xfId="42" applyNumberFormat="1" applyFont="1" applyBorder="1" applyAlignment="1">
      <alignment vertical="top" wrapText="1"/>
    </xf>
    <xf numFmtId="0" fontId="24" fillId="0" borderId="29" xfId="42" applyFont="1" applyBorder="1" applyAlignment="1">
      <alignment vertical="top"/>
    </xf>
    <xf numFmtId="0" fontId="1" fillId="0" borderId="29" xfId="42" applyFont="1" applyBorder="1" applyAlignment="1">
      <alignment horizontal="right"/>
    </xf>
    <xf numFmtId="0" fontId="1" fillId="0" borderId="0" xfId="42" applyFont="1" applyBorder="1" applyAlignment="1">
      <alignment horizontal="right"/>
    </xf>
    <xf numFmtId="0" fontId="1" fillId="0" borderId="0" xfId="42" applyAlignment="1"/>
    <xf numFmtId="0" fontId="21" fillId="0" borderId="0" xfId="42" applyNumberFormat="1" applyFont="1" applyAlignment="1">
      <alignment vertical="center"/>
    </xf>
    <xf numFmtId="0" fontId="21" fillId="0" borderId="0" xfId="42" applyFont="1" applyAlignment="1">
      <alignment horizontal="center" vertical="center"/>
    </xf>
    <xf numFmtId="0" fontId="1" fillId="0" borderId="38" xfId="42" applyFont="1" applyBorder="1"/>
    <xf numFmtId="0" fontId="1" fillId="0" borderId="21" xfId="42" applyFont="1" applyBorder="1"/>
    <xf numFmtId="0" fontId="24" fillId="0" borderId="36" xfId="42" applyFont="1" applyBorder="1" applyAlignment="1">
      <alignment vertical="top" wrapText="1"/>
    </xf>
    <xf numFmtId="0" fontId="1" fillId="0" borderId="31" xfId="42" applyFont="1" applyBorder="1"/>
    <xf numFmtId="0" fontId="1" fillId="0" borderId="16" xfId="42" applyFont="1" applyBorder="1"/>
    <xf numFmtId="2" fontId="1" fillId="0" borderId="16" xfId="42" applyNumberFormat="1" applyFont="1" applyBorder="1"/>
    <xf numFmtId="0" fontId="1" fillId="0" borderId="16" xfId="42" applyFont="1" applyBorder="1" applyAlignment="1">
      <alignment horizontal="right"/>
    </xf>
    <xf numFmtId="0" fontId="1" fillId="0" borderId="0" xfId="42" applyFont="1" applyAlignment="1">
      <alignment horizontal="left" vertical="top"/>
    </xf>
    <xf numFmtId="0" fontId="24" fillId="0" borderId="19" xfId="42" applyFont="1" applyBorder="1" applyAlignment="1">
      <alignment vertical="top" wrapText="1"/>
    </xf>
    <xf numFmtId="2" fontId="1" fillId="41" borderId="0" xfId="42" applyNumberFormat="1" applyFill="1"/>
    <xf numFmtId="0" fontId="1" fillId="0" borderId="47" xfId="42" applyFont="1" applyBorder="1"/>
    <xf numFmtId="0" fontId="1" fillId="0" borderId="25" xfId="42" applyFont="1" applyBorder="1"/>
    <xf numFmtId="2" fontId="1" fillId="0" borderId="25" xfId="42" applyNumberFormat="1" applyFont="1" applyBorder="1"/>
    <xf numFmtId="0" fontId="1" fillId="0" borderId="25" xfId="42" applyFont="1" applyBorder="1" applyAlignment="1">
      <alignment horizontal="right"/>
    </xf>
    <xf numFmtId="0" fontId="1" fillId="0" borderId="52" xfId="42" applyFont="1" applyBorder="1"/>
    <xf numFmtId="0" fontId="1" fillId="0" borderId="46" xfId="42" applyFont="1" applyBorder="1"/>
    <xf numFmtId="0" fontId="24" fillId="0" borderId="37" xfId="42" applyFont="1" applyBorder="1" applyAlignment="1">
      <alignment vertical="top" wrapText="1"/>
    </xf>
    <xf numFmtId="2" fontId="1" fillId="0" borderId="32" xfId="42" applyNumberFormat="1" applyFont="1" applyBorder="1"/>
    <xf numFmtId="0" fontId="1" fillId="0" borderId="33" xfId="42" applyFont="1" applyBorder="1"/>
    <xf numFmtId="0" fontId="1" fillId="0" borderId="32" xfId="42" applyFont="1" applyBorder="1"/>
    <xf numFmtId="0" fontId="1" fillId="0" borderId="34" xfId="42" applyFont="1" applyBorder="1" applyAlignment="1">
      <alignment horizontal="center" vertical="center"/>
    </xf>
    <xf numFmtId="0" fontId="1" fillId="0" borderId="32" xfId="42" applyFont="1" applyBorder="1" applyAlignment="1">
      <alignment horizontal="right"/>
    </xf>
    <xf numFmtId="0" fontId="1" fillId="0" borderId="0" xfId="42" applyAlignment="1">
      <alignment horizontal="left" vertical="top"/>
    </xf>
    <xf numFmtId="14" fontId="1" fillId="0" borderId="0" xfId="42" applyNumberFormat="1" applyFont="1"/>
    <xf numFmtId="0" fontId="1" fillId="0" borderId="18" xfId="42" applyFont="1" applyBorder="1" applyAlignment="1">
      <alignment horizontal="center" vertical="center"/>
    </xf>
    <xf numFmtId="2" fontId="1" fillId="0" borderId="0" xfId="42" applyNumberFormat="1" applyFont="1"/>
    <xf numFmtId="0" fontId="1" fillId="0" borderId="0" xfId="42" applyFont="1" applyAlignment="1">
      <alignment horizontal="center"/>
    </xf>
    <xf numFmtId="0" fontId="1" fillId="0" borderId="0" xfId="42" applyFont="1" applyAlignment="1"/>
    <xf numFmtId="14" fontId="24" fillId="0" borderId="26" xfId="0" applyNumberFormat="1" applyFont="1" applyBorder="1" applyAlignment="1">
      <alignment horizontal="center" vertical="top" wrapText="1"/>
    </xf>
    <xf numFmtId="14" fontId="24" fillId="0" borderId="27" xfId="0" applyNumberFormat="1" applyFont="1" applyBorder="1" applyAlignment="1">
      <alignment horizontal="center" vertical="top" wrapText="1"/>
    </xf>
    <xf numFmtId="14" fontId="24" fillId="0" borderId="37" xfId="0" applyNumberFormat="1" applyFont="1" applyBorder="1" applyAlignment="1">
      <alignment horizontal="center" vertical="top" wrapText="1"/>
    </xf>
    <xf numFmtId="0" fontId="24" fillId="40" borderId="41" xfId="0" applyFont="1" applyFill="1" applyBorder="1" applyAlignment="1">
      <alignment horizontal="left" vertical="top" wrapText="1"/>
    </xf>
    <xf numFmtId="0" fontId="24" fillId="40" borderId="42" xfId="0" applyFont="1" applyFill="1" applyBorder="1" applyAlignment="1">
      <alignment horizontal="left" vertical="top" wrapText="1"/>
    </xf>
    <xf numFmtId="0" fontId="24" fillId="40" borderId="0" xfId="0" applyFont="1" applyFill="1" applyBorder="1" applyAlignment="1">
      <alignment horizontal="left" vertical="top" wrapText="1"/>
    </xf>
    <xf numFmtId="0" fontId="24" fillId="40" borderId="44" xfId="0" applyFont="1" applyFill="1" applyBorder="1" applyAlignment="1">
      <alignment horizontal="left" vertical="top" wrapText="1"/>
    </xf>
    <xf numFmtId="0" fontId="24" fillId="40" borderId="34" xfId="0" applyFont="1" applyFill="1" applyBorder="1" applyAlignment="1">
      <alignment horizontal="left" vertical="top" wrapText="1"/>
    </xf>
    <xf numFmtId="0" fontId="24" fillId="40" borderId="13" xfId="0" applyFont="1" applyFill="1" applyBorder="1" applyAlignment="1">
      <alignment horizontal="left" vertical="top" wrapText="1"/>
    </xf>
    <xf numFmtId="14" fontId="24" fillId="0" borderId="0" xfId="42" applyNumberFormat="1" applyFont="1" applyBorder="1" applyAlignment="1">
      <alignment horizontal="center" vertical="top" wrapText="1"/>
    </xf>
    <xf numFmtId="0" fontId="31" fillId="0" borderId="22" xfId="43" applyFont="1" applyBorder="1" applyAlignment="1">
      <alignment horizontal="center" vertical="top" wrapText="1"/>
    </xf>
    <xf numFmtId="0" fontId="31" fillId="0" borderId="23" xfId="43" applyFont="1" applyBorder="1" applyAlignment="1">
      <alignment horizontal="center" vertical="top" wrapText="1"/>
    </xf>
    <xf numFmtId="0" fontId="19" fillId="39" borderId="14" xfId="0" applyFont="1" applyFill="1" applyBorder="1" applyAlignment="1">
      <alignment horizontal="center"/>
    </xf>
    <xf numFmtId="0" fontId="19" fillId="39" borderId="15" xfId="0" applyFont="1" applyFill="1" applyBorder="1" applyAlignment="1">
      <alignment horizontal="center"/>
    </xf>
    <xf numFmtId="0" fontId="19" fillId="39" borderId="11" xfId="0" applyFont="1" applyFill="1" applyBorder="1" applyAlignment="1">
      <alignment horizontal="center"/>
    </xf>
    <xf numFmtId="0" fontId="19" fillId="36" borderId="14" xfId="0" applyFont="1" applyFill="1" applyBorder="1" applyAlignment="1">
      <alignment horizontal="center"/>
    </xf>
    <xf numFmtId="0" fontId="19" fillId="36" borderId="15" xfId="0" applyFont="1" applyFill="1" applyBorder="1" applyAlignment="1">
      <alignment horizontal="center"/>
    </xf>
    <xf numFmtId="0" fontId="19" fillId="36" borderId="11" xfId="0" applyFont="1" applyFill="1" applyBorder="1" applyAlignment="1">
      <alignment horizontal="center"/>
    </xf>
    <xf numFmtId="0" fontId="19" fillId="37" borderId="14" xfId="0" applyFont="1" applyFill="1" applyBorder="1" applyAlignment="1">
      <alignment horizontal="center"/>
    </xf>
    <xf numFmtId="0" fontId="19" fillId="37" borderId="15" xfId="0" applyFont="1" applyFill="1" applyBorder="1" applyAlignment="1">
      <alignment horizontal="center"/>
    </xf>
    <xf numFmtId="0" fontId="19" fillId="37" borderId="11" xfId="0" applyFont="1" applyFill="1" applyBorder="1" applyAlignment="1">
      <alignment horizontal="center"/>
    </xf>
    <xf numFmtId="0" fontId="19" fillId="38" borderId="14" xfId="0" applyFont="1" applyFill="1" applyBorder="1" applyAlignment="1">
      <alignment horizontal="center"/>
    </xf>
    <xf numFmtId="0" fontId="19" fillId="38" borderId="15" xfId="0" applyFont="1" applyFill="1" applyBorder="1" applyAlignment="1">
      <alignment horizontal="center"/>
    </xf>
    <xf numFmtId="0" fontId="19" fillId="38" borderId="11" xfId="0" applyFont="1" applyFill="1" applyBorder="1" applyAlignment="1">
      <alignment horizontal="center"/>
    </xf>
    <xf numFmtId="0" fontId="0" fillId="0" borderId="25" xfId="0" applyNumberFormat="1" applyBorder="1" applyAlignment="1">
      <alignment horizontal="center"/>
    </xf>
    <xf numFmtId="0" fontId="0" fillId="0" borderId="29" xfId="0" applyNumberFormat="1" applyBorder="1" applyAlignment="1">
      <alignment horizontal="center"/>
    </xf>
    <xf numFmtId="0" fontId="0" fillId="0" borderId="16" xfId="0" applyNumberFormat="1" applyBorder="1" applyAlignment="1">
      <alignment horizontal="center"/>
    </xf>
    <xf numFmtId="0" fontId="29" fillId="0" borderId="48" xfId="0" applyFont="1" applyBorder="1" applyAlignment="1">
      <alignment horizontal="center"/>
    </xf>
    <xf numFmtId="0" fontId="29" fillId="0" borderId="49" xfId="0" applyFont="1" applyBorder="1" applyAlignment="1">
      <alignment horizontal="center"/>
    </xf>
    <xf numFmtId="0" fontId="29" fillId="0" borderId="36" xfId="0" applyFont="1" applyBorder="1" applyAlignment="1">
      <alignment horizontal="center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44"/>
    <cellStyle name="Normal 2" xfId="43"/>
    <cellStyle name="Normal 3" xfId="45"/>
    <cellStyle name="Normal 4" xfId="46"/>
    <cellStyle name="Normal 5" xfId="42"/>
    <cellStyle name="Normal 6" xfId="47"/>
    <cellStyle name="Normal 7" xfId="48"/>
    <cellStyle name="Normal 8" xfId="49"/>
    <cellStyle name="Normal 9" xfId="5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ont>
        <color rgb="FF00B050"/>
      </font>
      <fill>
        <patternFill>
          <bgColor theme="6" tint="0.3999450666829432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3999450666829432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3999450666829432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3999450666829432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3999450666829432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3999450666829432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3999450666829432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3999450666829432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/>
    <c:plotArea>
      <c:layout/>
      <c:lineChart>
        <c:grouping val="standard"/>
        <c:ser>
          <c:idx val="0"/>
          <c:order val="0"/>
          <c:tx>
            <c:strRef>
              <c:f>Al_ER_XRA01_MTRS1!$E$5</c:f>
              <c:strCache>
                <c:ptCount val="1"/>
                <c:pt idx="0">
                  <c:v>Al etch rate (A/min)</c:v>
                </c:pt>
              </c:strCache>
            </c:strRef>
          </c:tx>
          <c:val>
            <c:numRef>
              <c:f>Al_ER_XRA01_MTRS1!$E$6:$E$10</c:f>
              <c:numCache>
                <c:formatCode>General</c:formatCode>
                <c:ptCount val="5"/>
                <c:pt idx="0">
                  <c:v>2777.9</c:v>
                </c:pt>
                <c:pt idx="1">
                  <c:v>2872.3</c:v>
                </c:pt>
                <c:pt idx="2">
                  <c:v>2939</c:v>
                </c:pt>
                <c:pt idx="3">
                  <c:v>2941.7</c:v>
                </c:pt>
                <c:pt idx="4">
                  <c:v>2931.9</c:v>
                </c:pt>
              </c:numCache>
            </c:numRef>
          </c:val>
        </c:ser>
        <c:marker val="1"/>
        <c:axId val="139273344"/>
        <c:axId val="139274880"/>
      </c:lineChart>
      <c:catAx>
        <c:axId val="139273344"/>
        <c:scaling>
          <c:orientation val="minMax"/>
        </c:scaling>
        <c:axPos val="b"/>
        <c:numFmt formatCode="General" sourceLinked="1"/>
        <c:tickLblPos val="nextTo"/>
        <c:crossAx val="139274880"/>
        <c:crosses val="autoZero"/>
        <c:auto val="1"/>
        <c:lblAlgn val="ctr"/>
        <c:lblOffset val="100"/>
      </c:catAx>
      <c:valAx>
        <c:axId val="139274880"/>
        <c:scaling>
          <c:orientation val="minMax"/>
          <c:max val="4000"/>
          <c:min val="2000"/>
        </c:scaling>
        <c:axPos val="l"/>
        <c:majorGridlines/>
        <c:numFmt formatCode="General" sourceLinked="1"/>
        <c:tickLblPos val="nextTo"/>
        <c:crossAx val="139273344"/>
        <c:crosses val="autoZero"/>
        <c:crossBetween val="between"/>
      </c:valAx>
    </c:plotArea>
    <c:legend>
      <c:legendPos val="r"/>
    </c:legend>
    <c:plotVisOnly val="1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IN"/>
              <a:t>ER Uniformity</a:t>
            </a:r>
          </a:p>
        </c:rich>
      </c:tx>
      <c:spPr>
        <a:ln w="3175" cmpd="sng">
          <a:solidFill>
            <a:schemeClr val="accent1"/>
          </a:solidFill>
        </a:ln>
      </c:spPr>
    </c:title>
    <c:plotArea>
      <c:layout/>
      <c:lineChart>
        <c:grouping val="standard"/>
        <c:ser>
          <c:idx val="0"/>
          <c:order val="0"/>
          <c:tx>
            <c:strRef>
              <c:f>Al_ER_XRA01_MTRS1!$F$5</c:f>
              <c:strCache>
                <c:ptCount val="1"/>
                <c:pt idx="0">
                  <c:v>Uniformity (%) </c:v>
                </c:pt>
              </c:strCache>
            </c:strRef>
          </c:tx>
          <c:val>
            <c:numRef>
              <c:f>Al_ER_XRA01_MTRS1!$F$6:$F$10</c:f>
              <c:numCache>
                <c:formatCode>General</c:formatCode>
                <c:ptCount val="5"/>
                <c:pt idx="0">
                  <c:v>2.27</c:v>
                </c:pt>
                <c:pt idx="1">
                  <c:v>3.1</c:v>
                </c:pt>
                <c:pt idx="2">
                  <c:v>3.46</c:v>
                </c:pt>
                <c:pt idx="3">
                  <c:v>2.79</c:v>
                </c:pt>
                <c:pt idx="4">
                  <c:v>2.84</c:v>
                </c:pt>
              </c:numCache>
            </c:numRef>
          </c:val>
        </c:ser>
        <c:marker val="1"/>
        <c:axId val="139295360"/>
        <c:axId val="139321728"/>
      </c:lineChart>
      <c:catAx>
        <c:axId val="139295360"/>
        <c:scaling>
          <c:orientation val="minMax"/>
        </c:scaling>
        <c:axPos val="b"/>
        <c:numFmt formatCode="General" sourceLinked="1"/>
        <c:tickLblPos val="nextTo"/>
        <c:crossAx val="139321728"/>
        <c:crosses val="autoZero"/>
        <c:auto val="1"/>
        <c:lblAlgn val="ctr"/>
        <c:lblOffset val="100"/>
      </c:catAx>
      <c:valAx>
        <c:axId val="139321728"/>
        <c:scaling>
          <c:orientation val="minMax"/>
          <c:max val="10"/>
          <c:min val="0"/>
        </c:scaling>
        <c:axPos val="l"/>
        <c:majorGridlines/>
        <c:numFmt formatCode="General" sourceLinked="1"/>
        <c:tickLblPos val="nextTo"/>
        <c:crossAx val="139295360"/>
        <c:crosses val="autoZero"/>
        <c:crossBetween val="between"/>
        <c:minorUnit val="1"/>
      </c:valAx>
    </c:plotArea>
    <c:legend>
      <c:legendPos val="r"/>
    </c:legend>
    <c:plotVisOnly val="1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IN"/>
              <a:t>ER Uniformity</a:t>
            </a:r>
          </a:p>
        </c:rich>
      </c:tx>
      <c:spPr>
        <a:ln w="3175" cmpd="sng">
          <a:solidFill>
            <a:schemeClr val="accent1"/>
          </a:solidFill>
        </a:ln>
      </c:spPr>
    </c:title>
    <c:plotArea>
      <c:layout/>
      <c:lineChart>
        <c:grouping val="standard"/>
        <c:ser>
          <c:idx val="0"/>
          <c:order val="0"/>
          <c:val>
            <c:numRef>
              <c:f>Al_ER_XRA01_MTRS1!$F$26:$F$29</c:f>
              <c:numCache>
                <c:formatCode>General</c:formatCode>
                <c:ptCount val="4"/>
                <c:pt idx="0">
                  <c:v>3.74</c:v>
                </c:pt>
                <c:pt idx="1">
                  <c:v>4.75</c:v>
                </c:pt>
                <c:pt idx="2">
                  <c:v>3.29</c:v>
                </c:pt>
                <c:pt idx="3">
                  <c:v>3.46</c:v>
                </c:pt>
              </c:numCache>
            </c:numRef>
          </c:val>
        </c:ser>
        <c:marker val="1"/>
        <c:axId val="138948608"/>
        <c:axId val="138950144"/>
      </c:lineChart>
      <c:catAx>
        <c:axId val="138948608"/>
        <c:scaling>
          <c:orientation val="minMax"/>
        </c:scaling>
        <c:axPos val="b"/>
        <c:numFmt formatCode="General" sourceLinked="1"/>
        <c:tickLblPos val="nextTo"/>
        <c:crossAx val="138950144"/>
        <c:crosses val="autoZero"/>
        <c:auto val="1"/>
        <c:lblAlgn val="ctr"/>
        <c:lblOffset val="100"/>
      </c:catAx>
      <c:valAx>
        <c:axId val="138950144"/>
        <c:scaling>
          <c:orientation val="minMax"/>
          <c:max val="10"/>
          <c:min val="0"/>
        </c:scaling>
        <c:axPos val="l"/>
        <c:majorGridlines/>
        <c:numFmt formatCode="General" sourceLinked="1"/>
        <c:tickLblPos val="nextTo"/>
        <c:crossAx val="138948608"/>
        <c:crosses val="autoZero"/>
        <c:crossBetween val="between"/>
        <c:minorUnit val="1"/>
      </c:valAx>
    </c:plotArea>
    <c:legend>
      <c:legendPos val="r"/>
    </c:legend>
    <c:plotVisOnly val="1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val>
            <c:numRef>
              <c:f>Al_ER_XRA01_MTRS1!$E$26:$E$29</c:f>
              <c:numCache>
                <c:formatCode>General</c:formatCode>
                <c:ptCount val="4"/>
                <c:pt idx="0">
                  <c:v>2873.6</c:v>
                </c:pt>
                <c:pt idx="1">
                  <c:v>2940.6</c:v>
                </c:pt>
                <c:pt idx="2">
                  <c:v>2917.6</c:v>
                </c:pt>
                <c:pt idx="3">
                  <c:v>2917.1</c:v>
                </c:pt>
              </c:numCache>
            </c:numRef>
          </c:val>
        </c:ser>
        <c:marker val="1"/>
        <c:axId val="138986624"/>
        <c:axId val="138988160"/>
      </c:lineChart>
      <c:catAx>
        <c:axId val="138986624"/>
        <c:scaling>
          <c:orientation val="minMax"/>
        </c:scaling>
        <c:axPos val="b"/>
        <c:numFmt formatCode="General" sourceLinked="1"/>
        <c:tickLblPos val="nextTo"/>
        <c:crossAx val="138988160"/>
        <c:crosses val="autoZero"/>
        <c:auto val="1"/>
        <c:lblAlgn val="ctr"/>
        <c:lblOffset val="100"/>
      </c:catAx>
      <c:valAx>
        <c:axId val="138988160"/>
        <c:scaling>
          <c:orientation val="minMax"/>
          <c:max val="4000"/>
          <c:min val="2000"/>
        </c:scaling>
        <c:axPos val="l"/>
        <c:majorGridlines/>
        <c:numFmt formatCode="General" sourceLinked="1"/>
        <c:tickLblPos val="nextTo"/>
        <c:crossAx val="138986624"/>
        <c:crosses val="autoZero"/>
        <c:crossBetween val="between"/>
      </c:valAx>
    </c:plotArea>
    <c:legend>
      <c:legendPos val="r"/>
    </c:legend>
    <c:plotVisOnly val="1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66676</xdr:colOff>
      <xdr:row>0</xdr:row>
      <xdr:rowOff>114300</xdr:rowOff>
    </xdr:from>
    <xdr:to>
      <xdr:col>15</xdr:col>
      <xdr:colOff>390526</xdr:colOff>
      <xdr:row>10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76199</xdr:colOff>
      <xdr:row>10</xdr:row>
      <xdr:rowOff>76200</xdr:rowOff>
    </xdr:from>
    <xdr:to>
      <xdr:col>15</xdr:col>
      <xdr:colOff>390524</xdr:colOff>
      <xdr:row>19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9525</xdr:colOff>
      <xdr:row>33</xdr:row>
      <xdr:rowOff>171450</xdr:rowOff>
    </xdr:from>
    <xdr:to>
      <xdr:col>15</xdr:col>
      <xdr:colOff>323850</xdr:colOff>
      <xdr:row>43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66675</xdr:colOff>
      <xdr:row>23</xdr:row>
      <xdr:rowOff>133350</xdr:rowOff>
    </xdr:from>
    <xdr:to>
      <xdr:col>15</xdr:col>
      <xdr:colOff>390525</xdr:colOff>
      <xdr:row>32</xdr:row>
      <xdr:rowOff>47625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D33"/>
  <sheetViews>
    <sheetView tabSelected="1" zoomScale="69" zoomScaleNormal="69" workbookViewId="0">
      <selection activeCell="G16" sqref="G16"/>
    </sheetView>
  </sheetViews>
  <sheetFormatPr defaultColWidth="8.42578125" defaultRowHeight="15.75"/>
  <cols>
    <col min="1" max="1" width="16.28515625" style="80" customWidth="1"/>
    <col min="2" max="2" width="16.42578125" style="30" customWidth="1"/>
    <col min="3" max="5" width="8.42578125" style="30"/>
    <col min="6" max="6" width="9.5703125" style="30" customWidth="1"/>
    <col min="7" max="15" width="9.42578125" style="30" customWidth="1"/>
    <col min="16" max="16" width="9.140625" style="30" bestFit="1" customWidth="1"/>
    <col min="17" max="18" width="8.42578125" style="30"/>
    <col min="19" max="19" width="8.42578125" style="81"/>
    <col min="20" max="20" width="8.42578125" style="49"/>
    <col min="21" max="21" width="8.42578125" style="30"/>
    <col min="22" max="23" width="8.42578125" style="79"/>
    <col min="24" max="24" width="12.5703125" style="50" bestFit="1" customWidth="1"/>
    <col min="25" max="28" width="8.42578125" style="18"/>
    <col min="29" max="30" width="8.42578125" style="29"/>
    <col min="31" max="16384" width="8.42578125" style="30"/>
  </cols>
  <sheetData>
    <row r="1" spans="1:30" s="21" customFormat="1" ht="16.5" thickBot="1">
      <c r="A1" s="12" t="s">
        <v>24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5"/>
      <c r="T1" s="16"/>
      <c r="U1" s="13"/>
      <c r="V1" s="17"/>
      <c r="W1" s="17"/>
      <c r="X1" s="14"/>
      <c r="Y1" s="18"/>
      <c r="Z1" s="18"/>
      <c r="AA1" s="19"/>
      <c r="AB1" s="19"/>
      <c r="AC1" s="20"/>
      <c r="AD1" s="20"/>
    </row>
    <row r="2" spans="1:30" ht="15.75" customHeight="1">
      <c r="A2" s="22" t="s">
        <v>25</v>
      </c>
      <c r="B2" s="23"/>
      <c r="C2" s="24"/>
      <c r="D2" s="24"/>
      <c r="E2" s="25"/>
      <c r="F2" s="25"/>
      <c r="G2" s="25"/>
      <c r="H2" s="25"/>
      <c r="I2" s="25" t="s">
        <v>59</v>
      </c>
      <c r="J2" s="25"/>
      <c r="K2" s="25"/>
      <c r="L2" s="25"/>
      <c r="M2" s="101" t="s">
        <v>130</v>
      </c>
      <c r="N2" s="220" t="s">
        <v>131</v>
      </c>
      <c r="O2" s="220"/>
      <c r="P2" s="220"/>
      <c r="Q2" s="221"/>
      <c r="R2" s="100"/>
      <c r="S2" s="100"/>
      <c r="T2" s="100"/>
      <c r="U2" s="27"/>
      <c r="V2" s="28"/>
      <c r="W2" s="28"/>
      <c r="X2" s="26"/>
    </row>
    <row r="3" spans="1:30">
      <c r="A3" s="31" t="s">
        <v>152</v>
      </c>
      <c r="B3" s="32"/>
      <c r="C3" s="32"/>
      <c r="D3" s="32"/>
      <c r="E3" s="27"/>
      <c r="F3" s="27" t="s">
        <v>153</v>
      </c>
      <c r="G3" s="27"/>
      <c r="H3" s="27"/>
      <c r="I3" s="27"/>
      <c r="J3" s="27"/>
      <c r="K3" s="27"/>
      <c r="L3" s="27"/>
      <c r="M3" s="102"/>
      <c r="N3" s="222"/>
      <c r="O3" s="222"/>
      <c r="P3" s="222"/>
      <c r="Q3" s="223"/>
      <c r="R3" s="100"/>
      <c r="S3" s="100"/>
      <c r="T3" s="100"/>
      <c r="U3" s="27"/>
      <c r="V3" s="35"/>
      <c r="W3" s="35"/>
      <c r="X3" s="33"/>
    </row>
    <row r="4" spans="1:30">
      <c r="A4" s="22" t="s">
        <v>60</v>
      </c>
      <c r="B4" s="24"/>
      <c r="C4" s="24"/>
      <c r="D4" s="24"/>
      <c r="E4" s="27"/>
      <c r="F4" s="25" t="s">
        <v>110</v>
      </c>
      <c r="G4" s="27"/>
      <c r="H4" s="27"/>
      <c r="I4" s="27"/>
      <c r="J4" s="27"/>
      <c r="K4" s="27"/>
      <c r="L4" s="27"/>
      <c r="M4" s="102"/>
      <c r="N4" s="222"/>
      <c r="O4" s="222"/>
      <c r="P4" s="222"/>
      <c r="Q4" s="223"/>
      <c r="R4" s="100"/>
      <c r="S4" s="100"/>
      <c r="T4" s="100"/>
      <c r="U4" s="27"/>
      <c r="V4" s="35"/>
      <c r="W4" s="35"/>
      <c r="X4" s="33"/>
    </row>
    <row r="5" spans="1:30">
      <c r="A5" s="22" t="s">
        <v>61</v>
      </c>
      <c r="B5" s="24"/>
      <c r="C5" s="24"/>
      <c r="D5" s="24"/>
      <c r="E5" s="27"/>
      <c r="F5" s="27"/>
      <c r="G5" s="27"/>
      <c r="H5" s="27"/>
      <c r="I5" s="27"/>
      <c r="J5" s="27"/>
      <c r="K5" s="27"/>
      <c r="L5" s="27"/>
      <c r="M5" s="102"/>
      <c r="N5" s="222"/>
      <c r="O5" s="222"/>
      <c r="P5" s="222"/>
      <c r="Q5" s="223"/>
      <c r="R5" s="100"/>
      <c r="S5" s="100"/>
      <c r="T5" s="100"/>
      <c r="U5" s="27"/>
      <c r="V5" s="35"/>
      <c r="W5" s="35"/>
      <c r="X5" s="33"/>
    </row>
    <row r="6" spans="1:30" ht="16.5" thickBot="1">
      <c r="A6" s="22" t="s">
        <v>62</v>
      </c>
      <c r="B6" s="24"/>
      <c r="C6" s="24"/>
      <c r="D6" s="24"/>
      <c r="E6" s="27"/>
      <c r="F6" s="27"/>
      <c r="G6" s="27"/>
      <c r="H6" s="27"/>
      <c r="I6" s="27"/>
      <c r="J6" s="27"/>
      <c r="K6" s="27"/>
      <c r="L6" s="27"/>
      <c r="M6" s="103"/>
      <c r="N6" s="224"/>
      <c r="O6" s="224"/>
      <c r="P6" s="224"/>
      <c r="Q6" s="225"/>
      <c r="R6" s="100"/>
      <c r="S6" s="100"/>
      <c r="T6" s="100"/>
      <c r="U6" s="36"/>
      <c r="V6" s="37"/>
      <c r="W6" s="37"/>
      <c r="X6" s="38"/>
    </row>
    <row r="7" spans="1:30">
      <c r="A7" s="39" t="s">
        <v>28</v>
      </c>
      <c r="B7" s="24"/>
      <c r="C7" s="24"/>
      <c r="D7" s="24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4"/>
      <c r="Q7" s="24"/>
      <c r="R7" s="27"/>
      <c r="S7" s="15"/>
      <c r="T7" s="34"/>
      <c r="U7" s="27"/>
      <c r="V7" s="35"/>
      <c r="W7" s="35"/>
      <c r="X7" s="33"/>
    </row>
    <row r="8" spans="1:30">
      <c r="A8" s="40"/>
      <c r="B8" s="41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1"/>
      <c r="S8" s="15"/>
      <c r="T8" s="43"/>
      <c r="U8" s="41"/>
      <c r="V8" s="44"/>
      <c r="W8" s="44"/>
      <c r="X8" s="45"/>
    </row>
    <row r="9" spans="1:30" ht="16.5" thickBot="1">
      <c r="A9" s="46"/>
      <c r="B9" s="47"/>
      <c r="C9" s="217" t="s">
        <v>29</v>
      </c>
      <c r="D9" s="218"/>
      <c r="E9" s="218"/>
      <c r="F9" s="218"/>
      <c r="G9" s="218"/>
      <c r="H9" s="218"/>
      <c r="I9" s="218"/>
      <c r="J9" s="218"/>
      <c r="K9" s="218"/>
      <c r="L9" s="218"/>
      <c r="M9" s="218"/>
      <c r="N9" s="218"/>
      <c r="O9" s="219"/>
      <c r="S9" s="48"/>
      <c r="V9" s="30"/>
      <c r="W9" s="30"/>
      <c r="Y9" s="30"/>
      <c r="Z9" s="30"/>
      <c r="AA9" s="30"/>
      <c r="AB9" s="30"/>
      <c r="AC9" s="30"/>
      <c r="AD9" s="30"/>
    </row>
    <row r="10" spans="1:30" ht="16.5" thickBot="1">
      <c r="A10" s="95"/>
      <c r="B10" s="96" t="s">
        <v>127</v>
      </c>
      <c r="C10" s="97" t="s">
        <v>132</v>
      </c>
      <c r="D10" s="98" t="s">
        <v>129</v>
      </c>
      <c r="E10" s="98" t="s">
        <v>133</v>
      </c>
      <c r="F10" s="98" t="s">
        <v>134</v>
      </c>
      <c r="G10" s="98" t="s">
        <v>135</v>
      </c>
      <c r="H10" s="98" t="s">
        <v>136</v>
      </c>
      <c r="I10" s="98" t="s">
        <v>137</v>
      </c>
      <c r="J10" s="98" t="s">
        <v>138</v>
      </c>
      <c r="K10" s="98" t="s">
        <v>139</v>
      </c>
      <c r="L10" s="98" t="s">
        <v>140</v>
      </c>
      <c r="M10" s="98" t="s">
        <v>141</v>
      </c>
      <c r="N10" s="98" t="s">
        <v>142</v>
      </c>
      <c r="O10" s="104" t="s">
        <v>170</v>
      </c>
      <c r="S10" s="99"/>
      <c r="V10" s="30"/>
      <c r="W10" s="30"/>
      <c r="Y10" s="30"/>
      <c r="Z10" s="30"/>
      <c r="AA10" s="30"/>
      <c r="AB10" s="30"/>
      <c r="AC10" s="30"/>
      <c r="AD10" s="30"/>
    </row>
    <row r="11" spans="1:30" ht="16.5" thickBot="1">
      <c r="A11" s="95"/>
      <c r="B11" s="96" t="s">
        <v>128</v>
      </c>
      <c r="C11" s="97" t="s">
        <v>132</v>
      </c>
      <c r="D11" s="98" t="s">
        <v>144</v>
      </c>
      <c r="E11" s="98" t="s">
        <v>129</v>
      </c>
      <c r="F11" s="98" t="s">
        <v>143</v>
      </c>
      <c r="G11" s="98" t="s">
        <v>145</v>
      </c>
      <c r="H11" s="98" t="s">
        <v>146</v>
      </c>
      <c r="I11" s="98" t="s">
        <v>136</v>
      </c>
      <c r="J11" s="98" t="s">
        <v>147</v>
      </c>
      <c r="K11" s="98" t="s">
        <v>148</v>
      </c>
      <c r="L11" s="98" t="s">
        <v>149</v>
      </c>
      <c r="M11" s="98" t="s">
        <v>140</v>
      </c>
      <c r="N11" s="98" t="s">
        <v>150</v>
      </c>
      <c r="O11" s="104" t="s">
        <v>151</v>
      </c>
      <c r="S11" s="99"/>
      <c r="V11" s="30"/>
      <c r="W11" s="30"/>
      <c r="Y11" s="30"/>
      <c r="Z11" s="30"/>
      <c r="AA11" s="30"/>
      <c r="AB11" s="30"/>
      <c r="AC11" s="30"/>
      <c r="AD11" s="30"/>
    </row>
    <row r="12" spans="1:30" s="59" customFormat="1" ht="63.75" thickBot="1">
      <c r="A12" s="83" t="s">
        <v>30</v>
      </c>
      <c r="B12" s="51" t="s">
        <v>31</v>
      </c>
      <c r="C12" s="51" t="s">
        <v>32</v>
      </c>
      <c r="D12" s="51" t="s">
        <v>33</v>
      </c>
      <c r="E12" s="51" t="s">
        <v>34</v>
      </c>
      <c r="F12" s="51" t="s">
        <v>35</v>
      </c>
      <c r="G12" s="51" t="s">
        <v>36</v>
      </c>
      <c r="H12" s="51" t="s">
        <v>37</v>
      </c>
      <c r="I12" s="51" t="s">
        <v>38</v>
      </c>
      <c r="J12" s="51" t="s">
        <v>39</v>
      </c>
      <c r="K12" s="51" t="s">
        <v>40</v>
      </c>
      <c r="L12" s="51" t="s">
        <v>41</v>
      </c>
      <c r="M12" s="51" t="s">
        <v>42</v>
      </c>
      <c r="N12" s="51" t="s">
        <v>43</v>
      </c>
      <c r="O12" s="51" t="s">
        <v>44</v>
      </c>
      <c r="P12" s="52" t="s">
        <v>45</v>
      </c>
      <c r="Q12" s="52" t="s">
        <v>46</v>
      </c>
      <c r="R12" s="51" t="s">
        <v>47</v>
      </c>
      <c r="S12" s="53" t="s">
        <v>48</v>
      </c>
      <c r="T12" s="54" t="s">
        <v>49</v>
      </c>
      <c r="U12" s="53" t="s">
        <v>50</v>
      </c>
      <c r="V12" s="51" t="s">
        <v>51</v>
      </c>
      <c r="W12" s="51" t="s">
        <v>52</v>
      </c>
      <c r="X12" s="55" t="s">
        <v>53</v>
      </c>
      <c r="Y12" s="56" t="s">
        <v>8</v>
      </c>
      <c r="Z12" s="56" t="s">
        <v>10</v>
      </c>
      <c r="AA12" s="57" t="s">
        <v>54</v>
      </c>
      <c r="AB12" s="57" t="s">
        <v>55</v>
      </c>
      <c r="AC12" s="57" t="s">
        <v>56</v>
      </c>
      <c r="AD12" s="58" t="s">
        <v>57</v>
      </c>
    </row>
    <row r="13" spans="1:30">
      <c r="A13" s="87">
        <v>43763</v>
      </c>
      <c r="B13" s="84" t="s">
        <v>1</v>
      </c>
      <c r="C13" s="10">
        <v>3684.4</v>
      </c>
      <c r="D13" s="10">
        <v>3680.6</v>
      </c>
      <c r="E13" s="10">
        <v>3658</v>
      </c>
      <c r="F13" s="10">
        <v>3699.8</v>
      </c>
      <c r="G13" s="10">
        <v>3655</v>
      </c>
      <c r="H13" s="10">
        <v>3641.8</v>
      </c>
      <c r="I13" s="10">
        <v>3641.7</v>
      </c>
      <c r="J13" s="10">
        <v>3749.7</v>
      </c>
      <c r="K13" s="10">
        <v>3664.2</v>
      </c>
      <c r="L13" s="10">
        <v>3679</v>
      </c>
      <c r="M13" s="10">
        <v>3705.3</v>
      </c>
      <c r="N13" s="10">
        <v>3793.7</v>
      </c>
      <c r="O13" s="10">
        <v>3749</v>
      </c>
      <c r="P13" s="61">
        <f>IF((O14=""),"",MAX(C15:O15))</f>
        <v>2855.2</v>
      </c>
      <c r="Q13" s="60">
        <f>IF(O14="","",MIN(C15:O15))</f>
        <v>2728.6000000000004</v>
      </c>
      <c r="R13" s="60">
        <f>IF((O15=""),"",AVERAGE(C15:O15))</f>
        <v>2777.9384615384615</v>
      </c>
      <c r="S13" s="62">
        <f>STDEV(C15:O15)</f>
        <v>38.825540100611597</v>
      </c>
      <c r="T13" s="63">
        <f>IF((O14=""),"",((P13-Q13)/(P13+Q13))*100)</f>
        <v>2.2672731831369219</v>
      </c>
      <c r="U13" s="64"/>
      <c r="V13" s="65">
        <v>1519</v>
      </c>
      <c r="W13" s="66"/>
      <c r="X13" s="82" t="s">
        <v>63</v>
      </c>
      <c r="AA13" s="67"/>
      <c r="AB13" s="67"/>
      <c r="AC13" s="68"/>
      <c r="AD13" s="68"/>
    </row>
    <row r="14" spans="1:30">
      <c r="A14" s="88"/>
      <c r="B14" s="85" t="s">
        <v>2</v>
      </c>
      <c r="C14" s="10">
        <v>2320.1</v>
      </c>
      <c r="D14" s="10">
        <v>2312.6999999999998</v>
      </c>
      <c r="E14" s="10">
        <v>2283.3000000000002</v>
      </c>
      <c r="F14" s="10">
        <v>2328.3000000000002</v>
      </c>
      <c r="G14" s="10">
        <v>2277.6999999999998</v>
      </c>
      <c r="H14" s="10">
        <v>2226</v>
      </c>
      <c r="I14" s="10">
        <v>2214.1</v>
      </c>
      <c r="J14" s="10">
        <v>2359.1</v>
      </c>
      <c r="K14" s="10">
        <v>2251.5</v>
      </c>
      <c r="L14" s="10">
        <v>2292</v>
      </c>
      <c r="M14" s="10">
        <v>2321.5</v>
      </c>
      <c r="N14" s="10">
        <v>2402.8000000000002</v>
      </c>
      <c r="O14" s="10">
        <v>2356.5</v>
      </c>
      <c r="P14" s="69"/>
      <c r="Q14" s="70"/>
      <c r="R14" s="70"/>
      <c r="S14" s="62"/>
      <c r="T14" s="71"/>
      <c r="U14" s="70"/>
      <c r="V14" s="72"/>
      <c r="W14" s="66"/>
      <c r="X14" s="73"/>
    </row>
    <row r="15" spans="1:30" ht="32.25" thickBot="1">
      <c r="A15" s="89"/>
      <c r="B15" s="86" t="s">
        <v>58</v>
      </c>
      <c r="C15" s="74">
        <f>IF(((C13="")*AND(C14="")),"",(C13-C14)*2)</f>
        <v>2728.6000000000004</v>
      </c>
      <c r="D15" s="74">
        <f t="shared" ref="D15:O15" si="0">IF(((D13="")*AND(D14="")),"",(D13-D14)*2)</f>
        <v>2735.8</v>
      </c>
      <c r="E15" s="74">
        <f t="shared" si="0"/>
        <v>2749.3999999999996</v>
      </c>
      <c r="F15" s="74">
        <f t="shared" si="0"/>
        <v>2743</v>
      </c>
      <c r="G15" s="74">
        <f t="shared" si="0"/>
        <v>2754.6000000000004</v>
      </c>
      <c r="H15" s="74">
        <f t="shared" si="0"/>
        <v>2831.6000000000004</v>
      </c>
      <c r="I15" s="74">
        <f t="shared" si="0"/>
        <v>2855.2</v>
      </c>
      <c r="J15" s="74">
        <f t="shared" si="0"/>
        <v>2781.2</v>
      </c>
      <c r="K15" s="74">
        <f t="shared" si="0"/>
        <v>2825.3999999999996</v>
      </c>
      <c r="L15" s="74">
        <f t="shared" si="0"/>
        <v>2774</v>
      </c>
      <c r="M15" s="74">
        <f t="shared" si="0"/>
        <v>2767.6000000000004</v>
      </c>
      <c r="N15" s="74">
        <f t="shared" si="0"/>
        <v>2781.7999999999993</v>
      </c>
      <c r="O15" s="74">
        <f t="shared" si="0"/>
        <v>2785</v>
      </c>
      <c r="P15" s="75"/>
      <c r="Q15" s="74"/>
      <c r="R15" s="74"/>
      <c r="S15" s="76"/>
      <c r="T15" s="77"/>
      <c r="U15" s="74"/>
      <c r="V15" s="78"/>
      <c r="W15" s="66"/>
      <c r="X15" s="73"/>
    </row>
    <row r="16" spans="1:30">
      <c r="A16" s="87">
        <v>43777</v>
      </c>
      <c r="B16" s="84" t="s">
        <v>1</v>
      </c>
      <c r="C16">
        <v>3587.8</v>
      </c>
      <c r="D16">
        <v>3570.7</v>
      </c>
      <c r="E16">
        <v>3605.8</v>
      </c>
      <c r="F16">
        <v>3555.3</v>
      </c>
      <c r="G16">
        <v>3590.7</v>
      </c>
      <c r="H16">
        <v>3560.3</v>
      </c>
      <c r="I16">
        <v>3656.4</v>
      </c>
      <c r="J16">
        <v>3605.9</v>
      </c>
      <c r="K16">
        <v>3631.8</v>
      </c>
      <c r="L16">
        <v>3675.8</v>
      </c>
      <c r="M16">
        <v>3729.2</v>
      </c>
      <c r="N16">
        <v>3699.3</v>
      </c>
      <c r="O16">
        <v>3674</v>
      </c>
      <c r="P16" s="61">
        <f>IF((O17=""),"",MAX(C18:O18))</f>
        <v>2951.2</v>
      </c>
      <c r="Q16" s="60">
        <f>IF(O17="","",MIN(C18:O18))</f>
        <v>2773.6000000000004</v>
      </c>
      <c r="R16" s="60">
        <f>IF((O18=""),"",AVERAGE(C18:O18))</f>
        <v>2872.3230769230777</v>
      </c>
      <c r="S16" s="62">
        <f>STDEV(C18:O18)</f>
        <v>61.952107225969812</v>
      </c>
      <c r="T16" s="63">
        <f>IF((O17=""),"",((P16-Q16)/(P16+Q16))*100)</f>
        <v>3.1022917831190511</v>
      </c>
      <c r="U16" s="64"/>
      <c r="V16" s="65">
        <v>64</v>
      </c>
      <c r="W16" s="66"/>
      <c r="X16" s="82" t="s">
        <v>111</v>
      </c>
      <c r="AA16" s="67"/>
      <c r="AB16" s="67"/>
      <c r="AC16" s="68"/>
      <c r="AD16" s="68"/>
    </row>
    <row r="17" spans="1:24">
      <c r="A17" s="88"/>
      <c r="B17" s="85" t="s">
        <v>2</v>
      </c>
      <c r="C17">
        <v>2201</v>
      </c>
      <c r="D17">
        <v>2165</v>
      </c>
      <c r="E17">
        <v>2196.6</v>
      </c>
      <c r="F17">
        <v>2157.9</v>
      </c>
      <c r="G17">
        <v>2186.3000000000002</v>
      </c>
      <c r="H17">
        <v>2096.1999999999998</v>
      </c>
      <c r="I17">
        <v>2180.8000000000002</v>
      </c>
      <c r="J17">
        <v>2170.1999999999998</v>
      </c>
      <c r="K17">
        <v>2181.6</v>
      </c>
      <c r="L17">
        <v>2220.9</v>
      </c>
      <c r="M17">
        <v>2269.1</v>
      </c>
      <c r="N17">
        <v>2233.6999999999998</v>
      </c>
      <c r="O17">
        <v>2213.6</v>
      </c>
      <c r="P17" s="69"/>
      <c r="Q17" s="70"/>
      <c r="R17" s="70"/>
      <c r="S17" s="62"/>
      <c r="T17" s="71"/>
      <c r="U17" s="70"/>
      <c r="V17" s="72"/>
      <c r="W17" s="66"/>
      <c r="X17" s="73"/>
    </row>
    <row r="18" spans="1:24" ht="32.25" thickBot="1">
      <c r="A18" s="89"/>
      <c r="B18" s="86" t="s">
        <v>58</v>
      </c>
      <c r="C18" s="74">
        <f t="shared" ref="C18:O18" si="1">IF(((C16="")*AND(C17="")),"",(C16-C17)*2)</f>
        <v>2773.6000000000004</v>
      </c>
      <c r="D18" s="74">
        <f t="shared" si="1"/>
        <v>2811.3999999999996</v>
      </c>
      <c r="E18" s="74">
        <f t="shared" si="1"/>
        <v>2818.4000000000005</v>
      </c>
      <c r="F18" s="74">
        <f t="shared" si="1"/>
        <v>2794.8</v>
      </c>
      <c r="G18" s="74">
        <f t="shared" si="1"/>
        <v>2808.7999999999993</v>
      </c>
      <c r="H18" s="74">
        <f t="shared" si="1"/>
        <v>2928.2000000000007</v>
      </c>
      <c r="I18" s="74">
        <f t="shared" si="1"/>
        <v>2951.2</v>
      </c>
      <c r="J18" s="74">
        <f t="shared" si="1"/>
        <v>2871.4000000000005</v>
      </c>
      <c r="K18" s="74">
        <f t="shared" si="1"/>
        <v>2900.4000000000005</v>
      </c>
      <c r="L18" s="74">
        <f t="shared" si="1"/>
        <v>2909.8</v>
      </c>
      <c r="M18" s="74">
        <f t="shared" si="1"/>
        <v>2920.2</v>
      </c>
      <c r="N18" s="74">
        <f t="shared" si="1"/>
        <v>2931.2000000000007</v>
      </c>
      <c r="O18" s="74">
        <f t="shared" si="1"/>
        <v>2920.8</v>
      </c>
      <c r="P18" s="75"/>
      <c r="Q18" s="74"/>
      <c r="R18" s="74"/>
      <c r="S18" s="76"/>
      <c r="T18" s="77"/>
      <c r="U18" s="74"/>
      <c r="V18" s="78"/>
      <c r="W18" s="66"/>
      <c r="X18" s="73"/>
    </row>
    <row r="19" spans="1:24">
      <c r="A19" s="87">
        <v>43780</v>
      </c>
      <c r="B19" s="84" t="s">
        <v>1</v>
      </c>
      <c r="C19">
        <v>3665.2</v>
      </c>
      <c r="D19">
        <v>3672.9</v>
      </c>
      <c r="E19">
        <v>3653.6</v>
      </c>
      <c r="F19">
        <v>3655</v>
      </c>
      <c r="G19">
        <v>3624.6</v>
      </c>
      <c r="H19">
        <v>3714.5</v>
      </c>
      <c r="I19">
        <v>3674.1</v>
      </c>
      <c r="J19">
        <v>3705.5</v>
      </c>
      <c r="K19">
        <v>3672</v>
      </c>
      <c r="L19">
        <v>3773.3</v>
      </c>
      <c r="M19">
        <v>3799.2</v>
      </c>
      <c r="N19">
        <v>3811.2</v>
      </c>
      <c r="O19">
        <v>3776.9</v>
      </c>
      <c r="P19" s="61">
        <f>IF((O20=""),"",MAX(C21:O21))</f>
        <v>3040.3999999999996</v>
      </c>
      <c r="Q19" s="60">
        <f>IF(O20="","",MIN(C21:O21))</f>
        <v>2837</v>
      </c>
      <c r="R19" s="60">
        <f>IF((O21=""),"",AVERAGE(C21:O21))</f>
        <v>2938.9538461538464</v>
      </c>
      <c r="S19" s="62">
        <f>STDEV(C21:O21)</f>
        <v>73.027627367820898</v>
      </c>
      <c r="T19" s="63">
        <f>IF((O20=""),"",((P19-Q19)/(P19+Q19))*100)</f>
        <v>3.4607139211215783</v>
      </c>
      <c r="U19" s="64"/>
      <c r="V19" s="65">
        <v>102</v>
      </c>
      <c r="X19" s="90" t="s">
        <v>121</v>
      </c>
    </row>
    <row r="20" spans="1:24">
      <c r="A20" s="88"/>
      <c r="B20" s="85" t="s">
        <v>2</v>
      </c>
      <c r="C20">
        <v>2246.1</v>
      </c>
      <c r="D20">
        <v>2229.4</v>
      </c>
      <c r="E20">
        <v>2217.4</v>
      </c>
      <c r="F20">
        <v>2236.5</v>
      </c>
      <c r="G20">
        <v>2202.8000000000002</v>
      </c>
      <c r="H20">
        <v>2194.3000000000002</v>
      </c>
      <c r="I20">
        <v>2181.1999999999998</v>
      </c>
      <c r="J20">
        <v>2233.1999999999998</v>
      </c>
      <c r="K20">
        <v>2183</v>
      </c>
      <c r="L20">
        <v>2267</v>
      </c>
      <c r="M20">
        <v>2310.4</v>
      </c>
      <c r="N20">
        <v>2310.8000000000002</v>
      </c>
      <c r="O20">
        <v>2282.6999999999998</v>
      </c>
      <c r="P20" s="69"/>
      <c r="Q20" s="70"/>
      <c r="R20" s="70"/>
      <c r="S20" s="62"/>
      <c r="T20" s="71"/>
      <c r="U20" s="70"/>
      <c r="V20" s="72"/>
      <c r="X20" s="82"/>
    </row>
    <row r="21" spans="1:24" ht="32.25" thickBot="1">
      <c r="A21" s="89"/>
      <c r="B21" s="86" t="s">
        <v>58</v>
      </c>
      <c r="C21" s="74">
        <f t="shared" ref="C21:O21" si="2">IF(((C19="")*AND(C20="")),"",(C19-C20)*2)</f>
        <v>2838.2</v>
      </c>
      <c r="D21" s="74">
        <f t="shared" si="2"/>
        <v>2887</v>
      </c>
      <c r="E21" s="74">
        <f t="shared" si="2"/>
        <v>2872.3999999999996</v>
      </c>
      <c r="F21" s="74">
        <f t="shared" si="2"/>
        <v>2837</v>
      </c>
      <c r="G21" s="74">
        <f t="shared" si="2"/>
        <v>2843.5999999999995</v>
      </c>
      <c r="H21" s="74">
        <f t="shared" si="2"/>
        <v>3040.3999999999996</v>
      </c>
      <c r="I21" s="74">
        <f t="shared" si="2"/>
        <v>2985.8</v>
      </c>
      <c r="J21" s="74">
        <f t="shared" si="2"/>
        <v>2944.6000000000004</v>
      </c>
      <c r="K21" s="74">
        <f t="shared" si="2"/>
        <v>2978</v>
      </c>
      <c r="L21" s="74">
        <f t="shared" si="2"/>
        <v>3012.6000000000004</v>
      </c>
      <c r="M21" s="74">
        <f t="shared" si="2"/>
        <v>2977.5999999999995</v>
      </c>
      <c r="N21" s="74">
        <f t="shared" si="2"/>
        <v>3000.7999999999993</v>
      </c>
      <c r="O21" s="74">
        <f t="shared" si="2"/>
        <v>2988.4000000000005</v>
      </c>
      <c r="P21" s="75"/>
      <c r="Q21" s="74"/>
      <c r="R21" s="74"/>
      <c r="S21" s="76"/>
      <c r="T21" s="77"/>
      <c r="U21" s="74"/>
      <c r="V21" s="78"/>
    </row>
    <row r="22" spans="1:24">
      <c r="A22" s="87">
        <v>43780</v>
      </c>
      <c r="B22" s="84" t="s">
        <v>1</v>
      </c>
      <c r="C22">
        <v>3669.1</v>
      </c>
      <c r="D22">
        <v>3620.3</v>
      </c>
      <c r="E22">
        <v>3660.4</v>
      </c>
      <c r="F22">
        <v>3651</v>
      </c>
      <c r="G22">
        <v>3672.8</v>
      </c>
      <c r="H22">
        <v>3672.6</v>
      </c>
      <c r="I22">
        <v>3647.1</v>
      </c>
      <c r="J22">
        <v>3616.1</v>
      </c>
      <c r="K22">
        <v>3714.1</v>
      </c>
      <c r="L22">
        <v>3810.8</v>
      </c>
      <c r="M22">
        <v>3730.6</v>
      </c>
      <c r="N22">
        <v>3733.4</v>
      </c>
      <c r="O22">
        <v>3804.9</v>
      </c>
      <c r="P22" s="61">
        <f>IF((O23=""),"",MAX(C24:O24))</f>
        <v>3025.8</v>
      </c>
      <c r="Q22" s="60">
        <f>IF(O23="","",MIN(C24:O24))</f>
        <v>2861.6000000000004</v>
      </c>
      <c r="R22" s="60">
        <f>IF((O24=""),"",AVERAGE(C24:O24))</f>
        <v>2941.7230769230769</v>
      </c>
      <c r="S22" s="62">
        <f>STDEV(C24:O24)</f>
        <v>54.394089045379367</v>
      </c>
      <c r="T22" s="63">
        <f>IF((O23=""),"",((P22-Q22)/(P22+Q22))*100)</f>
        <v>2.7890070319665692</v>
      </c>
      <c r="U22" s="64"/>
      <c r="V22" s="65">
        <v>102</v>
      </c>
      <c r="X22" s="90" t="s">
        <v>122</v>
      </c>
    </row>
    <row r="23" spans="1:24">
      <c r="A23" s="88"/>
      <c r="B23" s="85" t="s">
        <v>2</v>
      </c>
      <c r="C23">
        <v>2235.6</v>
      </c>
      <c r="D23">
        <v>2168.8000000000002</v>
      </c>
      <c r="E23">
        <v>2207.1</v>
      </c>
      <c r="F23">
        <v>2220.1999999999998</v>
      </c>
      <c r="G23">
        <v>2234.5</v>
      </c>
      <c r="H23">
        <v>2186.8000000000002</v>
      </c>
      <c r="I23">
        <v>2150.6</v>
      </c>
      <c r="J23">
        <v>2132.6</v>
      </c>
      <c r="K23">
        <v>2201.1999999999998</v>
      </c>
      <c r="L23">
        <v>2338.8000000000002</v>
      </c>
      <c r="M23">
        <v>2257.8000000000002</v>
      </c>
      <c r="N23">
        <v>2246.6</v>
      </c>
      <c r="O23">
        <v>2301.4</v>
      </c>
      <c r="P23" s="69"/>
      <c r="Q23" s="70"/>
      <c r="R23" s="70"/>
      <c r="S23" s="62"/>
      <c r="T23" s="71"/>
      <c r="U23" s="70"/>
      <c r="V23" s="72"/>
      <c r="X23" s="82"/>
    </row>
    <row r="24" spans="1:24" ht="32.25" thickBot="1">
      <c r="A24" s="89"/>
      <c r="B24" s="86" t="s">
        <v>58</v>
      </c>
      <c r="C24" s="74">
        <f t="shared" ref="C24:O24" si="3">IF(((C22="")*AND(C23="")),"",(C22-C23)*2)</f>
        <v>2867</v>
      </c>
      <c r="D24" s="74">
        <f t="shared" si="3"/>
        <v>2903</v>
      </c>
      <c r="E24" s="74">
        <f t="shared" si="3"/>
        <v>2906.6000000000004</v>
      </c>
      <c r="F24" s="74">
        <f t="shared" si="3"/>
        <v>2861.6000000000004</v>
      </c>
      <c r="G24" s="74">
        <f t="shared" si="3"/>
        <v>2876.6000000000004</v>
      </c>
      <c r="H24" s="74">
        <f t="shared" si="3"/>
        <v>2971.5999999999995</v>
      </c>
      <c r="I24" s="74">
        <f t="shared" si="3"/>
        <v>2993</v>
      </c>
      <c r="J24" s="74">
        <f t="shared" si="3"/>
        <v>2967</v>
      </c>
      <c r="K24" s="74">
        <f t="shared" si="3"/>
        <v>3025.8</v>
      </c>
      <c r="L24" s="74">
        <f t="shared" si="3"/>
        <v>2944</v>
      </c>
      <c r="M24" s="74">
        <f t="shared" si="3"/>
        <v>2945.5999999999995</v>
      </c>
      <c r="N24" s="74">
        <f t="shared" si="3"/>
        <v>2973.6000000000004</v>
      </c>
      <c r="O24" s="74">
        <f t="shared" si="3"/>
        <v>3007</v>
      </c>
      <c r="P24" s="75"/>
      <c r="Q24" s="74"/>
      <c r="R24" s="74"/>
      <c r="S24" s="76"/>
      <c r="T24" s="77"/>
      <c r="U24" s="74"/>
      <c r="V24" s="78"/>
    </row>
    <row r="25" spans="1:24">
      <c r="A25" s="87">
        <v>43782</v>
      </c>
      <c r="B25" s="84" t="s">
        <v>1</v>
      </c>
      <c r="C25">
        <v>3577.9</v>
      </c>
      <c r="D25">
        <v>3567.7</v>
      </c>
      <c r="E25">
        <v>3580.8</v>
      </c>
      <c r="F25">
        <v>3537.8</v>
      </c>
      <c r="G25">
        <v>3569.9</v>
      </c>
      <c r="H25">
        <v>3544.5</v>
      </c>
      <c r="I25">
        <v>3624.8</v>
      </c>
      <c r="J25">
        <v>3590.8</v>
      </c>
      <c r="K25">
        <v>3614.6</v>
      </c>
      <c r="L25">
        <v>3652.2</v>
      </c>
      <c r="M25">
        <v>3698</v>
      </c>
      <c r="N25">
        <v>3686</v>
      </c>
      <c r="O25">
        <v>3667.9</v>
      </c>
      <c r="P25" s="61">
        <f>IF((O26=""),"",MAX(C27:O27))</f>
        <v>3029.6000000000004</v>
      </c>
      <c r="Q25" s="60">
        <f>IF(O26="","",MIN(C27:O27))</f>
        <v>2862.2</v>
      </c>
      <c r="R25" s="60">
        <f>IF((O27=""),"",AVERAGE(C27:O27))</f>
        <v>2931.9076923076927</v>
      </c>
      <c r="S25" s="62">
        <f>STDEV(C27:O27)</f>
        <v>54.319340655332681</v>
      </c>
      <c r="T25" s="63">
        <f>IF((O26=""),"",((P25-Q25)/(P25+Q25))*100)</f>
        <v>2.8412369734206955</v>
      </c>
      <c r="U25" s="64"/>
      <c r="V25" s="65">
        <v>102</v>
      </c>
      <c r="X25" s="90" t="s">
        <v>126</v>
      </c>
    </row>
    <row r="26" spans="1:24">
      <c r="A26" s="88"/>
      <c r="B26" s="85" t="s">
        <v>2</v>
      </c>
      <c r="C26">
        <v>2146.8000000000002</v>
      </c>
      <c r="D26">
        <v>2118.6</v>
      </c>
      <c r="E26">
        <v>2140.3000000000002</v>
      </c>
      <c r="F26">
        <v>2095.1999999999998</v>
      </c>
      <c r="G26">
        <v>2135.3000000000002</v>
      </c>
      <c r="H26">
        <v>2042.8</v>
      </c>
      <c r="I26">
        <v>2110</v>
      </c>
      <c r="J26">
        <v>2104.6999999999998</v>
      </c>
      <c r="K26">
        <v>2144.6</v>
      </c>
      <c r="L26">
        <v>2188.9</v>
      </c>
      <c r="M26">
        <v>2199.9</v>
      </c>
      <c r="N26">
        <v>2219.4</v>
      </c>
      <c r="O26">
        <v>2209</v>
      </c>
      <c r="P26" s="69"/>
      <c r="Q26" s="70"/>
      <c r="R26" s="70"/>
      <c r="S26" s="62"/>
      <c r="T26" s="71"/>
      <c r="U26" s="70"/>
      <c r="V26" s="72"/>
    </row>
    <row r="27" spans="1:24" ht="32.25" thickBot="1">
      <c r="A27" s="89"/>
      <c r="B27" s="86" t="s">
        <v>58</v>
      </c>
      <c r="C27" s="74">
        <f t="shared" ref="C27:O27" si="4">IF(((C25="")*AND(C26="")),"",(C25-C26)*2)</f>
        <v>2862.2</v>
      </c>
      <c r="D27" s="74">
        <f t="shared" si="4"/>
        <v>2898.2</v>
      </c>
      <c r="E27" s="74">
        <f t="shared" si="4"/>
        <v>2881</v>
      </c>
      <c r="F27" s="74">
        <f t="shared" si="4"/>
        <v>2885.2000000000007</v>
      </c>
      <c r="G27" s="74">
        <f t="shared" si="4"/>
        <v>2869.2</v>
      </c>
      <c r="H27" s="74">
        <f t="shared" si="4"/>
        <v>3003.4</v>
      </c>
      <c r="I27" s="74">
        <f t="shared" si="4"/>
        <v>3029.6000000000004</v>
      </c>
      <c r="J27" s="74">
        <f t="shared" si="4"/>
        <v>2972.2000000000007</v>
      </c>
      <c r="K27" s="74">
        <f t="shared" si="4"/>
        <v>2940</v>
      </c>
      <c r="L27" s="74">
        <f t="shared" si="4"/>
        <v>2926.5999999999995</v>
      </c>
      <c r="M27" s="74">
        <f t="shared" si="4"/>
        <v>2996.2</v>
      </c>
      <c r="N27" s="74">
        <f t="shared" si="4"/>
        <v>2933.2</v>
      </c>
      <c r="O27" s="74">
        <f t="shared" si="4"/>
        <v>2917.8</v>
      </c>
      <c r="P27" s="75"/>
      <c r="Q27" s="74"/>
      <c r="R27" s="74"/>
      <c r="S27" s="76"/>
      <c r="T27" s="77"/>
      <c r="U27" s="74"/>
      <c r="V27" s="78"/>
    </row>
    <row r="28" spans="1:24">
      <c r="A28" s="87"/>
      <c r="B28" s="84" t="s">
        <v>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61" t="str">
        <f>IF((O29=""),"",MAX(C30:O30))</f>
        <v/>
      </c>
      <c r="Q28" s="60" t="str">
        <f>IF(O29="","",MIN(C30:O30))</f>
        <v/>
      </c>
      <c r="R28" s="60" t="str">
        <f>IF((O30=""),"",AVERAGE(C30:O30))</f>
        <v/>
      </c>
      <c r="S28" s="62" t="e">
        <f>STDEV(C30:O30)</f>
        <v>#DIV/0!</v>
      </c>
      <c r="T28" s="63" t="str">
        <f>IF((O29=""),"",((P28-Q28)/(P28+Q28))*100)</f>
        <v/>
      </c>
      <c r="U28" s="64"/>
      <c r="V28" s="65"/>
    </row>
    <row r="29" spans="1:24">
      <c r="A29" s="88"/>
      <c r="B29" s="85" t="s">
        <v>2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69"/>
      <c r="Q29" s="70"/>
      <c r="R29" s="70"/>
      <c r="S29" s="62"/>
      <c r="T29" s="71"/>
      <c r="U29" s="70"/>
      <c r="V29" s="72"/>
    </row>
    <row r="30" spans="1:24" ht="32.25" thickBot="1">
      <c r="A30" s="89"/>
      <c r="B30" s="86" t="s">
        <v>58</v>
      </c>
      <c r="C30" s="74" t="str">
        <f t="shared" ref="C30:O30" si="5">IF(((C28="")*AND(C29="")),"",(C28-C29)*2)</f>
        <v/>
      </c>
      <c r="D30" s="74" t="str">
        <f t="shared" si="5"/>
        <v/>
      </c>
      <c r="E30" s="74" t="str">
        <f t="shared" si="5"/>
        <v/>
      </c>
      <c r="F30" s="74" t="str">
        <f t="shared" si="5"/>
        <v/>
      </c>
      <c r="G30" s="74" t="str">
        <f t="shared" si="5"/>
        <v/>
      </c>
      <c r="H30" s="74" t="str">
        <f t="shared" si="5"/>
        <v/>
      </c>
      <c r="I30" s="74" t="str">
        <f t="shared" si="5"/>
        <v/>
      </c>
      <c r="J30" s="74" t="str">
        <f t="shared" si="5"/>
        <v/>
      </c>
      <c r="K30" s="74" t="str">
        <f t="shared" si="5"/>
        <v/>
      </c>
      <c r="L30" s="74" t="str">
        <f t="shared" si="5"/>
        <v/>
      </c>
      <c r="M30" s="74" t="str">
        <f t="shared" si="5"/>
        <v/>
      </c>
      <c r="N30" s="74" t="str">
        <f t="shared" si="5"/>
        <v/>
      </c>
      <c r="O30" s="74" t="str">
        <f t="shared" si="5"/>
        <v/>
      </c>
      <c r="P30" s="75"/>
      <c r="Q30" s="74"/>
      <c r="R30" s="74"/>
      <c r="S30" s="76"/>
      <c r="T30" s="77"/>
      <c r="U30" s="74"/>
      <c r="V30" s="78"/>
    </row>
    <row r="31" spans="1:24">
      <c r="A31" s="87"/>
      <c r="B31" s="84" t="s">
        <v>1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61" t="str">
        <f>IF((O32=""),"",MAX(C33:O33))</f>
        <v/>
      </c>
      <c r="Q31" s="60" t="str">
        <f>IF(O32="","",MIN(C33:O33))</f>
        <v/>
      </c>
      <c r="R31" s="60" t="str">
        <f>IF((O33=""),"",AVERAGE(C33:O33))</f>
        <v/>
      </c>
      <c r="S31" s="62" t="e">
        <f>STDEV(C33:O33)</f>
        <v>#DIV/0!</v>
      </c>
      <c r="T31" s="63" t="str">
        <f>IF((O32=""),"",((P31-Q31)/(P31+Q31))*100)</f>
        <v/>
      </c>
      <c r="U31" s="64"/>
      <c r="V31" s="65"/>
    </row>
    <row r="32" spans="1:24">
      <c r="A32" s="88"/>
      <c r="B32" s="85" t="s">
        <v>2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69"/>
      <c r="Q32" s="70"/>
      <c r="R32" s="70"/>
      <c r="S32" s="62"/>
      <c r="T32" s="71"/>
      <c r="U32" s="70"/>
      <c r="V32" s="72"/>
    </row>
    <row r="33" spans="1:22" ht="32.25" thickBot="1">
      <c r="A33" s="89"/>
      <c r="B33" s="86" t="s">
        <v>58</v>
      </c>
      <c r="C33" s="74" t="str">
        <f t="shared" ref="C33:O33" si="6">IF(((C31="")*AND(C32="")),"",(C31-C32)*2)</f>
        <v/>
      </c>
      <c r="D33" s="74" t="str">
        <f t="shared" si="6"/>
        <v/>
      </c>
      <c r="E33" s="74" t="str">
        <f t="shared" si="6"/>
        <v/>
      </c>
      <c r="F33" s="74" t="str">
        <f t="shared" si="6"/>
        <v/>
      </c>
      <c r="G33" s="74" t="str">
        <f t="shared" si="6"/>
        <v/>
      </c>
      <c r="H33" s="74" t="str">
        <f t="shared" si="6"/>
        <v/>
      </c>
      <c r="I33" s="74" t="str">
        <f t="shared" si="6"/>
        <v/>
      </c>
      <c r="J33" s="74" t="str">
        <f t="shared" si="6"/>
        <v/>
      </c>
      <c r="K33" s="74" t="str">
        <f t="shared" si="6"/>
        <v/>
      </c>
      <c r="L33" s="74" t="str">
        <f t="shared" si="6"/>
        <v/>
      </c>
      <c r="M33" s="74" t="str">
        <f t="shared" si="6"/>
        <v/>
      </c>
      <c r="N33" s="74" t="str">
        <f t="shared" si="6"/>
        <v/>
      </c>
      <c r="O33" s="74" t="str">
        <f t="shared" si="6"/>
        <v/>
      </c>
      <c r="P33" s="75"/>
      <c r="Q33" s="74"/>
      <c r="R33" s="74"/>
      <c r="S33" s="76"/>
      <c r="T33" s="77"/>
      <c r="U33" s="74"/>
      <c r="V33" s="78"/>
    </row>
  </sheetData>
  <autoFilter ref="A12:AD15"/>
  <mergeCells count="2">
    <mergeCell ref="C9:O9"/>
    <mergeCell ref="N2:Q6"/>
  </mergeCells>
  <conditionalFormatting sqref="U13">
    <cfRule type="cellIs" dxfId="15" priority="15" stopIfTrue="1" operator="equal">
      <formula>"Fail"</formula>
    </cfRule>
    <cfRule type="cellIs" dxfId="14" priority="16" stopIfTrue="1" operator="equal">
      <formula>"Pass"</formula>
    </cfRule>
  </conditionalFormatting>
  <conditionalFormatting sqref="U16">
    <cfRule type="cellIs" dxfId="13" priority="11" stopIfTrue="1" operator="equal">
      <formula>"Fail"</formula>
    </cfRule>
    <cfRule type="cellIs" dxfId="12" priority="12" stopIfTrue="1" operator="equal">
      <formula>"Pass"</formula>
    </cfRule>
  </conditionalFormatting>
  <conditionalFormatting sqref="U19">
    <cfRule type="cellIs" dxfId="11" priority="9" stopIfTrue="1" operator="equal">
      <formula>"Fail"</formula>
    </cfRule>
    <cfRule type="cellIs" dxfId="10" priority="10" stopIfTrue="1" operator="equal">
      <formula>"Pass"</formula>
    </cfRule>
  </conditionalFormatting>
  <conditionalFormatting sqref="U22">
    <cfRule type="cellIs" dxfId="9" priority="7" stopIfTrue="1" operator="equal">
      <formula>"Fail"</formula>
    </cfRule>
    <cfRule type="cellIs" dxfId="8" priority="8" stopIfTrue="1" operator="equal">
      <formula>"Pass"</formula>
    </cfRule>
  </conditionalFormatting>
  <conditionalFormatting sqref="U25">
    <cfRule type="cellIs" dxfId="7" priority="5" stopIfTrue="1" operator="equal">
      <formula>"Fail"</formula>
    </cfRule>
    <cfRule type="cellIs" dxfId="6" priority="6" stopIfTrue="1" operator="equal">
      <formula>"Pass"</formula>
    </cfRule>
  </conditionalFormatting>
  <conditionalFormatting sqref="U28">
    <cfRule type="cellIs" dxfId="5" priority="3" stopIfTrue="1" operator="equal">
      <formula>"Fail"</formula>
    </cfRule>
    <cfRule type="cellIs" dxfId="4" priority="4" stopIfTrue="1" operator="equal">
      <formula>"Pass"</formula>
    </cfRule>
  </conditionalFormatting>
  <conditionalFormatting sqref="U31">
    <cfRule type="cellIs" dxfId="3" priority="1" stopIfTrue="1" operator="equal">
      <formula>"Fail"</formula>
    </cfRule>
    <cfRule type="cellIs" dxfId="2" priority="2" stopIfTrue="1" operator="equal">
      <formula>"Pass"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O33"/>
  <sheetViews>
    <sheetView topLeftCell="A10" zoomScale="70" zoomScaleNormal="70" workbookViewId="0">
      <selection activeCell="C37" sqref="C37"/>
    </sheetView>
  </sheetViews>
  <sheetFormatPr defaultColWidth="8.42578125" defaultRowHeight="15.75"/>
  <cols>
    <col min="1" max="2" width="18.7109375" style="212" customWidth="1"/>
    <col min="3" max="3" width="16.42578125" style="130" customWidth="1"/>
    <col min="4" max="52" width="13.5703125" style="130" customWidth="1"/>
    <col min="53" max="53" width="9.140625" style="130" bestFit="1" customWidth="1"/>
    <col min="54" max="55" width="8.42578125" style="130"/>
    <col min="56" max="56" width="8.42578125" style="213"/>
    <col min="57" max="57" width="8.42578125" style="214"/>
    <col min="58" max="58" width="8.42578125" style="130"/>
    <col min="59" max="60" width="8.42578125" style="215"/>
    <col min="61" max="61" width="8.42578125" style="216"/>
    <col min="62" max="65" width="8.42578125" style="116"/>
    <col min="66" max="67" width="8.42578125" style="129"/>
    <col min="68" max="16384" width="8.42578125" style="130"/>
  </cols>
  <sheetData>
    <row r="1" spans="1:67" s="119" customFormat="1">
      <c r="A1" s="109" t="s">
        <v>24</v>
      </c>
      <c r="B1" s="110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  <c r="AH1" s="111"/>
      <c r="AI1" s="111"/>
      <c r="AJ1" s="111"/>
      <c r="AK1" s="111"/>
      <c r="AL1" s="111"/>
      <c r="AM1" s="111"/>
      <c r="AN1" s="111"/>
      <c r="AO1" s="111"/>
      <c r="AP1" s="111"/>
      <c r="AQ1" s="111"/>
      <c r="AR1" s="111"/>
      <c r="AS1" s="111"/>
      <c r="AT1" s="111"/>
      <c r="AU1" s="111"/>
      <c r="AV1" s="111"/>
      <c r="AW1" s="111"/>
      <c r="AX1" s="111"/>
      <c r="AY1" s="111"/>
      <c r="AZ1" s="111"/>
      <c r="BA1" s="111"/>
      <c r="BB1" s="111"/>
      <c r="BC1" s="111"/>
      <c r="BD1" s="112"/>
      <c r="BE1" s="113"/>
      <c r="BF1" s="111"/>
      <c r="BG1" s="114"/>
      <c r="BH1" s="114"/>
      <c r="BI1" s="115"/>
      <c r="BJ1" s="116"/>
      <c r="BK1" s="116"/>
      <c r="BL1" s="117"/>
      <c r="BM1" s="117"/>
      <c r="BN1" s="118"/>
      <c r="BO1" s="118"/>
    </row>
    <row r="2" spans="1:67">
      <c r="A2" s="120" t="s">
        <v>25</v>
      </c>
      <c r="B2" s="121"/>
      <c r="C2" s="122"/>
      <c r="D2" s="123"/>
      <c r="E2" s="123"/>
      <c r="F2" s="124"/>
      <c r="G2" s="124"/>
      <c r="H2" s="124"/>
      <c r="I2" s="124"/>
      <c r="J2" s="124" t="s">
        <v>59</v>
      </c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  <c r="AP2" s="124"/>
      <c r="AQ2" s="124"/>
      <c r="AR2" s="124"/>
      <c r="AS2" s="124"/>
      <c r="AT2" s="124"/>
      <c r="AU2" s="124"/>
      <c r="AV2" s="124"/>
      <c r="AW2" s="124"/>
      <c r="AX2" s="124"/>
      <c r="AY2" s="124"/>
      <c r="AZ2" s="124"/>
      <c r="BA2" s="123"/>
      <c r="BB2" s="122"/>
      <c r="BC2" s="124"/>
      <c r="BD2" s="112"/>
      <c r="BE2" s="125"/>
      <c r="BF2" s="126"/>
      <c r="BG2" s="127"/>
      <c r="BH2" s="127"/>
      <c r="BI2" s="128"/>
    </row>
    <row r="3" spans="1:67">
      <c r="A3" s="131" t="s">
        <v>26</v>
      </c>
      <c r="B3" s="132"/>
      <c r="C3" s="133"/>
      <c r="D3" s="133"/>
      <c r="E3" s="133"/>
      <c r="F3" s="126"/>
      <c r="G3" s="126" t="s">
        <v>27</v>
      </c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6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6"/>
      <c r="AF3" s="126"/>
      <c r="AG3" s="126"/>
      <c r="AH3" s="126"/>
      <c r="AI3" s="126"/>
      <c r="AJ3" s="126"/>
      <c r="AK3" s="126"/>
      <c r="AL3" s="126"/>
      <c r="AM3" s="126"/>
      <c r="AN3" s="126"/>
      <c r="AO3" s="126"/>
      <c r="AP3" s="126"/>
      <c r="AQ3" s="126"/>
      <c r="AR3" s="126"/>
      <c r="AS3" s="126"/>
      <c r="AT3" s="126"/>
      <c r="AU3" s="126"/>
      <c r="AV3" s="126"/>
      <c r="AW3" s="126"/>
      <c r="AX3" s="126"/>
      <c r="AY3" s="126"/>
      <c r="AZ3" s="126"/>
      <c r="BA3" s="133"/>
      <c r="BB3" s="133"/>
      <c r="BC3" s="126"/>
      <c r="BD3" s="112"/>
      <c r="BE3" s="134"/>
      <c r="BF3" s="126"/>
      <c r="BG3" s="135"/>
      <c r="BH3" s="135"/>
      <c r="BI3" s="136"/>
    </row>
    <row r="4" spans="1:67">
      <c r="A4" s="120" t="s">
        <v>60</v>
      </c>
      <c r="B4" s="121"/>
      <c r="C4" s="123"/>
      <c r="D4" s="123"/>
      <c r="E4" s="123"/>
      <c r="F4" s="126"/>
      <c r="G4" s="124" t="s">
        <v>165</v>
      </c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6"/>
      <c r="AF4" s="126"/>
      <c r="AG4" s="126"/>
      <c r="AH4" s="126"/>
      <c r="AI4" s="126"/>
      <c r="AJ4" s="126"/>
      <c r="AK4" s="126"/>
      <c r="AL4" s="126"/>
      <c r="AM4" s="126"/>
      <c r="AN4" s="126"/>
      <c r="AO4" s="126"/>
      <c r="AP4" s="126"/>
      <c r="AQ4" s="126"/>
      <c r="AR4" s="126"/>
      <c r="AS4" s="126"/>
      <c r="AT4" s="126"/>
      <c r="AU4" s="126"/>
      <c r="AV4" s="126"/>
      <c r="AW4" s="126"/>
      <c r="AX4" s="126"/>
      <c r="AY4" s="126"/>
      <c r="AZ4" s="126"/>
      <c r="BA4" s="123"/>
      <c r="BB4" s="123"/>
      <c r="BC4" s="126"/>
      <c r="BD4" s="112"/>
      <c r="BE4" s="134"/>
      <c r="BF4" s="126"/>
      <c r="BG4" s="135"/>
      <c r="BH4" s="135"/>
      <c r="BI4" s="136"/>
    </row>
    <row r="5" spans="1:67">
      <c r="A5" s="120" t="s">
        <v>61</v>
      </c>
      <c r="B5" s="121"/>
      <c r="C5" s="123"/>
      <c r="D5" s="123"/>
      <c r="E5" s="123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6"/>
      <c r="AF5" s="126"/>
      <c r="AG5" s="126"/>
      <c r="AH5" s="126"/>
      <c r="AI5" s="126"/>
      <c r="AJ5" s="126"/>
      <c r="AK5" s="126"/>
      <c r="AL5" s="126"/>
      <c r="AM5" s="126"/>
      <c r="AN5" s="126"/>
      <c r="AO5" s="126"/>
      <c r="AP5" s="126"/>
      <c r="AQ5" s="126"/>
      <c r="AR5" s="126"/>
      <c r="AS5" s="126"/>
      <c r="AT5" s="126"/>
      <c r="AU5" s="126"/>
      <c r="AV5" s="126"/>
      <c r="AW5" s="126"/>
      <c r="AX5" s="126"/>
      <c r="AY5" s="126"/>
      <c r="AZ5" s="126"/>
      <c r="BA5" s="137"/>
      <c r="BB5" s="123"/>
      <c r="BC5" s="126"/>
      <c r="BD5" s="112"/>
      <c r="BE5" s="134"/>
      <c r="BF5" s="126"/>
      <c r="BG5" s="135"/>
      <c r="BH5" s="135"/>
      <c r="BI5" s="136"/>
    </row>
    <row r="6" spans="1:67">
      <c r="A6" s="120" t="s">
        <v>62</v>
      </c>
      <c r="B6" s="121"/>
      <c r="C6" s="123"/>
      <c r="D6" s="123"/>
      <c r="E6" s="123"/>
      <c r="F6" s="124" t="s">
        <v>166</v>
      </c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6"/>
      <c r="AM6" s="126"/>
      <c r="AN6" s="126"/>
      <c r="AO6" s="126"/>
      <c r="AP6" s="126"/>
      <c r="AQ6" s="126"/>
      <c r="AR6" s="126"/>
      <c r="AS6" s="126"/>
      <c r="AT6" s="126"/>
      <c r="AU6" s="126"/>
      <c r="AV6" s="126"/>
      <c r="AW6" s="126"/>
      <c r="AX6" s="126"/>
      <c r="AY6" s="126"/>
      <c r="AZ6" s="126"/>
      <c r="BA6" s="123"/>
      <c r="BB6" s="123"/>
      <c r="BC6" s="126"/>
      <c r="BD6" s="112"/>
      <c r="BE6" s="138"/>
      <c r="BF6" s="139"/>
      <c r="BG6" s="140"/>
      <c r="BH6" s="140"/>
      <c r="BI6" s="141"/>
    </row>
    <row r="7" spans="1:67">
      <c r="A7" s="142" t="s">
        <v>28</v>
      </c>
      <c r="B7" s="143"/>
      <c r="C7" s="123"/>
      <c r="D7" s="123"/>
      <c r="E7" s="123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26"/>
      <c r="AO7" s="126"/>
      <c r="AP7" s="126"/>
      <c r="AQ7" s="126"/>
      <c r="AR7" s="126"/>
      <c r="AS7" s="126"/>
      <c r="AT7" s="126"/>
      <c r="AU7" s="126"/>
      <c r="AV7" s="126"/>
      <c r="AW7" s="126"/>
      <c r="AX7" s="126"/>
      <c r="AY7" s="126"/>
      <c r="AZ7" s="126"/>
      <c r="BA7" s="123"/>
      <c r="BB7" s="123"/>
      <c r="BC7" s="126"/>
      <c r="BD7" s="112"/>
      <c r="BE7" s="134"/>
      <c r="BF7" s="126"/>
      <c r="BG7" s="135"/>
      <c r="BH7" s="135"/>
      <c r="BI7" s="136"/>
    </row>
    <row r="8" spans="1:67">
      <c r="A8" s="142"/>
      <c r="B8" s="143"/>
      <c r="C8" s="126"/>
      <c r="D8" s="123"/>
      <c r="E8" s="123"/>
      <c r="F8" s="123"/>
      <c r="G8" s="123"/>
      <c r="H8" s="123"/>
      <c r="I8" s="123"/>
      <c r="J8" s="123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23"/>
      <c r="W8" s="123"/>
      <c r="X8" s="123"/>
      <c r="Y8" s="123"/>
      <c r="Z8" s="123"/>
      <c r="AA8" s="123"/>
      <c r="AB8" s="123"/>
      <c r="AC8" s="123"/>
      <c r="AD8" s="123"/>
      <c r="AE8" s="123"/>
      <c r="AF8" s="123"/>
      <c r="AG8" s="123"/>
      <c r="AH8" s="123"/>
      <c r="AI8" s="123"/>
      <c r="AJ8" s="123"/>
      <c r="AK8" s="123"/>
      <c r="AL8" s="123"/>
      <c r="AM8" s="123"/>
      <c r="AN8" s="123"/>
      <c r="AO8" s="123"/>
      <c r="AP8" s="123"/>
      <c r="AQ8" s="123"/>
      <c r="AR8" s="123"/>
      <c r="AS8" s="123"/>
      <c r="AT8" s="123"/>
      <c r="AU8" s="123"/>
      <c r="AV8" s="123"/>
      <c r="AW8" s="123"/>
      <c r="AX8" s="123"/>
      <c r="AY8" s="123"/>
      <c r="AZ8" s="123"/>
      <c r="BA8" s="123"/>
      <c r="BB8" s="123"/>
      <c r="BC8" s="126"/>
      <c r="BD8" s="112"/>
      <c r="BE8" s="134"/>
      <c r="BF8" s="126"/>
      <c r="BG8" s="135"/>
      <c r="BH8" s="135"/>
      <c r="BI8" s="136"/>
    </row>
    <row r="9" spans="1:67" s="146" customFormat="1" ht="16.5" customHeight="1">
      <c r="A9" s="144"/>
      <c r="B9" s="144"/>
      <c r="C9" s="145"/>
      <c r="D9" s="226" t="s">
        <v>29</v>
      </c>
      <c r="E9" s="226"/>
      <c r="F9" s="226"/>
      <c r="G9" s="226"/>
      <c r="H9" s="226"/>
      <c r="I9" s="226"/>
      <c r="J9" s="226"/>
      <c r="K9" s="226"/>
      <c r="L9" s="226"/>
      <c r="M9" s="226"/>
      <c r="N9" s="226"/>
      <c r="O9" s="226"/>
      <c r="P9" s="226"/>
      <c r="Q9" s="226"/>
      <c r="R9" s="226"/>
      <c r="S9" s="226"/>
      <c r="T9" s="226"/>
      <c r="U9" s="226"/>
      <c r="V9" s="226"/>
      <c r="W9" s="226"/>
      <c r="X9" s="226"/>
      <c r="Y9" s="226"/>
      <c r="Z9" s="226"/>
      <c r="AA9" s="226"/>
      <c r="AB9" s="226"/>
      <c r="AC9" s="226"/>
      <c r="AD9" s="226"/>
      <c r="AE9" s="226"/>
      <c r="AF9" s="226"/>
      <c r="AG9" s="226"/>
      <c r="AH9" s="226"/>
      <c r="AI9" s="226"/>
      <c r="AJ9" s="226"/>
      <c r="AK9" s="226"/>
      <c r="AL9" s="226"/>
      <c r="AM9" s="226"/>
      <c r="AN9" s="226"/>
      <c r="AO9" s="226"/>
      <c r="AP9" s="226"/>
      <c r="AQ9" s="226"/>
      <c r="AR9" s="226"/>
      <c r="AS9" s="226"/>
      <c r="AT9" s="226"/>
      <c r="AU9" s="226"/>
      <c r="AV9" s="226"/>
      <c r="AW9" s="226"/>
      <c r="AX9" s="226"/>
      <c r="AY9" s="226"/>
      <c r="AZ9" s="226"/>
      <c r="BE9" s="147"/>
      <c r="BI9" s="137"/>
    </row>
    <row r="10" spans="1:67" s="155" customFormat="1" ht="12.75">
      <c r="A10" s="148"/>
      <c r="B10" s="148"/>
      <c r="C10" s="149"/>
      <c r="D10" s="150"/>
      <c r="E10" s="227" t="s">
        <v>29</v>
      </c>
      <c r="F10" s="228"/>
      <c r="G10" s="228"/>
      <c r="H10" s="228"/>
      <c r="I10" s="228"/>
      <c r="J10" s="228"/>
      <c r="K10" s="228"/>
      <c r="L10" s="228"/>
      <c r="M10" s="228"/>
      <c r="N10" s="150"/>
      <c r="O10" s="150"/>
      <c r="P10" s="151"/>
      <c r="Q10" s="151"/>
      <c r="R10" s="151"/>
      <c r="S10" s="151"/>
      <c r="T10" s="151"/>
      <c r="U10" s="152"/>
      <c r="V10" s="153"/>
      <c r="W10" s="153"/>
      <c r="X10" s="153"/>
      <c r="Y10" s="153"/>
      <c r="Z10" s="154"/>
      <c r="AA10" s="154"/>
    </row>
    <row r="11" spans="1:67" s="159" customFormat="1" ht="12.75">
      <c r="A11" s="156"/>
      <c r="B11" s="156"/>
      <c r="C11" s="157" t="s">
        <v>167</v>
      </c>
      <c r="D11" s="158"/>
      <c r="E11" s="158"/>
      <c r="F11" s="158"/>
      <c r="G11" s="158"/>
      <c r="H11" s="158"/>
      <c r="I11" s="158"/>
      <c r="J11" s="158"/>
      <c r="K11" s="158"/>
      <c r="L11" s="158"/>
      <c r="M11" s="158"/>
      <c r="N11" s="158"/>
      <c r="O11" s="158"/>
      <c r="P11" s="158"/>
      <c r="Q11" s="158"/>
      <c r="R11" s="158"/>
      <c r="S11" s="158"/>
      <c r="T11" s="158"/>
      <c r="U11" s="158"/>
      <c r="V11" s="158"/>
      <c r="W11" s="158"/>
      <c r="X11" s="158"/>
      <c r="Y11" s="158"/>
      <c r="Z11" s="158"/>
      <c r="AA11" s="158"/>
      <c r="AB11" s="158"/>
      <c r="AC11" s="158"/>
      <c r="AD11" s="158"/>
      <c r="AE11" s="158"/>
      <c r="AF11" s="158"/>
      <c r="AG11" s="158"/>
      <c r="AH11" s="158"/>
      <c r="AI11" s="158"/>
      <c r="AJ11" s="158"/>
      <c r="AK11" s="158"/>
      <c r="AL11" s="158"/>
      <c r="AM11" s="158"/>
      <c r="AN11" s="158"/>
      <c r="AO11" s="158"/>
      <c r="AP11" s="158"/>
      <c r="AQ11" s="158"/>
      <c r="AR11" s="158"/>
      <c r="AS11" s="158"/>
      <c r="AT11" s="158"/>
      <c r="AU11" s="158"/>
      <c r="AV11" s="158"/>
      <c r="AW11" s="158"/>
      <c r="AX11" s="158"/>
      <c r="AY11" s="158"/>
      <c r="AZ11" s="158"/>
    </row>
    <row r="12" spans="1:67" s="163" customFormat="1" ht="13.5" thickBot="1">
      <c r="A12" s="160"/>
      <c r="B12" s="160"/>
      <c r="C12" s="161" t="s">
        <v>168</v>
      </c>
      <c r="D12" s="162"/>
      <c r="E12" s="162"/>
      <c r="F12" s="162"/>
      <c r="G12" s="162"/>
      <c r="H12" s="162"/>
      <c r="I12" s="162"/>
      <c r="J12" s="162"/>
      <c r="K12" s="162"/>
      <c r="L12" s="162"/>
      <c r="M12" s="162"/>
      <c r="N12" s="162"/>
      <c r="O12" s="162"/>
      <c r="P12" s="162"/>
      <c r="Q12" s="162"/>
      <c r="R12" s="162"/>
      <c r="S12" s="162"/>
      <c r="T12" s="162"/>
      <c r="U12" s="162"/>
      <c r="V12" s="162"/>
      <c r="W12" s="162"/>
      <c r="X12" s="162"/>
      <c r="Y12" s="162"/>
      <c r="Z12" s="162"/>
      <c r="AA12" s="162"/>
      <c r="AB12" s="162"/>
      <c r="AC12" s="162"/>
      <c r="AD12" s="162"/>
      <c r="AE12" s="162"/>
      <c r="AF12" s="162"/>
      <c r="AG12" s="162"/>
      <c r="AH12" s="162"/>
      <c r="AI12" s="162"/>
      <c r="AJ12" s="162"/>
      <c r="AK12" s="162"/>
      <c r="AL12" s="162"/>
      <c r="AM12" s="162"/>
      <c r="AN12" s="162"/>
      <c r="AO12" s="162"/>
      <c r="AP12" s="162"/>
      <c r="AQ12" s="162"/>
      <c r="AR12" s="162"/>
      <c r="AS12" s="162"/>
      <c r="AT12" s="162"/>
      <c r="AU12" s="162"/>
      <c r="AV12" s="162"/>
      <c r="AW12" s="162"/>
      <c r="AX12" s="162"/>
      <c r="AY12" s="162"/>
      <c r="AZ12" s="162"/>
    </row>
    <row r="13" spans="1:67" s="174" customFormat="1" ht="63.75" thickBot="1">
      <c r="A13" s="164" t="s">
        <v>30</v>
      </c>
      <c r="B13" s="165" t="s">
        <v>169</v>
      </c>
      <c r="C13" s="166" t="s">
        <v>31</v>
      </c>
      <c r="D13" s="166" t="s">
        <v>32</v>
      </c>
      <c r="E13" s="166" t="s">
        <v>33</v>
      </c>
      <c r="F13" s="166" t="s">
        <v>34</v>
      </c>
      <c r="G13" s="166" t="s">
        <v>35</v>
      </c>
      <c r="H13" s="166" t="s">
        <v>36</v>
      </c>
      <c r="I13" s="166" t="s">
        <v>37</v>
      </c>
      <c r="J13" s="166" t="s">
        <v>38</v>
      </c>
      <c r="K13" s="166" t="s">
        <v>39</v>
      </c>
      <c r="L13" s="166" t="s">
        <v>40</v>
      </c>
      <c r="M13" s="166" t="s">
        <v>41</v>
      </c>
      <c r="N13" s="166" t="s">
        <v>42</v>
      </c>
      <c r="O13" s="166" t="s">
        <v>43</v>
      </c>
      <c r="P13" s="166" t="s">
        <v>44</v>
      </c>
      <c r="Q13" s="166" t="s">
        <v>64</v>
      </c>
      <c r="R13" s="166" t="s">
        <v>65</v>
      </c>
      <c r="S13" s="166" t="s">
        <v>66</v>
      </c>
      <c r="T13" s="166" t="s">
        <v>67</v>
      </c>
      <c r="U13" s="166" t="s">
        <v>68</v>
      </c>
      <c r="V13" s="166" t="s">
        <v>69</v>
      </c>
      <c r="W13" s="166" t="s">
        <v>70</v>
      </c>
      <c r="X13" s="166" t="s">
        <v>71</v>
      </c>
      <c r="Y13" s="166" t="s">
        <v>72</v>
      </c>
      <c r="Z13" s="166" t="s">
        <v>73</v>
      </c>
      <c r="AA13" s="166" t="s">
        <v>74</v>
      </c>
      <c r="AB13" s="166" t="s">
        <v>75</v>
      </c>
      <c r="AC13" s="166" t="s">
        <v>76</v>
      </c>
      <c r="AD13" s="166" t="s">
        <v>77</v>
      </c>
      <c r="AE13" s="166" t="s">
        <v>78</v>
      </c>
      <c r="AF13" s="166" t="s">
        <v>79</v>
      </c>
      <c r="AG13" s="166" t="s">
        <v>80</v>
      </c>
      <c r="AH13" s="166" t="s">
        <v>81</v>
      </c>
      <c r="AI13" s="166" t="s">
        <v>82</v>
      </c>
      <c r="AJ13" s="166" t="s">
        <v>83</v>
      </c>
      <c r="AK13" s="166" t="s">
        <v>84</v>
      </c>
      <c r="AL13" s="166" t="s">
        <v>85</v>
      </c>
      <c r="AM13" s="166" t="s">
        <v>86</v>
      </c>
      <c r="AN13" s="166" t="s">
        <v>87</v>
      </c>
      <c r="AO13" s="166" t="s">
        <v>88</v>
      </c>
      <c r="AP13" s="166" t="s">
        <v>89</v>
      </c>
      <c r="AQ13" s="166" t="s">
        <v>90</v>
      </c>
      <c r="AR13" s="166" t="s">
        <v>91</v>
      </c>
      <c r="AS13" s="166" t="s">
        <v>92</v>
      </c>
      <c r="AT13" s="166" t="s">
        <v>93</v>
      </c>
      <c r="AU13" s="166" t="s">
        <v>94</v>
      </c>
      <c r="AV13" s="166" t="s">
        <v>95</v>
      </c>
      <c r="AW13" s="166" t="s">
        <v>96</v>
      </c>
      <c r="AX13" s="166" t="s">
        <v>97</v>
      </c>
      <c r="AY13" s="166" t="s">
        <v>98</v>
      </c>
      <c r="AZ13" s="166" t="s">
        <v>99</v>
      </c>
      <c r="BA13" s="167" t="s">
        <v>45</v>
      </c>
      <c r="BB13" s="167" t="s">
        <v>46</v>
      </c>
      <c r="BC13" s="166" t="s">
        <v>47</v>
      </c>
      <c r="BD13" s="168" t="s">
        <v>48</v>
      </c>
      <c r="BE13" s="169" t="s">
        <v>49</v>
      </c>
      <c r="BF13" s="168" t="s">
        <v>50</v>
      </c>
      <c r="BG13" s="166" t="s">
        <v>51</v>
      </c>
      <c r="BH13" s="166" t="s">
        <v>52</v>
      </c>
      <c r="BI13" s="170" t="s">
        <v>53</v>
      </c>
      <c r="BJ13" s="171" t="s">
        <v>8</v>
      </c>
      <c r="BK13" s="171" t="s">
        <v>10</v>
      </c>
      <c r="BL13" s="172" t="s">
        <v>54</v>
      </c>
      <c r="BM13" s="172" t="s">
        <v>55</v>
      </c>
      <c r="BN13" s="172" t="s">
        <v>56</v>
      </c>
      <c r="BO13" s="173" t="s">
        <v>57</v>
      </c>
    </row>
    <row r="14" spans="1:67">
      <c r="A14" s="175">
        <v>43777</v>
      </c>
      <c r="B14" s="176" t="s">
        <v>164</v>
      </c>
      <c r="C14" s="177" t="s">
        <v>161</v>
      </c>
      <c r="D14" s="178">
        <v>8.3927000000000002E-2</v>
      </c>
      <c r="E14" s="178">
        <v>8.4435999999999997E-2</v>
      </c>
      <c r="F14" s="178">
        <v>8.4513000000000005E-2</v>
      </c>
      <c r="G14" s="178">
        <v>8.3770999999999998E-2</v>
      </c>
      <c r="H14" s="178">
        <v>8.3868999999999999E-2</v>
      </c>
      <c r="I14" s="178">
        <v>8.4619E-2</v>
      </c>
      <c r="J14" s="178">
        <v>8.4776000000000004E-2</v>
      </c>
      <c r="K14" s="178">
        <v>8.3963999999999997E-2</v>
      </c>
      <c r="L14" s="178">
        <v>8.4167000000000006E-2</v>
      </c>
      <c r="M14" s="178">
        <v>8.4635000000000002E-2</v>
      </c>
      <c r="N14" s="178">
        <v>8.5014999999999993E-2</v>
      </c>
      <c r="O14" s="178">
        <v>8.4798999999999999E-2</v>
      </c>
      <c r="P14" s="178">
        <v>8.3546999999999996E-2</v>
      </c>
      <c r="Q14" s="178">
        <v>8.2316E-2</v>
      </c>
      <c r="R14" s="178">
        <v>8.2308000000000006E-2</v>
      </c>
      <c r="S14" s="178">
        <v>8.2944000000000004E-2</v>
      </c>
      <c r="T14" s="178">
        <v>8.2827999999999999E-2</v>
      </c>
      <c r="U14" s="178">
        <v>8.3188999999999999E-2</v>
      </c>
      <c r="V14" s="178">
        <v>8.3780999999999994E-2</v>
      </c>
      <c r="W14" s="178">
        <v>8.3285999999999999E-2</v>
      </c>
      <c r="X14" s="178">
        <v>8.2837999999999995E-2</v>
      </c>
      <c r="Y14" s="178">
        <v>8.2797999999999997E-2</v>
      </c>
      <c r="Z14" s="178">
        <v>8.4195999999999993E-2</v>
      </c>
      <c r="AA14" s="178">
        <v>8.4960999999999995E-2</v>
      </c>
      <c r="AB14" s="178">
        <v>8.4502999999999995E-2</v>
      </c>
      <c r="AC14" s="178">
        <v>8.1353999999999996E-2</v>
      </c>
      <c r="AD14" s="178">
        <v>8.1414E-2</v>
      </c>
      <c r="AE14" s="178">
        <v>8.1447000000000006E-2</v>
      </c>
      <c r="AF14" s="178">
        <v>8.1980999999999998E-2</v>
      </c>
      <c r="AG14" s="178">
        <v>8.1688999999999998E-2</v>
      </c>
      <c r="AH14" s="178">
        <v>8.1941E-2</v>
      </c>
      <c r="AI14" s="178">
        <v>8.1634999999999999E-2</v>
      </c>
      <c r="AJ14" s="178">
        <v>8.0723000000000003E-2</v>
      </c>
      <c r="AK14" s="178">
        <v>8.0248E-2</v>
      </c>
      <c r="AL14" s="178">
        <v>8.1059000000000006E-2</v>
      </c>
      <c r="AM14" s="178">
        <v>8.1664E-2</v>
      </c>
      <c r="AN14" s="178">
        <v>8.0944000000000002E-2</v>
      </c>
      <c r="AO14" s="178">
        <v>8.1729999999999997E-2</v>
      </c>
      <c r="AP14" s="178">
        <v>8.1622E-2</v>
      </c>
      <c r="AQ14" s="178">
        <v>8.0685000000000007E-2</v>
      </c>
      <c r="AR14" s="178">
        <v>8.0646999999999996E-2</v>
      </c>
      <c r="AS14" s="178">
        <v>8.1111000000000003E-2</v>
      </c>
      <c r="AT14" s="178">
        <v>8.1775E-2</v>
      </c>
      <c r="AU14" s="178">
        <v>8.2050999999999999E-2</v>
      </c>
      <c r="AV14" s="178">
        <v>8.1864999999999993E-2</v>
      </c>
      <c r="AW14" s="178">
        <v>8.2376000000000005E-2</v>
      </c>
      <c r="AX14" s="178">
        <v>8.2536999999999999E-2</v>
      </c>
      <c r="AY14" s="178">
        <v>8.1700999999999996E-2</v>
      </c>
      <c r="AZ14" s="178">
        <v>8.1090999999999996E-2</v>
      </c>
      <c r="BA14" s="179">
        <f>IF((P15=""),"",MAX(D18:AZ18))</f>
        <v>2978.5977432013151</v>
      </c>
      <c r="BB14" s="180">
        <f>IF(P15="","",MIN(D18:AZ18))</f>
        <v>2763.7462420682459</v>
      </c>
      <c r="BC14" s="180">
        <f>IF((P18=""),"",AVERAGE(D18:AZ18))</f>
        <v>2873.62061934033</v>
      </c>
      <c r="BD14" s="181">
        <f>STDEV(D18:AZ18)</f>
        <v>56.293982316915262</v>
      </c>
      <c r="BE14" s="182">
        <f>IF((P15=""),"",((BA14-BB14)/(BA14+BB14))*100)</f>
        <v>3.7415296207300179</v>
      </c>
      <c r="BF14" s="183"/>
      <c r="BG14" s="184">
        <v>102</v>
      </c>
      <c r="BH14" s="185"/>
      <c r="BI14" s="186" t="s">
        <v>63</v>
      </c>
      <c r="BL14" s="187"/>
      <c r="BM14" s="187"/>
      <c r="BN14" s="188"/>
      <c r="BO14" s="188"/>
    </row>
    <row r="15" spans="1:67">
      <c r="A15" s="189"/>
      <c r="B15" s="190"/>
      <c r="C15" s="191" t="s">
        <v>160</v>
      </c>
      <c r="D15" s="178">
        <v>0.13682</v>
      </c>
      <c r="E15" s="178">
        <v>0.13922999999999999</v>
      </c>
      <c r="F15" s="178">
        <v>0.13883999999999999</v>
      </c>
      <c r="G15" s="178">
        <v>0.13711000000000001</v>
      </c>
      <c r="H15" s="178">
        <v>0.13741999999999999</v>
      </c>
      <c r="I15" s="178">
        <v>0.13941999999999999</v>
      </c>
      <c r="J15" s="178">
        <v>0.13955000000000001</v>
      </c>
      <c r="K15" s="178">
        <v>0.13753000000000001</v>
      </c>
      <c r="L15" s="178">
        <v>0.13780000000000001</v>
      </c>
      <c r="M15" s="178">
        <v>0.14266000000000001</v>
      </c>
      <c r="N15" s="178">
        <v>0.14460000000000001</v>
      </c>
      <c r="O15" s="178">
        <v>0.14360000000000001</v>
      </c>
      <c r="P15" s="178">
        <v>0.14032</v>
      </c>
      <c r="Q15" s="178">
        <v>0.13750000000000001</v>
      </c>
      <c r="R15" s="178">
        <v>0.13808999999999999</v>
      </c>
      <c r="S15" s="178">
        <v>0.13718</v>
      </c>
      <c r="T15" s="178">
        <v>0.13653999999999999</v>
      </c>
      <c r="U15" s="178">
        <v>0.13736000000000001</v>
      </c>
      <c r="V15" s="178">
        <v>0.13902999999999999</v>
      </c>
      <c r="W15" s="178">
        <v>0.13791999999999999</v>
      </c>
      <c r="X15" s="178">
        <v>0.13683999999999999</v>
      </c>
      <c r="Y15" s="178">
        <v>0.13661999999999999</v>
      </c>
      <c r="Z15" s="178">
        <v>0.14021</v>
      </c>
      <c r="AA15" s="178">
        <v>0.14238999999999999</v>
      </c>
      <c r="AB15" s="178">
        <v>0.14332</v>
      </c>
      <c r="AC15" s="178">
        <v>0.1338</v>
      </c>
      <c r="AD15" s="178">
        <v>0.13406999999999999</v>
      </c>
      <c r="AE15" s="178">
        <v>0.13421</v>
      </c>
      <c r="AF15" s="178">
        <v>0.13428999999999999</v>
      </c>
      <c r="AG15" s="178">
        <v>0.13381000000000001</v>
      </c>
      <c r="AH15" s="178">
        <v>0.13422000000000001</v>
      </c>
      <c r="AI15" s="178">
        <v>0.13270999999999999</v>
      </c>
      <c r="AJ15" s="178">
        <v>0.13125000000000001</v>
      </c>
      <c r="AK15" s="178">
        <v>0.13142999999999999</v>
      </c>
      <c r="AL15" s="178">
        <v>0.13381999999999999</v>
      </c>
      <c r="AM15" s="178">
        <v>0.13694999999999999</v>
      </c>
      <c r="AN15" s="178">
        <v>0.13532</v>
      </c>
      <c r="AO15" s="178">
        <v>0.13636000000000001</v>
      </c>
      <c r="AP15" s="178">
        <v>0.13569999999999999</v>
      </c>
      <c r="AQ15" s="178">
        <v>0.13377</v>
      </c>
      <c r="AR15" s="178">
        <v>0.13292000000000001</v>
      </c>
      <c r="AS15" s="178">
        <v>0.13489999999999999</v>
      </c>
      <c r="AT15" s="178">
        <v>0.13621</v>
      </c>
      <c r="AU15" s="178">
        <v>0.13567000000000001</v>
      </c>
      <c r="AV15" s="178">
        <v>0.13546</v>
      </c>
      <c r="AW15" s="178">
        <v>0.13653000000000001</v>
      </c>
      <c r="AX15" s="178">
        <v>0.1366</v>
      </c>
      <c r="AY15" s="178">
        <v>0.13575000000000001</v>
      </c>
      <c r="AZ15" s="178">
        <v>0.13372999999999999</v>
      </c>
      <c r="BA15" s="192"/>
      <c r="BB15" s="193"/>
      <c r="BC15" s="193"/>
      <c r="BD15" s="181"/>
      <c r="BE15" s="194"/>
      <c r="BF15" s="193"/>
      <c r="BG15" s="195"/>
      <c r="BH15" s="185"/>
      <c r="BI15" s="196"/>
    </row>
    <row r="16" spans="1:67">
      <c r="A16" s="189"/>
      <c r="B16" s="190"/>
      <c r="C16" s="197" t="s">
        <v>158</v>
      </c>
      <c r="D16" s="198">
        <f>300/D14</f>
        <v>3574.5350125704481</v>
      </c>
      <c r="E16" s="198">
        <f t="shared" ref="E16:AZ17" si="0">300/E14</f>
        <v>3552.9868776351323</v>
      </c>
      <c r="F16" s="198">
        <f t="shared" si="0"/>
        <v>3549.7497426431432</v>
      </c>
      <c r="G16" s="198">
        <f t="shared" si="0"/>
        <v>3581.1915818123216</v>
      </c>
      <c r="H16" s="198">
        <f t="shared" si="0"/>
        <v>3577.0069990103616</v>
      </c>
      <c r="I16" s="198">
        <f t="shared" si="0"/>
        <v>3545.3030643236152</v>
      </c>
      <c r="J16" s="198">
        <f t="shared" si="0"/>
        <v>3538.7373785033496</v>
      </c>
      <c r="K16" s="198">
        <f t="shared" si="0"/>
        <v>3572.9598399313991</v>
      </c>
      <c r="L16" s="198">
        <f t="shared" si="0"/>
        <v>3564.3423194363586</v>
      </c>
      <c r="M16" s="198">
        <f t="shared" si="0"/>
        <v>3544.6328351154957</v>
      </c>
      <c r="N16" s="198">
        <f t="shared" si="0"/>
        <v>3528.7890372287247</v>
      </c>
      <c r="O16" s="198">
        <f t="shared" si="0"/>
        <v>3537.7775681316998</v>
      </c>
      <c r="P16" s="198">
        <f t="shared" si="0"/>
        <v>3590.793206219254</v>
      </c>
      <c r="Q16" s="198">
        <f t="shared" si="0"/>
        <v>3644.4919578210797</v>
      </c>
      <c r="R16" s="198">
        <f t="shared" si="0"/>
        <v>3644.8461874908876</v>
      </c>
      <c r="S16" s="198">
        <f t="shared" si="0"/>
        <v>3616.8981481481478</v>
      </c>
      <c r="T16" s="198">
        <f t="shared" si="0"/>
        <v>3621.9635871927367</v>
      </c>
      <c r="U16" s="198">
        <f t="shared" si="0"/>
        <v>3606.2460181033553</v>
      </c>
      <c r="V16" s="198">
        <f t="shared" si="0"/>
        <v>3580.7641350664235</v>
      </c>
      <c r="W16" s="198">
        <f t="shared" si="0"/>
        <v>3602.0459621064765</v>
      </c>
      <c r="X16" s="198">
        <f t="shared" si="0"/>
        <v>3621.5263526400931</v>
      </c>
      <c r="Y16" s="198">
        <f t="shared" si="0"/>
        <v>3623.2759245392403</v>
      </c>
      <c r="Z16" s="198">
        <f t="shared" si="0"/>
        <v>3563.1146372749304</v>
      </c>
      <c r="AA16" s="198">
        <f t="shared" si="0"/>
        <v>3531.0318852179239</v>
      </c>
      <c r="AB16" s="198">
        <f t="shared" si="0"/>
        <v>3550.1698164562208</v>
      </c>
      <c r="AC16" s="198">
        <f t="shared" si="0"/>
        <v>3687.58758020503</v>
      </c>
      <c r="AD16" s="198">
        <f t="shared" si="0"/>
        <v>3684.8699240916794</v>
      </c>
      <c r="AE16" s="198">
        <f t="shared" si="0"/>
        <v>3683.3769199602193</v>
      </c>
      <c r="AF16" s="198">
        <f t="shared" si="0"/>
        <v>3659.3844915285249</v>
      </c>
      <c r="AG16" s="198">
        <f t="shared" si="0"/>
        <v>3672.465080977855</v>
      </c>
      <c r="AH16" s="198">
        <f t="shared" si="0"/>
        <v>3661.170842435411</v>
      </c>
      <c r="AI16" s="198">
        <f t="shared" si="0"/>
        <v>3674.8943467875297</v>
      </c>
      <c r="AJ16" s="198">
        <f t="shared" si="0"/>
        <v>3716.4129182513038</v>
      </c>
      <c r="AK16" s="198">
        <f t="shared" si="0"/>
        <v>3738.410926129</v>
      </c>
      <c r="AL16" s="198">
        <f t="shared" si="0"/>
        <v>3701.0079078202293</v>
      </c>
      <c r="AM16" s="198">
        <f t="shared" si="0"/>
        <v>3673.5893416927897</v>
      </c>
      <c r="AN16" s="198">
        <f t="shared" si="0"/>
        <v>3706.2660604862622</v>
      </c>
      <c r="AO16" s="198">
        <f t="shared" si="0"/>
        <v>3670.6227823320692</v>
      </c>
      <c r="AP16" s="198">
        <f t="shared" si="0"/>
        <v>3675.4796500943371</v>
      </c>
      <c r="AQ16" s="198">
        <f t="shared" si="0"/>
        <v>3718.163227365681</v>
      </c>
      <c r="AR16" s="198">
        <f t="shared" si="0"/>
        <v>3719.9151859337608</v>
      </c>
      <c r="AS16" s="198">
        <f t="shared" si="0"/>
        <v>3698.6352036098679</v>
      </c>
      <c r="AT16" s="198">
        <f t="shared" si="0"/>
        <v>3668.6028737389179</v>
      </c>
      <c r="AU16" s="198">
        <f t="shared" si="0"/>
        <v>3656.2625684025788</v>
      </c>
      <c r="AV16" s="198">
        <f t="shared" si="0"/>
        <v>3664.5697184388937</v>
      </c>
      <c r="AW16" s="198">
        <f t="shared" si="0"/>
        <v>3641.8374283771968</v>
      </c>
      <c r="AX16" s="198">
        <f t="shared" si="0"/>
        <v>3634.7335134545719</v>
      </c>
      <c r="AY16" s="198">
        <f t="shared" si="0"/>
        <v>3671.9256802242326</v>
      </c>
      <c r="AZ16" s="198">
        <f t="shared" si="0"/>
        <v>3699.5474220320384</v>
      </c>
      <c r="BA16" s="199"/>
      <c r="BB16" s="200"/>
      <c r="BC16" s="200"/>
      <c r="BD16" s="181"/>
      <c r="BE16" s="201"/>
      <c r="BF16" s="200"/>
      <c r="BG16" s="202"/>
      <c r="BH16" s="185"/>
      <c r="BI16" s="196"/>
    </row>
    <row r="17" spans="1:67">
      <c r="A17" s="189"/>
      <c r="B17" s="190"/>
      <c r="C17" s="197" t="s">
        <v>159</v>
      </c>
      <c r="D17" s="198">
        <f>300/D15</f>
        <v>2192.6618915363251</v>
      </c>
      <c r="E17" s="198">
        <f t="shared" si="0"/>
        <v>2154.7080370609783</v>
      </c>
      <c r="F17" s="198">
        <f t="shared" si="0"/>
        <v>2160.7605877268802</v>
      </c>
      <c r="G17" s="198">
        <f t="shared" si="0"/>
        <v>2188.0242141346362</v>
      </c>
      <c r="H17" s="198">
        <f t="shared" si="0"/>
        <v>2183.0883423082523</v>
      </c>
      <c r="I17" s="198">
        <f t="shared" si="0"/>
        <v>2151.7716253048343</v>
      </c>
      <c r="J17" s="198">
        <f t="shared" si="0"/>
        <v>2149.7671085632387</v>
      </c>
      <c r="K17" s="198">
        <f t="shared" si="0"/>
        <v>2181.3422525994324</v>
      </c>
      <c r="L17" s="198">
        <f t="shared" si="0"/>
        <v>2177.0682148040637</v>
      </c>
      <c r="M17" s="198">
        <f t="shared" si="0"/>
        <v>2102.9020047665776</v>
      </c>
      <c r="N17" s="198">
        <f t="shared" si="0"/>
        <v>2074.6887966804979</v>
      </c>
      <c r="O17" s="198">
        <f t="shared" si="0"/>
        <v>2089.1364902506962</v>
      </c>
      <c r="P17" s="198">
        <f t="shared" si="0"/>
        <v>2137.970353477765</v>
      </c>
      <c r="Q17" s="198">
        <f t="shared" si="0"/>
        <v>2181.8181818181815</v>
      </c>
      <c r="R17" s="198">
        <f t="shared" si="0"/>
        <v>2172.4961981316533</v>
      </c>
      <c r="S17" s="198">
        <f t="shared" si="0"/>
        <v>2186.9077124945329</v>
      </c>
      <c r="T17" s="198">
        <f t="shared" si="0"/>
        <v>2197.1583418778382</v>
      </c>
      <c r="U17" s="198">
        <f t="shared" si="0"/>
        <v>2184.041933605125</v>
      </c>
      <c r="V17" s="198">
        <f t="shared" si="0"/>
        <v>2157.8076674099116</v>
      </c>
      <c r="W17" s="198">
        <f t="shared" si="0"/>
        <v>2175.1740139211138</v>
      </c>
      <c r="X17" s="198">
        <f t="shared" si="0"/>
        <v>2192.3414206372408</v>
      </c>
      <c r="Y17" s="198">
        <f t="shared" si="0"/>
        <v>2195.8717610891526</v>
      </c>
      <c r="Z17" s="198">
        <f t="shared" si="0"/>
        <v>2139.6476713501174</v>
      </c>
      <c r="AA17" s="198">
        <f t="shared" si="0"/>
        <v>2106.8895287590422</v>
      </c>
      <c r="AB17" s="198">
        <f t="shared" si="0"/>
        <v>2093.2179737650013</v>
      </c>
      <c r="AC17" s="198">
        <f t="shared" si="0"/>
        <v>2242.1524663677128</v>
      </c>
      <c r="AD17" s="198">
        <f t="shared" si="0"/>
        <v>2237.6370552696353</v>
      </c>
      <c r="AE17" s="198">
        <f t="shared" si="0"/>
        <v>2235.3028835407199</v>
      </c>
      <c r="AF17" s="198">
        <f t="shared" si="0"/>
        <v>2233.971256236503</v>
      </c>
      <c r="AG17" s="198">
        <f t="shared" si="0"/>
        <v>2241.9849039683131</v>
      </c>
      <c r="AH17" s="198">
        <f t="shared" si="0"/>
        <v>2235.1363433169422</v>
      </c>
      <c r="AI17" s="198">
        <f t="shared" si="0"/>
        <v>2260.5681561299075</v>
      </c>
      <c r="AJ17" s="198">
        <f t="shared" si="0"/>
        <v>2285.7142857142858</v>
      </c>
      <c r="AK17" s="198">
        <f t="shared" si="0"/>
        <v>2282.5838849577722</v>
      </c>
      <c r="AL17" s="198">
        <f t="shared" si="0"/>
        <v>2241.8173666118669</v>
      </c>
      <c r="AM17" s="198">
        <f t="shared" si="0"/>
        <v>2190.5805038335161</v>
      </c>
      <c r="AN17" s="198">
        <f t="shared" si="0"/>
        <v>2216.9671888856046</v>
      </c>
      <c r="AO17" s="198">
        <f t="shared" si="0"/>
        <v>2200.0586682311528</v>
      </c>
      <c r="AP17" s="198">
        <f t="shared" si="0"/>
        <v>2210.7590272660282</v>
      </c>
      <c r="AQ17" s="198">
        <f t="shared" si="0"/>
        <v>2242.6553038797938</v>
      </c>
      <c r="AR17" s="198">
        <f t="shared" si="0"/>
        <v>2256.9966897381883</v>
      </c>
      <c r="AS17" s="198">
        <f t="shared" si="0"/>
        <v>2223.8695329873981</v>
      </c>
      <c r="AT17" s="198">
        <f t="shared" si="0"/>
        <v>2202.4814624476912</v>
      </c>
      <c r="AU17" s="198">
        <f t="shared" si="0"/>
        <v>2211.2478808874471</v>
      </c>
      <c r="AV17" s="198">
        <f t="shared" si="0"/>
        <v>2214.6759190905063</v>
      </c>
      <c r="AW17" s="198">
        <f t="shared" si="0"/>
        <v>2197.3192704900021</v>
      </c>
      <c r="AX17" s="198">
        <f t="shared" si="0"/>
        <v>2196.1932650073209</v>
      </c>
      <c r="AY17" s="198">
        <f t="shared" si="0"/>
        <v>2209.9447513812152</v>
      </c>
      <c r="AZ17" s="198">
        <f t="shared" si="0"/>
        <v>2243.3261048381069</v>
      </c>
      <c r="BA17" s="199"/>
      <c r="BB17" s="200"/>
      <c r="BC17" s="200"/>
      <c r="BD17" s="181"/>
      <c r="BE17" s="201"/>
      <c r="BF17" s="200"/>
      <c r="BG17" s="202"/>
      <c r="BH17" s="185"/>
      <c r="BI17" s="196"/>
    </row>
    <row r="18" spans="1:67" ht="32.25" thickBot="1">
      <c r="A18" s="203"/>
      <c r="B18" s="204"/>
      <c r="C18" s="205" t="s">
        <v>58</v>
      </c>
      <c r="D18" s="206">
        <f>IF(((D16="")*AND(D17="")),"",(D16-D17)*2)</f>
        <v>2763.7462420682459</v>
      </c>
      <c r="E18" s="206">
        <f t="shared" ref="E18:AZ18" si="1">IF(((E16="")*AND(E17="")),"",(E16-E17)*2)</f>
        <v>2796.5576811483079</v>
      </c>
      <c r="F18" s="206">
        <f t="shared" si="1"/>
        <v>2777.9783098325261</v>
      </c>
      <c r="G18" s="206">
        <f t="shared" si="1"/>
        <v>2786.3347353553709</v>
      </c>
      <c r="H18" s="206">
        <f t="shared" si="1"/>
        <v>2787.8373134042185</v>
      </c>
      <c r="I18" s="206">
        <f t="shared" si="1"/>
        <v>2787.0628780375619</v>
      </c>
      <c r="J18" s="206">
        <f t="shared" si="1"/>
        <v>2777.9405398802219</v>
      </c>
      <c r="K18" s="206">
        <f t="shared" si="1"/>
        <v>2783.2351746639333</v>
      </c>
      <c r="L18" s="206">
        <f t="shared" si="1"/>
        <v>2774.5482092645898</v>
      </c>
      <c r="M18" s="206">
        <f t="shared" si="1"/>
        <v>2883.4616606978361</v>
      </c>
      <c r="N18" s="206">
        <f t="shared" si="1"/>
        <v>2908.2004810964536</v>
      </c>
      <c r="O18" s="206">
        <f t="shared" si="1"/>
        <v>2897.2821557620073</v>
      </c>
      <c r="P18" s="206">
        <f t="shared" si="1"/>
        <v>2905.645705482978</v>
      </c>
      <c r="Q18" s="206">
        <f t="shared" si="1"/>
        <v>2925.3475520057964</v>
      </c>
      <c r="R18" s="206">
        <f t="shared" si="1"/>
        <v>2944.6999787184686</v>
      </c>
      <c r="S18" s="206">
        <f t="shared" si="1"/>
        <v>2859.9808713072298</v>
      </c>
      <c r="T18" s="206">
        <f t="shared" si="1"/>
        <v>2849.6104906297969</v>
      </c>
      <c r="U18" s="206">
        <f t="shared" si="1"/>
        <v>2844.4081689964605</v>
      </c>
      <c r="V18" s="206">
        <f t="shared" si="1"/>
        <v>2845.9129353130238</v>
      </c>
      <c r="W18" s="206">
        <f t="shared" si="1"/>
        <v>2853.7438963707255</v>
      </c>
      <c r="X18" s="206">
        <f t="shared" si="1"/>
        <v>2858.3698640057046</v>
      </c>
      <c r="Y18" s="206">
        <f t="shared" si="1"/>
        <v>2854.8083269001754</v>
      </c>
      <c r="Z18" s="206">
        <f t="shared" si="1"/>
        <v>2846.9339318496259</v>
      </c>
      <c r="AA18" s="206">
        <f t="shared" si="1"/>
        <v>2848.2847129177635</v>
      </c>
      <c r="AB18" s="206">
        <f t="shared" si="1"/>
        <v>2913.9036853824391</v>
      </c>
      <c r="AC18" s="206">
        <f t="shared" si="1"/>
        <v>2890.8702276746344</v>
      </c>
      <c r="AD18" s="206">
        <f t="shared" si="1"/>
        <v>2894.4657376440882</v>
      </c>
      <c r="AE18" s="206">
        <f t="shared" si="1"/>
        <v>2896.1480728389988</v>
      </c>
      <c r="AF18" s="206">
        <f t="shared" si="1"/>
        <v>2850.8264705840438</v>
      </c>
      <c r="AG18" s="206">
        <f t="shared" si="1"/>
        <v>2860.9603540190838</v>
      </c>
      <c r="AH18" s="206">
        <f t="shared" si="1"/>
        <v>2852.0689982369377</v>
      </c>
      <c r="AI18" s="206">
        <f t="shared" si="1"/>
        <v>2828.6523813152444</v>
      </c>
      <c r="AJ18" s="206">
        <f t="shared" si="1"/>
        <v>2861.3972650740361</v>
      </c>
      <c r="AK18" s="206">
        <f t="shared" si="1"/>
        <v>2911.6540823424557</v>
      </c>
      <c r="AL18" s="206">
        <f t="shared" si="1"/>
        <v>2918.3810824167249</v>
      </c>
      <c r="AM18" s="206">
        <f t="shared" si="1"/>
        <v>2966.0176757185473</v>
      </c>
      <c r="AN18" s="206">
        <f t="shared" si="1"/>
        <v>2978.5977432013151</v>
      </c>
      <c r="AO18" s="206">
        <f t="shared" si="1"/>
        <v>2941.1282282018328</v>
      </c>
      <c r="AP18" s="206">
        <f t="shared" si="1"/>
        <v>2929.4412456566179</v>
      </c>
      <c r="AQ18" s="206">
        <f t="shared" si="1"/>
        <v>2951.0158469717744</v>
      </c>
      <c r="AR18" s="206">
        <f t="shared" si="1"/>
        <v>2925.836992391145</v>
      </c>
      <c r="AS18" s="206">
        <f t="shared" si="1"/>
        <v>2949.5313412449395</v>
      </c>
      <c r="AT18" s="206">
        <f t="shared" si="1"/>
        <v>2932.2428225824533</v>
      </c>
      <c r="AU18" s="206">
        <f t="shared" si="1"/>
        <v>2890.0293750302635</v>
      </c>
      <c r="AV18" s="206">
        <f t="shared" si="1"/>
        <v>2899.7875986967747</v>
      </c>
      <c r="AW18" s="206">
        <f t="shared" si="1"/>
        <v>2889.0363157743895</v>
      </c>
      <c r="AX18" s="206">
        <f t="shared" si="1"/>
        <v>2877.0804968945022</v>
      </c>
      <c r="AY18" s="206">
        <f t="shared" si="1"/>
        <v>2923.9618576860348</v>
      </c>
      <c r="AZ18" s="206">
        <f t="shared" si="1"/>
        <v>2912.4426343878631</v>
      </c>
      <c r="BA18" s="207"/>
      <c r="BB18" s="208"/>
      <c r="BC18" s="208"/>
      <c r="BD18" s="209"/>
      <c r="BE18" s="206"/>
      <c r="BF18" s="208"/>
      <c r="BG18" s="210"/>
      <c r="BH18" s="185"/>
      <c r="BI18" s="196"/>
    </row>
    <row r="19" spans="1:67">
      <c r="A19" s="175">
        <v>43780</v>
      </c>
      <c r="B19" s="176" t="s">
        <v>164</v>
      </c>
      <c r="C19" s="177" t="s">
        <v>161</v>
      </c>
      <c r="D19" s="178">
        <v>8.2514000000000004E-2</v>
      </c>
      <c r="E19" s="178">
        <v>8.2182000000000005E-2</v>
      </c>
      <c r="F19" s="178">
        <v>8.2352999999999996E-2</v>
      </c>
      <c r="G19" s="178">
        <v>8.2583000000000004E-2</v>
      </c>
      <c r="H19" s="178">
        <v>8.2941000000000001E-2</v>
      </c>
      <c r="I19" s="178">
        <v>8.2631999999999997E-2</v>
      </c>
      <c r="J19" s="178">
        <v>8.2133999999999999E-2</v>
      </c>
      <c r="K19" s="178">
        <v>8.2998000000000002E-2</v>
      </c>
      <c r="L19" s="178">
        <v>8.3169999999999994E-2</v>
      </c>
      <c r="M19" s="178">
        <v>8.0952999999999997E-2</v>
      </c>
      <c r="N19" s="178">
        <v>8.1497E-2</v>
      </c>
      <c r="O19" s="178">
        <v>8.2265000000000005E-2</v>
      </c>
      <c r="P19" s="178">
        <v>8.2181000000000004E-2</v>
      </c>
      <c r="Q19" s="178">
        <v>8.2111000000000003E-2</v>
      </c>
      <c r="R19" s="178">
        <v>8.2056000000000004E-2</v>
      </c>
      <c r="S19" s="178">
        <v>8.2610000000000003E-2</v>
      </c>
      <c r="T19" s="178">
        <v>8.2554000000000002E-2</v>
      </c>
      <c r="U19" s="178">
        <v>8.1452999999999998E-2</v>
      </c>
      <c r="V19" s="178">
        <v>8.0508999999999997E-2</v>
      </c>
      <c r="W19" s="178">
        <v>8.0837999999999993E-2</v>
      </c>
      <c r="X19" s="178">
        <v>8.1865999999999994E-2</v>
      </c>
      <c r="Y19" s="178">
        <v>8.2269999999999996E-2</v>
      </c>
      <c r="Z19" s="178">
        <v>8.1528000000000003E-2</v>
      </c>
      <c r="AA19" s="178">
        <v>8.1172999999999995E-2</v>
      </c>
      <c r="AB19" s="178">
        <v>8.1179000000000001E-2</v>
      </c>
      <c r="AC19" s="178">
        <v>7.9499E-2</v>
      </c>
      <c r="AD19" s="178">
        <v>8.0307000000000003E-2</v>
      </c>
      <c r="AE19" s="178">
        <v>8.0340999999999996E-2</v>
      </c>
      <c r="AF19" s="178">
        <v>7.9771999999999996E-2</v>
      </c>
      <c r="AG19" s="178">
        <v>7.9528000000000001E-2</v>
      </c>
      <c r="AH19" s="178">
        <v>7.9971E-2</v>
      </c>
      <c r="AI19" s="178">
        <v>7.9438999999999996E-2</v>
      </c>
      <c r="AJ19" s="178">
        <v>7.8381000000000006E-2</v>
      </c>
      <c r="AK19" s="178">
        <v>7.8997999999999999E-2</v>
      </c>
      <c r="AL19" s="178">
        <v>7.9187999999999995E-2</v>
      </c>
      <c r="AM19" s="178">
        <v>7.9010999999999998E-2</v>
      </c>
      <c r="AN19" s="178">
        <v>7.9455999999999999E-2</v>
      </c>
      <c r="AO19" s="178">
        <v>7.9671000000000006E-2</v>
      </c>
      <c r="AP19" s="178">
        <v>7.8808000000000003E-2</v>
      </c>
      <c r="AQ19" s="178">
        <v>7.8130000000000005E-2</v>
      </c>
      <c r="AR19" s="178">
        <v>7.8589999999999993E-2</v>
      </c>
      <c r="AS19" s="178">
        <v>7.9139000000000001E-2</v>
      </c>
      <c r="AT19" s="178">
        <v>7.9596E-2</v>
      </c>
      <c r="AU19" s="178">
        <v>7.9820000000000002E-2</v>
      </c>
      <c r="AV19" s="178">
        <v>7.9449000000000006E-2</v>
      </c>
      <c r="AW19" s="178">
        <v>7.9228000000000007E-2</v>
      </c>
      <c r="AX19" s="178">
        <v>7.8697000000000003E-2</v>
      </c>
      <c r="AY19" s="178">
        <v>7.8769000000000006E-2</v>
      </c>
      <c r="AZ19" s="178">
        <v>7.9240000000000005E-2</v>
      </c>
      <c r="BA19" s="179">
        <f>IF((P20=""),"",MAX(D23:AZ23))</f>
        <v>3070.0816781836538</v>
      </c>
      <c r="BB19" s="180">
        <f>IF(P20="","",MIN(D23:AZ23))</f>
        <v>2791.8755830590517</v>
      </c>
      <c r="BC19" s="180">
        <f>IF((P23=""),"",AVERAGE(D23:AZ23))</f>
        <v>2940.6237429189664</v>
      </c>
      <c r="BD19" s="181">
        <f>STDEV(D23:AZ23)</f>
        <v>62.400764631509915</v>
      </c>
      <c r="BE19" s="182">
        <f>IF((P20=""),"",((BA19-BB19)/(BA19+BB19))*100)</f>
        <v>4.7459591178531362</v>
      </c>
      <c r="BF19" s="183"/>
      <c r="BG19" s="184">
        <v>102</v>
      </c>
      <c r="BH19" s="185"/>
      <c r="BI19" s="186" t="s">
        <v>111</v>
      </c>
      <c r="BL19" s="187"/>
      <c r="BM19" s="187"/>
      <c r="BN19" s="188"/>
      <c r="BO19" s="188"/>
    </row>
    <row r="20" spans="1:67">
      <c r="A20" s="189"/>
      <c r="B20" s="190"/>
      <c r="C20" s="191" t="s">
        <v>160</v>
      </c>
      <c r="D20" s="178">
        <v>0.13394</v>
      </c>
      <c r="E20" s="178">
        <v>0.13439999999999999</v>
      </c>
      <c r="F20" s="178">
        <v>0.13528999999999999</v>
      </c>
      <c r="G20" s="178">
        <v>0.13569000000000001</v>
      </c>
      <c r="H20" s="178">
        <v>0.13650999999999999</v>
      </c>
      <c r="I20" s="178">
        <v>0.13538</v>
      </c>
      <c r="J20" s="178">
        <v>0.13391</v>
      </c>
      <c r="K20" s="178">
        <v>0.13635</v>
      </c>
      <c r="L20" s="178">
        <v>0.13685</v>
      </c>
      <c r="M20" s="178">
        <v>0.13669999999999999</v>
      </c>
      <c r="N20" s="178">
        <v>0.13979</v>
      </c>
      <c r="O20" s="178">
        <v>0.13916000000000001</v>
      </c>
      <c r="P20" s="178">
        <v>0.1386</v>
      </c>
      <c r="Q20" s="178">
        <v>0.13782</v>
      </c>
      <c r="R20" s="178">
        <v>0.13772000000000001</v>
      </c>
      <c r="S20" s="178">
        <v>0.13905999999999999</v>
      </c>
      <c r="T20" s="178">
        <v>0.13838</v>
      </c>
      <c r="U20" s="178">
        <v>0.13483999999999999</v>
      </c>
      <c r="V20" s="178">
        <v>0.13206999999999999</v>
      </c>
      <c r="W20" s="178">
        <v>0.13308</v>
      </c>
      <c r="X20" s="178">
        <v>0.13803000000000001</v>
      </c>
      <c r="Y20" s="178">
        <v>0.13808000000000001</v>
      </c>
      <c r="Z20" s="178">
        <v>0.13650999999999999</v>
      </c>
      <c r="AA20" s="178">
        <v>0.13625000000000001</v>
      </c>
      <c r="AB20" s="178">
        <v>0.13672999999999999</v>
      </c>
      <c r="AC20" s="178">
        <v>0.13139999999999999</v>
      </c>
      <c r="AD20" s="178">
        <v>0.13364999999999999</v>
      </c>
      <c r="AE20" s="178">
        <v>0.13417000000000001</v>
      </c>
      <c r="AF20" s="178">
        <v>0.13258</v>
      </c>
      <c r="AG20" s="178">
        <v>0.13220999999999999</v>
      </c>
      <c r="AH20" s="178">
        <v>0.13100000000000001</v>
      </c>
      <c r="AI20" s="178">
        <v>0.12823000000000001</v>
      </c>
      <c r="AJ20" s="178">
        <v>0.12733</v>
      </c>
      <c r="AK20" s="178">
        <v>0.12845000000000001</v>
      </c>
      <c r="AL20" s="178">
        <v>0.12878000000000001</v>
      </c>
      <c r="AM20" s="178">
        <v>0.12959999999999999</v>
      </c>
      <c r="AN20" s="178">
        <v>0.13088</v>
      </c>
      <c r="AO20" s="178">
        <v>0.13102</v>
      </c>
      <c r="AP20" s="178">
        <v>0.12845000000000001</v>
      </c>
      <c r="AQ20" s="178">
        <v>0.12759000000000001</v>
      </c>
      <c r="AR20" s="178">
        <v>0.12806000000000001</v>
      </c>
      <c r="AS20" s="178">
        <v>0.13037000000000001</v>
      </c>
      <c r="AT20" s="178">
        <v>0.13206999999999999</v>
      </c>
      <c r="AU20" s="178">
        <v>0.13145000000000001</v>
      </c>
      <c r="AV20" s="178">
        <v>0.13099</v>
      </c>
      <c r="AW20" s="178">
        <v>0.13088</v>
      </c>
      <c r="AX20" s="178">
        <v>0.12956000000000001</v>
      </c>
      <c r="AY20" s="178">
        <v>0.12988</v>
      </c>
      <c r="AZ20" s="178">
        <v>0.1308</v>
      </c>
      <c r="BA20" s="192"/>
      <c r="BB20" s="193"/>
      <c r="BC20" s="193"/>
      <c r="BD20" s="181"/>
      <c r="BE20" s="194"/>
      <c r="BF20" s="193"/>
      <c r="BG20" s="195"/>
      <c r="BH20" s="185"/>
      <c r="BI20" s="211" t="s">
        <v>112</v>
      </c>
    </row>
    <row r="21" spans="1:67">
      <c r="A21" s="189"/>
      <c r="B21" s="190"/>
      <c r="C21" s="197" t="s">
        <v>158</v>
      </c>
      <c r="D21" s="198">
        <f>300/D19</f>
        <v>3635.7466611726495</v>
      </c>
      <c r="E21" s="198">
        <f t="shared" ref="E21:AZ22" si="2">300/E19</f>
        <v>3650.4344016938012</v>
      </c>
      <c r="F21" s="198">
        <f t="shared" si="2"/>
        <v>3642.8545408181853</v>
      </c>
      <c r="G21" s="198">
        <f t="shared" si="2"/>
        <v>3632.7089110349584</v>
      </c>
      <c r="H21" s="198">
        <f t="shared" si="2"/>
        <v>3617.028972402069</v>
      </c>
      <c r="I21" s="198">
        <f t="shared" si="2"/>
        <v>3630.5547487656113</v>
      </c>
      <c r="J21" s="198">
        <f t="shared" si="2"/>
        <v>3652.5677551318577</v>
      </c>
      <c r="K21" s="198">
        <f t="shared" si="2"/>
        <v>3614.5449287934648</v>
      </c>
      <c r="L21" s="198">
        <f t="shared" si="2"/>
        <v>3607.0698569195624</v>
      </c>
      <c r="M21" s="198">
        <f t="shared" si="2"/>
        <v>3705.8540140575396</v>
      </c>
      <c r="N21" s="198">
        <f t="shared" si="2"/>
        <v>3681.1170963348345</v>
      </c>
      <c r="O21" s="198">
        <f t="shared" si="2"/>
        <v>3646.7513523369598</v>
      </c>
      <c r="P21" s="198">
        <f t="shared" si="2"/>
        <v>3650.4788211387058</v>
      </c>
      <c r="Q21" s="198">
        <f t="shared" si="2"/>
        <v>3653.590870894277</v>
      </c>
      <c r="R21" s="198">
        <f t="shared" si="2"/>
        <v>3656.0397777127814</v>
      </c>
      <c r="S21" s="198">
        <f t="shared" si="2"/>
        <v>3631.521607553565</v>
      </c>
      <c r="T21" s="198">
        <f t="shared" si="2"/>
        <v>3633.9850279816847</v>
      </c>
      <c r="U21" s="198">
        <f t="shared" si="2"/>
        <v>3683.1055946373986</v>
      </c>
      <c r="V21" s="198">
        <f t="shared" si="2"/>
        <v>3726.2914705188241</v>
      </c>
      <c r="W21" s="198">
        <f t="shared" si="2"/>
        <v>3711.1259556149339</v>
      </c>
      <c r="X21" s="198">
        <f t="shared" si="2"/>
        <v>3664.5249554149468</v>
      </c>
      <c r="Y21" s="198">
        <f t="shared" si="2"/>
        <v>3646.529719217212</v>
      </c>
      <c r="Z21" s="198">
        <f t="shared" si="2"/>
        <v>3679.717397703856</v>
      </c>
      <c r="AA21" s="198">
        <f t="shared" si="2"/>
        <v>3695.8101831889917</v>
      </c>
      <c r="AB21" s="198">
        <f t="shared" si="2"/>
        <v>3695.5370231217435</v>
      </c>
      <c r="AC21" s="198">
        <f t="shared" si="2"/>
        <v>3773.6323727342483</v>
      </c>
      <c r="AD21" s="198">
        <f t="shared" si="2"/>
        <v>3735.6643879113899</v>
      </c>
      <c r="AE21" s="198">
        <f t="shared" si="2"/>
        <v>3734.0834692124822</v>
      </c>
      <c r="AF21" s="198">
        <f t="shared" si="2"/>
        <v>3760.7180464323324</v>
      </c>
      <c r="AG21" s="198">
        <f t="shared" si="2"/>
        <v>3772.2563122422289</v>
      </c>
      <c r="AH21" s="198">
        <f t="shared" si="2"/>
        <v>3751.3598679521328</v>
      </c>
      <c r="AI21" s="198">
        <f t="shared" si="2"/>
        <v>3776.4825841211496</v>
      </c>
      <c r="AJ21" s="198">
        <f t="shared" si="2"/>
        <v>3827.4581850193285</v>
      </c>
      <c r="AK21" s="198">
        <f t="shared" si="2"/>
        <v>3797.5644953036785</v>
      </c>
      <c r="AL21" s="198">
        <f t="shared" si="2"/>
        <v>3788.4527958781637</v>
      </c>
      <c r="AM21" s="198">
        <f t="shared" si="2"/>
        <v>3796.9396666286975</v>
      </c>
      <c r="AN21" s="198">
        <f t="shared" si="2"/>
        <v>3775.674587192912</v>
      </c>
      <c r="AO21" s="198">
        <f t="shared" si="2"/>
        <v>3765.4855593628795</v>
      </c>
      <c r="AP21" s="198">
        <f t="shared" si="2"/>
        <v>3806.7201299360468</v>
      </c>
      <c r="AQ21" s="198">
        <f t="shared" si="2"/>
        <v>3839.7542557276333</v>
      </c>
      <c r="AR21" s="198">
        <f t="shared" si="2"/>
        <v>3817.2795521058661</v>
      </c>
      <c r="AS21" s="198">
        <f t="shared" si="2"/>
        <v>3790.7984685174188</v>
      </c>
      <c r="AT21" s="198">
        <f t="shared" si="2"/>
        <v>3769.0336197798883</v>
      </c>
      <c r="AU21" s="198">
        <f t="shared" si="2"/>
        <v>3758.4565271861688</v>
      </c>
      <c r="AV21" s="198">
        <f t="shared" si="2"/>
        <v>3776.0072499339194</v>
      </c>
      <c r="AW21" s="198">
        <f t="shared" si="2"/>
        <v>3786.5401120815868</v>
      </c>
      <c r="AX21" s="198">
        <f t="shared" si="2"/>
        <v>3812.08940620354</v>
      </c>
      <c r="AY21" s="198">
        <f t="shared" si="2"/>
        <v>3808.604908022191</v>
      </c>
      <c r="AZ21" s="198">
        <f t="shared" si="2"/>
        <v>3785.966683493185</v>
      </c>
      <c r="BA21" s="199"/>
      <c r="BB21" s="200"/>
      <c r="BC21" s="200"/>
      <c r="BD21" s="181"/>
      <c r="BE21" s="201"/>
      <c r="BF21" s="200"/>
      <c r="BG21" s="202"/>
      <c r="BH21" s="185"/>
      <c r="BI21" s="211"/>
    </row>
    <row r="22" spans="1:67">
      <c r="A22" s="189"/>
      <c r="B22" s="190"/>
      <c r="C22" s="197" t="s">
        <v>159</v>
      </c>
      <c r="D22" s="198">
        <f>300/D20</f>
        <v>2239.8088696431237</v>
      </c>
      <c r="E22" s="198">
        <f t="shared" si="2"/>
        <v>2232.1428571428573</v>
      </c>
      <c r="F22" s="198">
        <f t="shared" si="2"/>
        <v>2217.4587922241112</v>
      </c>
      <c r="G22" s="198">
        <f t="shared" si="2"/>
        <v>2210.9219544550078</v>
      </c>
      <c r="H22" s="198">
        <f t="shared" si="2"/>
        <v>2197.6411984470005</v>
      </c>
      <c r="I22" s="198">
        <f t="shared" si="2"/>
        <v>2215.9846358398581</v>
      </c>
      <c r="J22" s="198">
        <f t="shared" si="2"/>
        <v>2240.3106564110221</v>
      </c>
      <c r="K22" s="198">
        <f t="shared" si="2"/>
        <v>2200.2200220022</v>
      </c>
      <c r="L22" s="198">
        <f t="shared" si="2"/>
        <v>2192.1812203142126</v>
      </c>
      <c r="M22" s="198">
        <f t="shared" si="2"/>
        <v>2194.5866861741042</v>
      </c>
      <c r="N22" s="198">
        <f t="shared" si="2"/>
        <v>2146.0762572430076</v>
      </c>
      <c r="O22" s="198">
        <f t="shared" si="2"/>
        <v>2155.7918942224778</v>
      </c>
      <c r="P22" s="198">
        <f t="shared" si="2"/>
        <v>2164.5021645021643</v>
      </c>
      <c r="Q22" s="198">
        <f t="shared" si="2"/>
        <v>2176.7522855899001</v>
      </c>
      <c r="R22" s="198">
        <f t="shared" si="2"/>
        <v>2178.3328492593669</v>
      </c>
      <c r="S22" s="198">
        <f t="shared" si="2"/>
        <v>2157.3421544656985</v>
      </c>
      <c r="T22" s="198">
        <f t="shared" si="2"/>
        <v>2167.9433444139327</v>
      </c>
      <c r="U22" s="198">
        <f t="shared" si="2"/>
        <v>2224.8590922574904</v>
      </c>
      <c r="V22" s="198">
        <f t="shared" si="2"/>
        <v>2271.5226773680624</v>
      </c>
      <c r="W22" s="198">
        <f t="shared" si="2"/>
        <v>2254.283137962128</v>
      </c>
      <c r="X22" s="198">
        <f t="shared" si="2"/>
        <v>2173.440556400782</v>
      </c>
      <c r="Y22" s="198">
        <f t="shared" si="2"/>
        <v>2172.6535341830822</v>
      </c>
      <c r="Z22" s="198">
        <f t="shared" si="2"/>
        <v>2197.6411984470005</v>
      </c>
      <c r="AA22" s="198">
        <f t="shared" si="2"/>
        <v>2201.8348623853208</v>
      </c>
      <c r="AB22" s="198">
        <f t="shared" si="2"/>
        <v>2194.1051707745191</v>
      </c>
      <c r="AC22" s="198">
        <f t="shared" si="2"/>
        <v>2283.1050228310505</v>
      </c>
      <c r="AD22" s="198">
        <f t="shared" si="2"/>
        <v>2244.6689113355783</v>
      </c>
      <c r="AE22" s="198">
        <f t="shared" si="2"/>
        <v>2235.9692926883804</v>
      </c>
      <c r="AF22" s="198">
        <f t="shared" si="2"/>
        <v>2262.7847337456628</v>
      </c>
      <c r="AG22" s="198">
        <f t="shared" si="2"/>
        <v>2269.1173133651009</v>
      </c>
      <c r="AH22" s="198">
        <f t="shared" si="2"/>
        <v>2290.0763358778627</v>
      </c>
      <c r="AI22" s="198">
        <f t="shared" si="2"/>
        <v>2339.5461280511577</v>
      </c>
      <c r="AJ22" s="198">
        <f t="shared" si="2"/>
        <v>2356.0826199638736</v>
      </c>
      <c r="AK22" s="198">
        <f t="shared" si="2"/>
        <v>2335.5391202802643</v>
      </c>
      <c r="AL22" s="198">
        <f t="shared" si="2"/>
        <v>2329.5542786146916</v>
      </c>
      <c r="AM22" s="198">
        <f t="shared" si="2"/>
        <v>2314.8148148148148</v>
      </c>
      <c r="AN22" s="198">
        <f t="shared" si="2"/>
        <v>2292.1760391198045</v>
      </c>
      <c r="AO22" s="198">
        <f t="shared" si="2"/>
        <v>2289.7267592733933</v>
      </c>
      <c r="AP22" s="198">
        <f t="shared" si="2"/>
        <v>2335.5391202802643</v>
      </c>
      <c r="AQ22" s="198">
        <f t="shared" si="2"/>
        <v>2351.2814483893721</v>
      </c>
      <c r="AR22" s="198">
        <f t="shared" si="2"/>
        <v>2342.6518819303451</v>
      </c>
      <c r="AS22" s="198">
        <f t="shared" si="2"/>
        <v>2301.1429009741501</v>
      </c>
      <c r="AT22" s="198">
        <f t="shared" si="2"/>
        <v>2271.5226773680624</v>
      </c>
      <c r="AU22" s="198">
        <f t="shared" si="2"/>
        <v>2282.2365918600226</v>
      </c>
      <c r="AV22" s="198">
        <f t="shared" si="2"/>
        <v>2290.2511642110085</v>
      </c>
      <c r="AW22" s="198">
        <f t="shared" si="2"/>
        <v>2292.1760391198045</v>
      </c>
      <c r="AX22" s="198">
        <f t="shared" si="2"/>
        <v>2315.529484408768</v>
      </c>
      <c r="AY22" s="198">
        <f t="shared" si="2"/>
        <v>2309.8244533415459</v>
      </c>
      <c r="AZ22" s="198">
        <f t="shared" si="2"/>
        <v>2293.5779816513764</v>
      </c>
      <c r="BA22" s="199"/>
      <c r="BB22" s="200"/>
      <c r="BC22" s="200"/>
      <c r="BD22" s="181"/>
      <c r="BE22" s="201"/>
      <c r="BF22" s="200"/>
      <c r="BG22" s="202"/>
      <c r="BH22" s="185"/>
      <c r="BI22" s="211"/>
    </row>
    <row r="23" spans="1:67" ht="32.25" thickBot="1">
      <c r="A23" s="203"/>
      <c r="B23" s="204"/>
      <c r="C23" s="205" t="s">
        <v>58</v>
      </c>
      <c r="D23" s="206">
        <f>IF(((D21="")*AND(D22="")),"",(D21-D22)*2)</f>
        <v>2791.8755830590517</v>
      </c>
      <c r="E23" s="206">
        <f t="shared" ref="E23:AZ23" si="3">IF(((E21="")*AND(E22="")),"",(E21-E22)*2)</f>
        <v>2836.5830891018877</v>
      </c>
      <c r="F23" s="206">
        <f t="shared" si="3"/>
        <v>2850.7914971881482</v>
      </c>
      <c r="G23" s="206">
        <f t="shared" si="3"/>
        <v>2843.5739131599012</v>
      </c>
      <c r="H23" s="206">
        <f t="shared" si="3"/>
        <v>2838.775547910137</v>
      </c>
      <c r="I23" s="206">
        <f t="shared" si="3"/>
        <v>2829.1402258515063</v>
      </c>
      <c r="J23" s="206">
        <f t="shared" si="3"/>
        <v>2824.5141974416711</v>
      </c>
      <c r="K23" s="206">
        <f t="shared" si="3"/>
        <v>2828.6498135825295</v>
      </c>
      <c r="L23" s="206">
        <f t="shared" si="3"/>
        <v>2829.7772732106996</v>
      </c>
      <c r="M23" s="206">
        <f t="shared" si="3"/>
        <v>3022.5346557668709</v>
      </c>
      <c r="N23" s="206">
        <f t="shared" si="3"/>
        <v>3070.0816781836538</v>
      </c>
      <c r="O23" s="206">
        <f t="shared" si="3"/>
        <v>2981.918916228964</v>
      </c>
      <c r="P23" s="206">
        <f t="shared" si="3"/>
        <v>2971.953313273083</v>
      </c>
      <c r="Q23" s="206">
        <f t="shared" si="3"/>
        <v>2953.6771706087538</v>
      </c>
      <c r="R23" s="206">
        <f t="shared" si="3"/>
        <v>2955.4138569068291</v>
      </c>
      <c r="S23" s="206">
        <f t="shared" si="3"/>
        <v>2948.358906175733</v>
      </c>
      <c r="T23" s="206">
        <f t="shared" si="3"/>
        <v>2932.083367135504</v>
      </c>
      <c r="U23" s="206">
        <f t="shared" si="3"/>
        <v>2916.4930047598164</v>
      </c>
      <c r="V23" s="206">
        <f t="shared" si="3"/>
        <v>2909.5375863015233</v>
      </c>
      <c r="W23" s="206">
        <f t="shared" si="3"/>
        <v>2913.6856353056119</v>
      </c>
      <c r="X23" s="206">
        <f t="shared" si="3"/>
        <v>2982.1687980283295</v>
      </c>
      <c r="Y23" s="206">
        <f t="shared" si="3"/>
        <v>2947.7523700682596</v>
      </c>
      <c r="Z23" s="206">
        <f t="shared" si="3"/>
        <v>2964.152398513711</v>
      </c>
      <c r="AA23" s="206">
        <f t="shared" si="3"/>
        <v>2987.9506416073418</v>
      </c>
      <c r="AB23" s="206">
        <f t="shared" si="3"/>
        <v>3002.8637046944486</v>
      </c>
      <c r="AC23" s="206">
        <f t="shared" si="3"/>
        <v>2981.0546998063955</v>
      </c>
      <c r="AD23" s="206">
        <f t="shared" si="3"/>
        <v>2981.9909531516232</v>
      </c>
      <c r="AE23" s="206">
        <f t="shared" si="3"/>
        <v>2996.2283530482036</v>
      </c>
      <c r="AF23" s="206">
        <f t="shared" si="3"/>
        <v>2995.866625373339</v>
      </c>
      <c r="AG23" s="206">
        <f t="shared" si="3"/>
        <v>3006.2779977542559</v>
      </c>
      <c r="AH23" s="206">
        <f t="shared" si="3"/>
        <v>2922.5670641485403</v>
      </c>
      <c r="AI23" s="206">
        <f t="shared" si="3"/>
        <v>2873.8729121399838</v>
      </c>
      <c r="AJ23" s="206">
        <f t="shared" si="3"/>
        <v>2942.7511301109098</v>
      </c>
      <c r="AK23" s="206">
        <f t="shared" si="3"/>
        <v>2924.0507500468284</v>
      </c>
      <c r="AL23" s="206">
        <f t="shared" si="3"/>
        <v>2917.7970345269441</v>
      </c>
      <c r="AM23" s="206">
        <f t="shared" si="3"/>
        <v>2964.2497036277655</v>
      </c>
      <c r="AN23" s="206">
        <f t="shared" si="3"/>
        <v>2966.997096146215</v>
      </c>
      <c r="AO23" s="206">
        <f t="shared" si="3"/>
        <v>2951.5176001789723</v>
      </c>
      <c r="AP23" s="206">
        <f t="shared" si="3"/>
        <v>2942.3620193115648</v>
      </c>
      <c r="AQ23" s="206">
        <f t="shared" si="3"/>
        <v>2976.9456146765224</v>
      </c>
      <c r="AR23" s="206">
        <f t="shared" si="3"/>
        <v>2949.2553403510419</v>
      </c>
      <c r="AS23" s="206">
        <f t="shared" si="3"/>
        <v>2979.3111350865374</v>
      </c>
      <c r="AT23" s="206">
        <f t="shared" si="3"/>
        <v>2995.0218848236518</v>
      </c>
      <c r="AU23" s="206">
        <f t="shared" si="3"/>
        <v>2952.4398706522925</v>
      </c>
      <c r="AV23" s="206">
        <f t="shared" si="3"/>
        <v>2971.5121714458219</v>
      </c>
      <c r="AW23" s="206">
        <f t="shared" si="3"/>
        <v>2988.7281459235646</v>
      </c>
      <c r="AX23" s="206">
        <f t="shared" si="3"/>
        <v>2993.119843589544</v>
      </c>
      <c r="AY23" s="206">
        <f t="shared" si="3"/>
        <v>2997.5609093612902</v>
      </c>
      <c r="AZ23" s="206">
        <f t="shared" si="3"/>
        <v>2984.7774036836172</v>
      </c>
      <c r="BA23" s="207"/>
      <c r="BB23" s="208"/>
      <c r="BC23" s="208"/>
      <c r="BD23" s="209"/>
      <c r="BE23" s="206"/>
      <c r="BF23" s="208"/>
      <c r="BG23" s="210"/>
      <c r="BH23" s="185"/>
      <c r="BI23" s="196"/>
    </row>
    <row r="24" spans="1:67">
      <c r="A24" s="175">
        <v>43780</v>
      </c>
      <c r="B24" s="176" t="s">
        <v>164</v>
      </c>
      <c r="C24" s="177" t="s">
        <v>161</v>
      </c>
      <c r="D24" s="178">
        <v>8.2083000000000003E-2</v>
      </c>
      <c r="E24" s="178">
        <v>8.3478999999999998E-2</v>
      </c>
      <c r="F24" s="178">
        <v>8.3274000000000001E-2</v>
      </c>
      <c r="G24" s="178">
        <v>8.2635E-2</v>
      </c>
      <c r="H24" s="178">
        <v>8.2711000000000007E-2</v>
      </c>
      <c r="I24" s="178">
        <v>8.2641000000000006E-2</v>
      </c>
      <c r="J24" s="178">
        <v>8.2300999999999999E-2</v>
      </c>
      <c r="K24" s="178">
        <v>8.1928000000000001E-2</v>
      </c>
      <c r="L24" s="178">
        <v>8.2820000000000005E-2</v>
      </c>
      <c r="M24" s="178">
        <v>8.2211999999999993E-2</v>
      </c>
      <c r="N24" s="178">
        <v>8.1438999999999998E-2</v>
      </c>
      <c r="O24" s="178">
        <v>8.0993999999999997E-2</v>
      </c>
      <c r="P24" s="178">
        <v>8.1115000000000007E-2</v>
      </c>
      <c r="Q24" s="178">
        <v>8.2423999999999997E-2</v>
      </c>
      <c r="R24" s="178">
        <v>8.2973000000000005E-2</v>
      </c>
      <c r="S24" s="178">
        <v>8.2507999999999998E-2</v>
      </c>
      <c r="T24" s="178">
        <v>8.2707000000000003E-2</v>
      </c>
      <c r="U24" s="178">
        <v>8.3242999999999998E-2</v>
      </c>
      <c r="V24" s="178">
        <v>8.3139000000000005E-2</v>
      </c>
      <c r="W24" s="178">
        <v>8.2111000000000003E-2</v>
      </c>
      <c r="X24" s="178">
        <v>8.1067E-2</v>
      </c>
      <c r="Y24" s="178">
        <v>8.1034999999999996E-2</v>
      </c>
      <c r="Z24" s="178">
        <v>8.1692000000000001E-2</v>
      </c>
      <c r="AA24" s="178">
        <v>8.1622E-2</v>
      </c>
      <c r="AB24" s="178">
        <v>8.2011000000000001E-2</v>
      </c>
      <c r="AC24" s="178">
        <v>7.9158999999999993E-2</v>
      </c>
      <c r="AD24" s="178">
        <v>7.8881999999999994E-2</v>
      </c>
      <c r="AE24" s="178">
        <v>7.9154000000000002E-2</v>
      </c>
      <c r="AF24" s="178">
        <v>7.9866000000000006E-2</v>
      </c>
      <c r="AG24" s="178">
        <v>8.0255000000000007E-2</v>
      </c>
      <c r="AH24" s="178">
        <v>8.0157999999999993E-2</v>
      </c>
      <c r="AI24" s="178">
        <v>7.9936999999999994E-2</v>
      </c>
      <c r="AJ24" s="178">
        <v>8.0716999999999997E-2</v>
      </c>
      <c r="AK24" s="178">
        <v>8.0155000000000004E-2</v>
      </c>
      <c r="AL24" s="178">
        <v>7.9588000000000006E-2</v>
      </c>
      <c r="AM24" s="178">
        <v>7.9501000000000002E-2</v>
      </c>
      <c r="AN24" s="178">
        <v>7.9824000000000006E-2</v>
      </c>
      <c r="AO24" s="178">
        <v>7.9946000000000003E-2</v>
      </c>
      <c r="AP24" s="178">
        <v>8.0544000000000004E-2</v>
      </c>
      <c r="AQ24" s="178">
        <v>8.0166000000000001E-2</v>
      </c>
      <c r="AR24" s="178">
        <v>8.0301999999999998E-2</v>
      </c>
      <c r="AS24" s="178">
        <v>8.0285999999999996E-2</v>
      </c>
      <c r="AT24" s="178">
        <v>7.9573000000000005E-2</v>
      </c>
      <c r="AU24" s="178">
        <v>7.8897999999999996E-2</v>
      </c>
      <c r="AV24" s="178">
        <v>7.9445000000000002E-2</v>
      </c>
      <c r="AW24" s="178">
        <v>8.0128000000000005E-2</v>
      </c>
      <c r="AX24" s="178">
        <v>7.9629000000000005E-2</v>
      </c>
      <c r="AY24" s="178">
        <v>7.9733999999999999E-2</v>
      </c>
      <c r="AZ24" s="178">
        <v>8.0203999999999998E-2</v>
      </c>
      <c r="BA24" s="179">
        <f>IF((P25=""),"",MAX(D28:AZ28))</f>
        <v>3016.3048837715905</v>
      </c>
      <c r="BB24" s="180">
        <f>IF(P25="","",MIN(D28:AZ28))</f>
        <v>2824.0284209931742</v>
      </c>
      <c r="BC24" s="180">
        <f>IF((P28=""),"",AVERAGE(D28:AZ28))</f>
        <v>2917.5835637398864</v>
      </c>
      <c r="BD24" s="181">
        <f>STDEV(D28:AZ28)</f>
        <v>56.821653018102786</v>
      </c>
      <c r="BE24" s="182">
        <f>IF((P25=""),"",((BA24-BB24)/(BA24+BB24))*100)</f>
        <v>3.2922172887213463</v>
      </c>
      <c r="BF24" s="183"/>
      <c r="BG24" s="184">
        <v>102</v>
      </c>
      <c r="BH24" s="185"/>
      <c r="BI24" s="186" t="s">
        <v>157</v>
      </c>
      <c r="BL24" s="187"/>
      <c r="BM24" s="187"/>
      <c r="BN24" s="188"/>
      <c r="BO24" s="188"/>
    </row>
    <row r="25" spans="1:67">
      <c r="A25" s="189"/>
      <c r="B25" s="190"/>
      <c r="C25" s="191" t="s">
        <v>160</v>
      </c>
      <c r="D25" s="178">
        <v>0.13375999999999999</v>
      </c>
      <c r="E25" s="178">
        <v>0.13927</v>
      </c>
      <c r="F25" s="178">
        <v>0.13722999999999999</v>
      </c>
      <c r="G25" s="178">
        <v>0.13614999999999999</v>
      </c>
      <c r="H25" s="178">
        <v>0.13644999999999999</v>
      </c>
      <c r="I25" s="178">
        <v>0.13619000000000001</v>
      </c>
      <c r="J25" s="178">
        <v>0.13511999999999999</v>
      </c>
      <c r="K25" s="178">
        <v>0.13453000000000001</v>
      </c>
      <c r="L25" s="178">
        <v>0.13655999999999999</v>
      </c>
      <c r="M25" s="178">
        <v>0.13746</v>
      </c>
      <c r="N25" s="178">
        <v>0.13611999999999999</v>
      </c>
      <c r="O25" s="178">
        <v>0.1356</v>
      </c>
      <c r="P25" s="178">
        <v>0.13586999999999999</v>
      </c>
      <c r="Q25" s="178">
        <v>0.13952000000000001</v>
      </c>
      <c r="R25" s="178">
        <v>0.14235</v>
      </c>
      <c r="S25" s="178">
        <v>0.14057</v>
      </c>
      <c r="T25" s="178">
        <v>0.14030000000000001</v>
      </c>
      <c r="U25" s="178">
        <v>0.14091000000000001</v>
      </c>
      <c r="V25" s="178">
        <v>0.14105000000000001</v>
      </c>
      <c r="W25" s="178">
        <v>0.13772000000000001</v>
      </c>
      <c r="X25" s="178">
        <v>0.13575000000000001</v>
      </c>
      <c r="Y25" s="178">
        <v>0.13643</v>
      </c>
      <c r="Z25" s="178">
        <v>0.13619000000000001</v>
      </c>
      <c r="AA25" s="178">
        <v>0.13463</v>
      </c>
      <c r="AB25" s="178">
        <v>0.13653999999999999</v>
      </c>
      <c r="AC25" s="178">
        <v>0.12731999999999999</v>
      </c>
      <c r="AD25" s="178">
        <v>0.12623000000000001</v>
      </c>
      <c r="AE25" s="178">
        <v>0.12737000000000001</v>
      </c>
      <c r="AF25" s="178">
        <v>0.12931000000000001</v>
      </c>
      <c r="AG25" s="178">
        <v>0.13006000000000001</v>
      </c>
      <c r="AH25" s="178">
        <v>0.12912000000000001</v>
      </c>
      <c r="AI25" s="178">
        <v>0.12858</v>
      </c>
      <c r="AJ25" s="178">
        <v>0.13103000000000001</v>
      </c>
      <c r="AK25" s="178">
        <v>0.13084999999999999</v>
      </c>
      <c r="AL25" s="178">
        <v>0.12853999999999999</v>
      </c>
      <c r="AM25" s="178">
        <v>0.12967000000000001</v>
      </c>
      <c r="AN25" s="178">
        <v>0.1308</v>
      </c>
      <c r="AO25" s="178">
        <v>0.1305</v>
      </c>
      <c r="AP25" s="178">
        <v>0.13328999999999999</v>
      </c>
      <c r="AQ25" s="178">
        <v>0.13289999999999999</v>
      </c>
      <c r="AR25" s="178">
        <v>0.13250000000000001</v>
      </c>
      <c r="AS25" s="178">
        <v>0.13369</v>
      </c>
      <c r="AT25" s="178">
        <v>0.13148000000000001</v>
      </c>
      <c r="AU25" s="178">
        <v>0.12898999999999999</v>
      </c>
      <c r="AV25" s="178">
        <v>0.1305</v>
      </c>
      <c r="AW25" s="178">
        <v>0.13324</v>
      </c>
      <c r="AX25" s="178">
        <v>0.13216</v>
      </c>
      <c r="AY25" s="178">
        <v>0.1295</v>
      </c>
      <c r="AZ25" s="178">
        <v>0.13005</v>
      </c>
      <c r="BA25" s="192"/>
      <c r="BB25" s="193"/>
      <c r="BC25" s="193"/>
      <c r="BD25" s="181"/>
      <c r="BE25" s="194"/>
      <c r="BF25" s="193"/>
      <c r="BG25" s="195"/>
      <c r="BH25" s="185"/>
      <c r="BI25" s="211" t="s">
        <v>113</v>
      </c>
    </row>
    <row r="26" spans="1:67">
      <c r="A26" s="189"/>
      <c r="B26" s="190"/>
      <c r="C26" s="197" t="s">
        <v>158</v>
      </c>
      <c r="D26" s="198">
        <f>300/D24</f>
        <v>3654.8371770037643</v>
      </c>
      <c r="E26" s="198">
        <f t="shared" ref="E26:AZ27" si="4">300/E24</f>
        <v>3593.7181806202757</v>
      </c>
      <c r="F26" s="198">
        <f t="shared" si="4"/>
        <v>3602.5650262987247</v>
      </c>
      <c r="G26" s="198">
        <f t="shared" si="4"/>
        <v>3630.4229442730079</v>
      </c>
      <c r="H26" s="198">
        <f t="shared" si="4"/>
        <v>3627.0870863609434</v>
      </c>
      <c r="I26" s="198">
        <f t="shared" si="4"/>
        <v>3630.1593639960793</v>
      </c>
      <c r="J26" s="198">
        <f t="shared" si="4"/>
        <v>3645.1561949429533</v>
      </c>
      <c r="K26" s="198">
        <f t="shared" si="4"/>
        <v>3661.7517820525341</v>
      </c>
      <c r="L26" s="198">
        <f t="shared" si="4"/>
        <v>3622.3134508572807</v>
      </c>
      <c r="M26" s="198">
        <f t="shared" si="4"/>
        <v>3649.1023208290762</v>
      </c>
      <c r="N26" s="198">
        <f t="shared" si="4"/>
        <v>3683.7387492479033</v>
      </c>
      <c r="O26" s="198">
        <f t="shared" si="4"/>
        <v>3703.9780724498114</v>
      </c>
      <c r="P26" s="198">
        <f t="shared" si="4"/>
        <v>3698.4528139061822</v>
      </c>
      <c r="Q26" s="198">
        <f t="shared" si="4"/>
        <v>3639.7165874017278</v>
      </c>
      <c r="R26" s="198">
        <f t="shared" si="4"/>
        <v>3615.6340014221491</v>
      </c>
      <c r="S26" s="198">
        <f t="shared" si="4"/>
        <v>3636.0110534736027</v>
      </c>
      <c r="T26" s="198">
        <f t="shared" si="4"/>
        <v>3627.262504987486</v>
      </c>
      <c r="U26" s="198">
        <f t="shared" si="4"/>
        <v>3603.9066347921148</v>
      </c>
      <c r="V26" s="198">
        <f t="shared" si="4"/>
        <v>3608.4148233680944</v>
      </c>
      <c r="W26" s="198">
        <f t="shared" si="4"/>
        <v>3653.590870894277</v>
      </c>
      <c r="X26" s="198">
        <f t="shared" si="4"/>
        <v>3700.6426782784611</v>
      </c>
      <c r="Y26" s="198">
        <f t="shared" si="4"/>
        <v>3702.1040291232184</v>
      </c>
      <c r="Z26" s="198">
        <f t="shared" si="4"/>
        <v>3672.3302159330165</v>
      </c>
      <c r="AA26" s="198">
        <f t="shared" si="4"/>
        <v>3675.4796500943371</v>
      </c>
      <c r="AB26" s="198">
        <f t="shared" si="4"/>
        <v>3658.0458718952336</v>
      </c>
      <c r="AC26" s="198">
        <f t="shared" si="4"/>
        <v>3789.8407003625616</v>
      </c>
      <c r="AD26" s="198">
        <f t="shared" si="4"/>
        <v>3803.1490073781092</v>
      </c>
      <c r="AE26" s="198">
        <f t="shared" si="4"/>
        <v>3790.0800970260502</v>
      </c>
      <c r="AF26" s="198">
        <f t="shared" si="4"/>
        <v>3756.2917887461495</v>
      </c>
      <c r="AG26" s="198">
        <f t="shared" si="4"/>
        <v>3738.0848545261974</v>
      </c>
      <c r="AH26" s="198">
        <f t="shared" si="4"/>
        <v>3742.6083485116897</v>
      </c>
      <c r="AI26" s="198">
        <f t="shared" si="4"/>
        <v>3752.9554524187802</v>
      </c>
      <c r="AJ26" s="198">
        <f t="shared" si="4"/>
        <v>3716.6891732844383</v>
      </c>
      <c r="AK26" s="198">
        <f t="shared" si="4"/>
        <v>3742.7484249267045</v>
      </c>
      <c r="AL26" s="198">
        <f t="shared" si="4"/>
        <v>3769.4124742423478</v>
      </c>
      <c r="AM26" s="198">
        <f t="shared" si="4"/>
        <v>3773.5374397806318</v>
      </c>
      <c r="AN26" s="198">
        <f t="shared" si="4"/>
        <v>3758.2681900180396</v>
      </c>
      <c r="AO26" s="198">
        <f t="shared" si="4"/>
        <v>3752.5329597478294</v>
      </c>
      <c r="AP26" s="198">
        <f t="shared" si="4"/>
        <v>3724.6722288438614</v>
      </c>
      <c r="AQ26" s="198">
        <f t="shared" si="4"/>
        <v>3742.2348626599805</v>
      </c>
      <c r="AR26" s="198">
        <f t="shared" si="4"/>
        <v>3735.8969888670272</v>
      </c>
      <c r="AS26" s="198">
        <f t="shared" si="4"/>
        <v>3736.6415066138557</v>
      </c>
      <c r="AT26" s="198">
        <f t="shared" si="4"/>
        <v>3770.1230316816004</v>
      </c>
      <c r="AU26" s="198">
        <f t="shared" si="4"/>
        <v>3802.3777535552235</v>
      </c>
      <c r="AV26" s="198">
        <f t="shared" si="4"/>
        <v>3776.1973692491661</v>
      </c>
      <c r="AW26" s="198">
        <f t="shared" si="4"/>
        <v>3744.0095846645363</v>
      </c>
      <c r="AX26" s="198">
        <f t="shared" si="4"/>
        <v>3767.471649775835</v>
      </c>
      <c r="AY26" s="198">
        <f t="shared" si="4"/>
        <v>3762.5103469034539</v>
      </c>
      <c r="AZ26" s="198">
        <f t="shared" si="4"/>
        <v>3740.4618223530001</v>
      </c>
      <c r="BA26" s="199"/>
      <c r="BB26" s="200"/>
      <c r="BC26" s="200"/>
      <c r="BD26" s="181"/>
      <c r="BE26" s="201"/>
      <c r="BF26" s="200"/>
      <c r="BG26" s="202"/>
      <c r="BH26" s="185"/>
      <c r="BI26" s="211"/>
    </row>
    <row r="27" spans="1:67">
      <c r="A27" s="189"/>
      <c r="B27" s="190"/>
      <c r="C27" s="197" t="s">
        <v>159</v>
      </c>
      <c r="D27" s="198">
        <f>300/D25</f>
        <v>2242.8229665071772</v>
      </c>
      <c r="E27" s="198">
        <f t="shared" si="4"/>
        <v>2154.0891792920224</v>
      </c>
      <c r="F27" s="198">
        <f t="shared" si="4"/>
        <v>2186.1109086934343</v>
      </c>
      <c r="G27" s="198">
        <f t="shared" si="4"/>
        <v>2203.4520749173707</v>
      </c>
      <c r="H27" s="198">
        <f t="shared" si="4"/>
        <v>2198.6075485525835</v>
      </c>
      <c r="I27" s="198">
        <f t="shared" si="4"/>
        <v>2202.8049049122546</v>
      </c>
      <c r="J27" s="198">
        <f t="shared" si="4"/>
        <v>2220.2486678507994</v>
      </c>
      <c r="K27" s="198">
        <f t="shared" si="4"/>
        <v>2229.9858767561136</v>
      </c>
      <c r="L27" s="198">
        <f t="shared" si="4"/>
        <v>2196.8365553602812</v>
      </c>
      <c r="M27" s="198">
        <f t="shared" si="4"/>
        <v>2182.4530772588391</v>
      </c>
      <c r="N27" s="198">
        <f t="shared" si="4"/>
        <v>2203.9377020276229</v>
      </c>
      <c r="O27" s="198">
        <f t="shared" si="4"/>
        <v>2212.3893805309735</v>
      </c>
      <c r="P27" s="198">
        <f t="shared" si="4"/>
        <v>2207.9929344226098</v>
      </c>
      <c r="Q27" s="198">
        <f t="shared" si="4"/>
        <v>2150.229357798165</v>
      </c>
      <c r="R27" s="198">
        <f t="shared" si="4"/>
        <v>2107.4815595363539</v>
      </c>
      <c r="S27" s="198">
        <f t="shared" si="4"/>
        <v>2134.1680301629081</v>
      </c>
      <c r="T27" s="198">
        <f t="shared" si="4"/>
        <v>2138.2751247327155</v>
      </c>
      <c r="U27" s="198">
        <f t="shared" si="4"/>
        <v>2129.0185224611455</v>
      </c>
      <c r="V27" s="198">
        <f t="shared" si="4"/>
        <v>2126.905352711804</v>
      </c>
      <c r="W27" s="198">
        <f t="shared" si="4"/>
        <v>2178.3328492593669</v>
      </c>
      <c r="X27" s="198">
        <f t="shared" si="4"/>
        <v>2209.9447513812152</v>
      </c>
      <c r="Y27" s="198">
        <f t="shared" si="4"/>
        <v>2198.9298541376529</v>
      </c>
      <c r="Z27" s="198">
        <f t="shared" si="4"/>
        <v>2202.8049049122546</v>
      </c>
      <c r="AA27" s="198">
        <f t="shared" si="4"/>
        <v>2228.3294956547575</v>
      </c>
      <c r="AB27" s="198">
        <f t="shared" si="4"/>
        <v>2197.1583418778382</v>
      </c>
      <c r="AC27" s="198">
        <f t="shared" si="4"/>
        <v>2356.2676720075401</v>
      </c>
      <c r="AD27" s="198">
        <f t="shared" si="4"/>
        <v>2376.6141170878554</v>
      </c>
      <c r="AE27" s="198">
        <f t="shared" si="4"/>
        <v>2355.3427023631934</v>
      </c>
      <c r="AF27" s="198">
        <f t="shared" si="4"/>
        <v>2320.0061866831643</v>
      </c>
      <c r="AG27" s="198">
        <f t="shared" si="4"/>
        <v>2306.6277102875592</v>
      </c>
      <c r="AH27" s="198">
        <f t="shared" si="4"/>
        <v>2323.4200743494421</v>
      </c>
      <c r="AI27" s="198">
        <f t="shared" si="4"/>
        <v>2333.1777881474568</v>
      </c>
      <c r="AJ27" s="198">
        <f t="shared" si="4"/>
        <v>2289.5520109898494</v>
      </c>
      <c r="AK27" s="198">
        <f t="shared" si="4"/>
        <v>2292.7015666794041</v>
      </c>
      <c r="AL27" s="198">
        <f t="shared" si="4"/>
        <v>2333.9038431616618</v>
      </c>
      <c r="AM27" s="198">
        <f t="shared" si="4"/>
        <v>2313.5652039793322</v>
      </c>
      <c r="AN27" s="198">
        <f t="shared" si="4"/>
        <v>2293.5779816513764</v>
      </c>
      <c r="AO27" s="198">
        <f t="shared" si="4"/>
        <v>2298.8505747126437</v>
      </c>
      <c r="AP27" s="198">
        <f t="shared" si="4"/>
        <v>2250.7314877335134</v>
      </c>
      <c r="AQ27" s="198">
        <f t="shared" si="4"/>
        <v>2257.3363431151242</v>
      </c>
      <c r="AR27" s="198">
        <f t="shared" si="4"/>
        <v>2264.1509433962265</v>
      </c>
      <c r="AS27" s="198">
        <f t="shared" si="4"/>
        <v>2243.9973072032312</v>
      </c>
      <c r="AT27" s="198">
        <f t="shared" si="4"/>
        <v>2281.7158503194401</v>
      </c>
      <c r="AU27" s="198">
        <f t="shared" si="4"/>
        <v>2325.7616869524772</v>
      </c>
      <c r="AV27" s="198">
        <f t="shared" si="4"/>
        <v>2298.8505747126437</v>
      </c>
      <c r="AW27" s="198">
        <f t="shared" si="4"/>
        <v>2251.5761032722908</v>
      </c>
      <c r="AX27" s="198">
        <f t="shared" si="4"/>
        <v>2269.9757869249393</v>
      </c>
      <c r="AY27" s="198">
        <f t="shared" si="4"/>
        <v>2316.6023166023165</v>
      </c>
      <c r="AZ27" s="198">
        <f t="shared" si="4"/>
        <v>2306.8050749711651</v>
      </c>
      <c r="BA27" s="199"/>
      <c r="BB27" s="200"/>
      <c r="BC27" s="200"/>
      <c r="BD27" s="181"/>
      <c r="BE27" s="201"/>
      <c r="BF27" s="200"/>
      <c r="BG27" s="202"/>
      <c r="BH27" s="185"/>
      <c r="BI27" s="211"/>
    </row>
    <row r="28" spans="1:67" ht="32.25" thickBot="1">
      <c r="A28" s="203"/>
      <c r="B28" s="204"/>
      <c r="C28" s="205" t="s">
        <v>58</v>
      </c>
      <c r="D28" s="206">
        <f>IF(((D26="")*AND(D27="")),"",(D26-D27)*2)</f>
        <v>2824.0284209931742</v>
      </c>
      <c r="E28" s="206">
        <f t="shared" ref="E28:AZ28" si="5">IF(((E26="")*AND(E27="")),"",(E26-E27)*2)</f>
        <v>2879.2580026565065</v>
      </c>
      <c r="F28" s="206">
        <f t="shared" si="5"/>
        <v>2832.9082352105806</v>
      </c>
      <c r="G28" s="206">
        <f t="shared" si="5"/>
        <v>2853.9417387112744</v>
      </c>
      <c r="H28" s="206">
        <f t="shared" si="5"/>
        <v>2856.9590756167199</v>
      </c>
      <c r="I28" s="206">
        <f t="shared" si="5"/>
        <v>2854.7089181676492</v>
      </c>
      <c r="J28" s="206">
        <f t="shared" si="5"/>
        <v>2849.8150541843079</v>
      </c>
      <c r="K28" s="206">
        <f t="shared" si="5"/>
        <v>2863.5318105928409</v>
      </c>
      <c r="L28" s="206">
        <f t="shared" si="5"/>
        <v>2850.9537909939991</v>
      </c>
      <c r="M28" s="206">
        <f t="shared" si="5"/>
        <v>2933.2984871404742</v>
      </c>
      <c r="N28" s="206">
        <f t="shared" si="5"/>
        <v>2959.6020944405609</v>
      </c>
      <c r="O28" s="206">
        <f t="shared" si="5"/>
        <v>2983.1773838376757</v>
      </c>
      <c r="P28" s="206">
        <f t="shared" si="5"/>
        <v>2980.9197589671448</v>
      </c>
      <c r="Q28" s="206">
        <f t="shared" si="5"/>
        <v>2978.9744592071256</v>
      </c>
      <c r="R28" s="206">
        <f t="shared" si="5"/>
        <v>3016.3048837715905</v>
      </c>
      <c r="S28" s="206">
        <f t="shared" si="5"/>
        <v>3003.6860466213893</v>
      </c>
      <c r="T28" s="206">
        <f t="shared" si="5"/>
        <v>2977.9747605095408</v>
      </c>
      <c r="U28" s="206">
        <f t="shared" si="5"/>
        <v>2949.7762246619386</v>
      </c>
      <c r="V28" s="206">
        <f t="shared" si="5"/>
        <v>2963.0189413125809</v>
      </c>
      <c r="W28" s="206">
        <f t="shared" si="5"/>
        <v>2950.5160432698203</v>
      </c>
      <c r="X28" s="206">
        <f t="shared" si="5"/>
        <v>2981.3958537944918</v>
      </c>
      <c r="Y28" s="206">
        <f t="shared" si="5"/>
        <v>3006.348349971131</v>
      </c>
      <c r="Z28" s="206">
        <f t="shared" si="5"/>
        <v>2939.0506220415236</v>
      </c>
      <c r="AA28" s="206">
        <f t="shared" si="5"/>
        <v>2894.3003088791593</v>
      </c>
      <c r="AB28" s="206">
        <f t="shared" si="5"/>
        <v>2921.7750600347908</v>
      </c>
      <c r="AC28" s="206">
        <f t="shared" si="5"/>
        <v>2867.146056710043</v>
      </c>
      <c r="AD28" s="206">
        <f t="shared" si="5"/>
        <v>2853.0697805805075</v>
      </c>
      <c r="AE28" s="206">
        <f t="shared" si="5"/>
        <v>2869.4747893257136</v>
      </c>
      <c r="AF28" s="206">
        <f t="shared" si="5"/>
        <v>2872.5712041259703</v>
      </c>
      <c r="AG28" s="206">
        <f t="shared" si="5"/>
        <v>2862.9142884772764</v>
      </c>
      <c r="AH28" s="206">
        <f t="shared" si="5"/>
        <v>2838.3765483244952</v>
      </c>
      <c r="AI28" s="206">
        <f t="shared" si="5"/>
        <v>2839.5553285426467</v>
      </c>
      <c r="AJ28" s="206">
        <f t="shared" si="5"/>
        <v>2854.2743245891779</v>
      </c>
      <c r="AK28" s="206">
        <f t="shared" si="5"/>
        <v>2900.0937164946008</v>
      </c>
      <c r="AL28" s="206">
        <f t="shared" si="5"/>
        <v>2871.0172621613719</v>
      </c>
      <c r="AM28" s="206">
        <f t="shared" si="5"/>
        <v>2919.9444716025992</v>
      </c>
      <c r="AN28" s="206">
        <f t="shared" si="5"/>
        <v>2929.3804167333265</v>
      </c>
      <c r="AO28" s="206">
        <f t="shared" si="5"/>
        <v>2907.3647700703714</v>
      </c>
      <c r="AP28" s="206">
        <f t="shared" si="5"/>
        <v>2947.8814822206959</v>
      </c>
      <c r="AQ28" s="206">
        <f t="shared" si="5"/>
        <v>2969.7970390897126</v>
      </c>
      <c r="AR28" s="206">
        <f t="shared" si="5"/>
        <v>2943.4920909416014</v>
      </c>
      <c r="AS28" s="206">
        <f t="shared" si="5"/>
        <v>2985.2883988212488</v>
      </c>
      <c r="AT28" s="206">
        <f t="shared" si="5"/>
        <v>2976.8143627243207</v>
      </c>
      <c r="AU28" s="206">
        <f t="shared" si="5"/>
        <v>2953.2321332054926</v>
      </c>
      <c r="AV28" s="206">
        <f t="shared" si="5"/>
        <v>2954.6935890730447</v>
      </c>
      <c r="AW28" s="206">
        <f t="shared" si="5"/>
        <v>2984.8669627844911</v>
      </c>
      <c r="AX28" s="206">
        <f t="shared" si="5"/>
        <v>2994.9917257017914</v>
      </c>
      <c r="AY28" s="206">
        <f t="shared" si="5"/>
        <v>2891.8160606022748</v>
      </c>
      <c r="AZ28" s="206">
        <f t="shared" si="5"/>
        <v>2867.31349476367</v>
      </c>
      <c r="BA28" s="207"/>
      <c r="BB28" s="208"/>
      <c r="BC28" s="208"/>
      <c r="BD28" s="209"/>
      <c r="BE28" s="206"/>
      <c r="BF28" s="208"/>
      <c r="BG28" s="210"/>
      <c r="BH28" s="185"/>
      <c r="BI28" s="196"/>
    </row>
    <row r="29" spans="1:67">
      <c r="A29" s="175">
        <v>43782</v>
      </c>
      <c r="B29" s="176" t="s">
        <v>164</v>
      </c>
      <c r="C29" s="177" t="s">
        <v>161</v>
      </c>
      <c r="D29" s="178">
        <v>8.4288000000000002E-2</v>
      </c>
      <c r="E29" s="178">
        <v>8.4525000000000003E-2</v>
      </c>
      <c r="F29" s="178">
        <v>8.4445000000000006E-2</v>
      </c>
      <c r="G29" s="178">
        <v>8.4017999999999995E-2</v>
      </c>
      <c r="H29" s="178">
        <v>8.4318000000000004E-2</v>
      </c>
      <c r="I29" s="178">
        <v>8.5375999999999994E-2</v>
      </c>
      <c r="J29" s="178">
        <v>8.5140999999999994E-2</v>
      </c>
      <c r="K29" s="178">
        <v>8.3962999999999996E-2</v>
      </c>
      <c r="L29" s="178">
        <v>8.4247000000000002E-2</v>
      </c>
      <c r="M29" s="178">
        <v>8.4616999999999998E-2</v>
      </c>
      <c r="N29" s="178">
        <v>8.5163000000000003E-2</v>
      </c>
      <c r="O29" s="178">
        <v>8.5113999999999995E-2</v>
      </c>
      <c r="P29" s="178">
        <v>8.4013000000000004E-2</v>
      </c>
      <c r="Q29" s="178">
        <v>8.2915000000000003E-2</v>
      </c>
      <c r="R29" s="178">
        <v>8.2864999999999994E-2</v>
      </c>
      <c r="S29" s="178">
        <v>8.3475999999999995E-2</v>
      </c>
      <c r="T29" s="178">
        <v>8.3242999999999998E-2</v>
      </c>
      <c r="U29" s="178">
        <v>8.3557000000000006E-2</v>
      </c>
      <c r="V29" s="178">
        <v>8.4005999999999997E-2</v>
      </c>
      <c r="W29" s="178">
        <v>8.3292000000000005E-2</v>
      </c>
      <c r="X29" s="178">
        <v>8.2865999999999995E-2</v>
      </c>
      <c r="Y29" s="178">
        <v>8.2846000000000003E-2</v>
      </c>
      <c r="Z29" s="178">
        <v>8.4131999999999998E-2</v>
      </c>
      <c r="AA29" s="178">
        <v>8.5022E-2</v>
      </c>
      <c r="AB29" s="178">
        <v>8.4529000000000007E-2</v>
      </c>
      <c r="AC29" s="178">
        <v>8.1717999999999999E-2</v>
      </c>
      <c r="AD29" s="178">
        <v>8.2026000000000002E-2</v>
      </c>
      <c r="AE29" s="178">
        <v>8.2184999999999994E-2</v>
      </c>
      <c r="AF29" s="178">
        <v>8.2616999999999996E-2</v>
      </c>
      <c r="AG29" s="178">
        <v>8.2086000000000006E-2</v>
      </c>
      <c r="AH29" s="178">
        <v>8.2441E-2</v>
      </c>
      <c r="AI29" s="178">
        <v>8.2076999999999997E-2</v>
      </c>
      <c r="AJ29" s="178">
        <v>8.1101000000000006E-2</v>
      </c>
      <c r="AK29" s="178">
        <v>8.0629999999999993E-2</v>
      </c>
      <c r="AL29" s="178">
        <v>8.1503999999999993E-2</v>
      </c>
      <c r="AM29" s="178">
        <v>8.1870999999999999E-2</v>
      </c>
      <c r="AN29" s="178">
        <v>8.1165000000000001E-2</v>
      </c>
      <c r="AO29" s="178">
        <v>8.1617999999999996E-2</v>
      </c>
      <c r="AP29" s="178">
        <v>8.1444000000000003E-2</v>
      </c>
      <c r="AQ29" s="178">
        <v>8.0361000000000002E-2</v>
      </c>
      <c r="AR29" s="178">
        <v>8.0281000000000005E-2</v>
      </c>
      <c r="AS29" s="178">
        <v>8.0931000000000003E-2</v>
      </c>
      <c r="AT29" s="178">
        <v>8.1688999999999998E-2</v>
      </c>
      <c r="AU29" s="178">
        <v>8.2047999999999996E-2</v>
      </c>
      <c r="AV29" s="178">
        <v>8.1852999999999995E-2</v>
      </c>
      <c r="AW29" s="178">
        <v>8.2300999999999999E-2</v>
      </c>
      <c r="AX29" s="178">
        <v>8.2706000000000002E-2</v>
      </c>
      <c r="AY29" s="178">
        <v>8.1932000000000005E-2</v>
      </c>
      <c r="AZ29" s="178">
        <v>8.1472000000000003E-2</v>
      </c>
      <c r="BA29" s="179">
        <f>IF((P30=""),"",MAX(D33:AZ33))</f>
        <v>3040.4826824337661</v>
      </c>
      <c r="BB29" s="180">
        <f>IF(P30="","",MIN(D33:AZ33))</f>
        <v>2837.3236615178821</v>
      </c>
      <c r="BC29" s="180">
        <f>IF((P33=""),"",AVERAGE(D33:AZ33))</f>
        <v>2917.1453376772283</v>
      </c>
      <c r="BD29" s="181">
        <f>STDEV(D33:AZ33)</f>
        <v>48.549688881138074</v>
      </c>
      <c r="BE29" s="182">
        <f>IF((P30=""),"",((BA29-BB29)/(BA29+BB29))*100)</f>
        <v>3.4563748621105503</v>
      </c>
      <c r="BF29" s="183"/>
      <c r="BG29" s="184">
        <v>102</v>
      </c>
      <c r="BH29" s="185"/>
      <c r="BI29" s="196" t="s">
        <v>122</v>
      </c>
      <c r="BL29" s="187"/>
      <c r="BM29" s="187"/>
      <c r="BN29" s="188"/>
      <c r="BO29" s="188"/>
    </row>
    <row r="30" spans="1:67">
      <c r="A30" s="189"/>
      <c r="B30" s="190"/>
      <c r="C30" s="191" t="s">
        <v>160</v>
      </c>
      <c r="D30" s="178">
        <v>0.14015</v>
      </c>
      <c r="E30" s="178">
        <v>0.14127999999999999</v>
      </c>
      <c r="F30" s="178">
        <v>0.14198</v>
      </c>
      <c r="G30" s="178">
        <v>0.14082</v>
      </c>
      <c r="H30" s="178">
        <v>0.14171</v>
      </c>
      <c r="I30" s="178">
        <v>0.14380999999999999</v>
      </c>
      <c r="J30" s="178">
        <v>0.14349000000000001</v>
      </c>
      <c r="K30" s="178">
        <v>0.14087</v>
      </c>
      <c r="L30" s="178">
        <v>0.14065</v>
      </c>
      <c r="M30" s="178">
        <v>0.14587</v>
      </c>
      <c r="N30" s="178">
        <v>0.14837</v>
      </c>
      <c r="O30" s="178">
        <v>0.14871999999999999</v>
      </c>
      <c r="P30" s="178">
        <v>0.14524000000000001</v>
      </c>
      <c r="Q30" s="178">
        <v>0.14233999999999999</v>
      </c>
      <c r="R30" s="178">
        <v>0.14285</v>
      </c>
      <c r="S30" s="178">
        <v>0.14193</v>
      </c>
      <c r="T30" s="178">
        <v>0.14074999999999999</v>
      </c>
      <c r="U30" s="178">
        <v>0.14172000000000001</v>
      </c>
      <c r="V30" s="178">
        <v>0.14299000000000001</v>
      </c>
      <c r="W30" s="178">
        <v>0.14102000000000001</v>
      </c>
      <c r="X30" s="178">
        <v>0.13955000000000001</v>
      </c>
      <c r="Y30" s="178">
        <v>0.13924</v>
      </c>
      <c r="Z30" s="178">
        <v>0.14294000000000001</v>
      </c>
      <c r="AA30" s="178">
        <v>0.1454</v>
      </c>
      <c r="AB30" s="178">
        <v>0.14560999999999999</v>
      </c>
      <c r="AC30" s="178">
        <v>0.13436999999999999</v>
      </c>
      <c r="AD30" s="178">
        <v>0.13506000000000001</v>
      </c>
      <c r="AE30" s="178">
        <v>0.13578999999999999</v>
      </c>
      <c r="AF30" s="178">
        <v>0.13705000000000001</v>
      </c>
      <c r="AG30" s="178">
        <v>0.13585</v>
      </c>
      <c r="AH30" s="178">
        <v>0.13627</v>
      </c>
      <c r="AI30" s="178">
        <v>0.13550000000000001</v>
      </c>
      <c r="AJ30" s="178">
        <v>0.13375000000000001</v>
      </c>
      <c r="AK30" s="178">
        <v>0.13300000000000001</v>
      </c>
      <c r="AL30" s="178">
        <v>0.13519</v>
      </c>
      <c r="AM30" s="178">
        <v>0.13703000000000001</v>
      </c>
      <c r="AN30" s="178">
        <v>0.13505</v>
      </c>
      <c r="AO30" s="178">
        <v>0.13544</v>
      </c>
      <c r="AP30" s="178">
        <v>0.13403999999999999</v>
      </c>
      <c r="AQ30" s="178">
        <v>0.13203999999999999</v>
      </c>
      <c r="AR30" s="178">
        <v>0.13156000000000001</v>
      </c>
      <c r="AS30" s="178">
        <v>0.13397000000000001</v>
      </c>
      <c r="AT30" s="178">
        <v>0.13539000000000001</v>
      </c>
      <c r="AU30" s="178">
        <v>0.1353</v>
      </c>
      <c r="AV30" s="178">
        <v>0.13444</v>
      </c>
      <c r="AW30" s="178">
        <v>0.13583000000000001</v>
      </c>
      <c r="AX30" s="178">
        <v>0.13705000000000001</v>
      </c>
      <c r="AY30" s="178">
        <v>0.13608000000000001</v>
      </c>
      <c r="AZ30" s="178">
        <v>0.13378999999999999</v>
      </c>
      <c r="BA30" s="192"/>
      <c r="BB30" s="193"/>
      <c r="BC30" s="193"/>
      <c r="BD30" s="181"/>
      <c r="BE30" s="194"/>
      <c r="BF30" s="193"/>
      <c r="BG30" s="195"/>
      <c r="BH30" s="185"/>
      <c r="BI30" s="196"/>
    </row>
    <row r="31" spans="1:67">
      <c r="A31" s="189"/>
      <c r="B31" s="190"/>
      <c r="C31" s="197" t="s">
        <v>158</v>
      </c>
      <c r="D31" s="198">
        <f>300/D29</f>
        <v>3559.2255125284737</v>
      </c>
      <c r="E31" s="198">
        <f t="shared" ref="E31:AZ32" si="6">300/E29</f>
        <v>3549.2457852706298</v>
      </c>
      <c r="F31" s="198">
        <f t="shared" si="6"/>
        <v>3552.6082065249566</v>
      </c>
      <c r="G31" s="198">
        <f t="shared" si="6"/>
        <v>3570.6634292651574</v>
      </c>
      <c r="H31" s="198">
        <f t="shared" si="6"/>
        <v>3557.9591546289048</v>
      </c>
      <c r="I31" s="198">
        <f t="shared" si="6"/>
        <v>3513.8680659670167</v>
      </c>
      <c r="J31" s="198">
        <f t="shared" si="6"/>
        <v>3523.5667892084898</v>
      </c>
      <c r="K31" s="198">
        <f t="shared" si="6"/>
        <v>3573.002393911604</v>
      </c>
      <c r="L31" s="198">
        <f t="shared" si="6"/>
        <v>3560.9576602134198</v>
      </c>
      <c r="M31" s="198">
        <f t="shared" si="6"/>
        <v>3545.3868607962941</v>
      </c>
      <c r="N31" s="198">
        <f t="shared" si="6"/>
        <v>3522.6565527282974</v>
      </c>
      <c r="O31" s="198">
        <f t="shared" si="6"/>
        <v>3524.6845407336045</v>
      </c>
      <c r="P31" s="198">
        <f t="shared" si="6"/>
        <v>3570.8759358670682</v>
      </c>
      <c r="Q31" s="198">
        <f t="shared" si="6"/>
        <v>3618.16317915938</v>
      </c>
      <c r="R31" s="198">
        <f t="shared" si="6"/>
        <v>3620.3463464671454</v>
      </c>
      <c r="S31" s="198">
        <f t="shared" si="6"/>
        <v>3593.8473333652787</v>
      </c>
      <c r="T31" s="198">
        <f t="shared" si="6"/>
        <v>3603.9066347921148</v>
      </c>
      <c r="U31" s="198">
        <f t="shared" si="6"/>
        <v>3590.3634644613853</v>
      </c>
      <c r="V31" s="198">
        <f t="shared" si="6"/>
        <v>3571.1734876080282</v>
      </c>
      <c r="W31" s="198">
        <f t="shared" si="6"/>
        <v>3601.786486097104</v>
      </c>
      <c r="X31" s="198">
        <f t="shared" si="6"/>
        <v>3620.3026573021507</v>
      </c>
      <c r="Y31" s="198">
        <f t="shared" si="6"/>
        <v>3621.1766409965476</v>
      </c>
      <c r="Z31" s="198">
        <f t="shared" si="6"/>
        <v>3565.82513193553</v>
      </c>
      <c r="AA31" s="198">
        <f t="shared" si="6"/>
        <v>3528.4985062689657</v>
      </c>
      <c r="AB31" s="198">
        <f t="shared" si="6"/>
        <v>3549.0778312768398</v>
      </c>
      <c r="AC31" s="198">
        <f t="shared" si="6"/>
        <v>3671.1618003377471</v>
      </c>
      <c r="AD31" s="198">
        <f t="shared" si="6"/>
        <v>3657.3769292663301</v>
      </c>
      <c r="AE31" s="198">
        <f t="shared" si="6"/>
        <v>3650.3011498448623</v>
      </c>
      <c r="AF31" s="198">
        <f t="shared" si="6"/>
        <v>3631.2139148117217</v>
      </c>
      <c r="AG31" s="198">
        <f t="shared" si="6"/>
        <v>3654.7036035377528</v>
      </c>
      <c r="AH31" s="198">
        <f t="shared" si="6"/>
        <v>3638.9660484467681</v>
      </c>
      <c r="AI31" s="198">
        <f t="shared" si="6"/>
        <v>3655.1043532292847</v>
      </c>
      <c r="AJ31" s="198">
        <f t="shared" si="6"/>
        <v>3699.0912565812996</v>
      </c>
      <c r="AK31" s="198">
        <f t="shared" si="6"/>
        <v>3720.6994915044033</v>
      </c>
      <c r="AL31" s="198">
        <f t="shared" si="6"/>
        <v>3680.8009422850414</v>
      </c>
      <c r="AM31" s="198">
        <f t="shared" si="6"/>
        <v>3664.301156697732</v>
      </c>
      <c r="AN31" s="198">
        <f t="shared" si="6"/>
        <v>3696.1744594344855</v>
      </c>
      <c r="AO31" s="198">
        <f t="shared" si="6"/>
        <v>3675.6597809306772</v>
      </c>
      <c r="AP31" s="198">
        <f t="shared" si="6"/>
        <v>3683.5125976130839</v>
      </c>
      <c r="AQ31" s="198">
        <f t="shared" si="6"/>
        <v>3733.1541419345203</v>
      </c>
      <c r="AR31" s="198">
        <f t="shared" si="6"/>
        <v>3736.8742292696897</v>
      </c>
      <c r="AS31" s="198">
        <f t="shared" si="6"/>
        <v>3706.8614004522369</v>
      </c>
      <c r="AT31" s="198">
        <f t="shared" si="6"/>
        <v>3672.465080977855</v>
      </c>
      <c r="AU31" s="198">
        <f t="shared" si="6"/>
        <v>3656.3962558502344</v>
      </c>
      <c r="AV31" s="198">
        <f t="shared" si="6"/>
        <v>3665.1069600381174</v>
      </c>
      <c r="AW31" s="198">
        <f t="shared" si="6"/>
        <v>3645.1561949429533</v>
      </c>
      <c r="AX31" s="198">
        <f t="shared" si="6"/>
        <v>3627.3063622953596</v>
      </c>
      <c r="AY31" s="198">
        <f t="shared" si="6"/>
        <v>3661.5730117658545</v>
      </c>
      <c r="AZ31" s="198">
        <f t="shared" si="6"/>
        <v>3682.2466614296936</v>
      </c>
      <c r="BA31" s="199"/>
      <c r="BB31" s="200"/>
      <c r="BC31" s="200"/>
      <c r="BD31" s="181"/>
      <c r="BE31" s="201"/>
      <c r="BF31" s="200"/>
      <c r="BG31" s="202"/>
      <c r="BH31" s="185"/>
      <c r="BI31" s="211"/>
    </row>
    <row r="32" spans="1:67">
      <c r="A32" s="189"/>
      <c r="B32" s="190"/>
      <c r="C32" s="197" t="s">
        <v>159</v>
      </c>
      <c r="D32" s="198">
        <f>300/D30</f>
        <v>2140.5636817695326</v>
      </c>
      <c r="E32" s="198">
        <f t="shared" si="6"/>
        <v>2123.4428086070216</v>
      </c>
      <c r="F32" s="198">
        <f t="shared" si="6"/>
        <v>2112.973658261727</v>
      </c>
      <c r="G32" s="198">
        <f t="shared" si="6"/>
        <v>2130.3792074989346</v>
      </c>
      <c r="H32" s="198">
        <f t="shared" si="6"/>
        <v>2116.9995060334486</v>
      </c>
      <c r="I32" s="198">
        <f t="shared" si="6"/>
        <v>2086.0858076628888</v>
      </c>
      <c r="J32" s="198">
        <f t="shared" si="6"/>
        <v>2090.7380305247752</v>
      </c>
      <c r="K32" s="198">
        <f t="shared" si="6"/>
        <v>2129.6230567189609</v>
      </c>
      <c r="L32" s="198">
        <f t="shared" si="6"/>
        <v>2132.9541414859582</v>
      </c>
      <c r="M32" s="198">
        <f t="shared" si="6"/>
        <v>2056.6257626653869</v>
      </c>
      <c r="N32" s="198">
        <f t="shared" si="6"/>
        <v>2021.9720967850644</v>
      </c>
      <c r="O32" s="198">
        <f t="shared" si="6"/>
        <v>2017.2135556750943</v>
      </c>
      <c r="P32" s="198">
        <f t="shared" si="6"/>
        <v>2065.5466813549983</v>
      </c>
      <c r="Q32" s="198">
        <f t="shared" si="6"/>
        <v>2107.6296192215823</v>
      </c>
      <c r="R32" s="198">
        <f t="shared" si="6"/>
        <v>2100.1050052502624</v>
      </c>
      <c r="S32" s="198">
        <f t="shared" si="6"/>
        <v>2113.7180300147961</v>
      </c>
      <c r="T32" s="198">
        <f t="shared" si="6"/>
        <v>2131.4387211367675</v>
      </c>
      <c r="U32" s="198">
        <f t="shared" si="6"/>
        <v>2116.8501270110073</v>
      </c>
      <c r="V32" s="198">
        <f t="shared" si="6"/>
        <v>2098.0488146024195</v>
      </c>
      <c r="W32" s="198">
        <f t="shared" si="6"/>
        <v>2127.3578215855905</v>
      </c>
      <c r="X32" s="198">
        <f t="shared" si="6"/>
        <v>2149.7671085632387</v>
      </c>
      <c r="Y32" s="198">
        <f t="shared" si="6"/>
        <v>2154.5532892846882</v>
      </c>
      <c r="Z32" s="198">
        <f t="shared" si="6"/>
        <v>2098.7827060305021</v>
      </c>
      <c r="AA32" s="198">
        <f t="shared" si="6"/>
        <v>2063.2737276478679</v>
      </c>
      <c r="AB32" s="198">
        <f t="shared" si="6"/>
        <v>2060.2980564521667</v>
      </c>
      <c r="AC32" s="198">
        <f t="shared" si="6"/>
        <v>2232.6412145568211</v>
      </c>
      <c r="AD32" s="198">
        <f t="shared" si="6"/>
        <v>2221.235006663705</v>
      </c>
      <c r="AE32" s="198">
        <f t="shared" si="6"/>
        <v>2209.2937624272777</v>
      </c>
      <c r="AF32" s="198">
        <f t="shared" si="6"/>
        <v>2188.9821233126595</v>
      </c>
      <c r="AG32" s="198">
        <f t="shared" si="6"/>
        <v>2208.317997791682</v>
      </c>
      <c r="AH32" s="198">
        <f t="shared" si="6"/>
        <v>2201.5117047038966</v>
      </c>
      <c r="AI32" s="198">
        <f t="shared" si="6"/>
        <v>2214.022140221402</v>
      </c>
      <c r="AJ32" s="198">
        <f t="shared" si="6"/>
        <v>2242.9906542056074</v>
      </c>
      <c r="AK32" s="198">
        <f t="shared" si="6"/>
        <v>2255.6390977443607</v>
      </c>
      <c r="AL32" s="198">
        <f t="shared" si="6"/>
        <v>2219.0990457874104</v>
      </c>
      <c r="AM32" s="198">
        <f t="shared" si="6"/>
        <v>2189.3016127855212</v>
      </c>
      <c r="AN32" s="198">
        <f t="shared" si="6"/>
        <v>2221.3994816734544</v>
      </c>
      <c r="AO32" s="198">
        <f t="shared" si="6"/>
        <v>2215.0029533372708</v>
      </c>
      <c r="AP32" s="198">
        <f t="shared" si="6"/>
        <v>2238.1378692927487</v>
      </c>
      <c r="AQ32" s="198">
        <f t="shared" si="6"/>
        <v>2272.038776128446</v>
      </c>
      <c r="AR32" s="198">
        <f t="shared" si="6"/>
        <v>2280.3283672848888</v>
      </c>
      <c r="AS32" s="198">
        <f t="shared" si="6"/>
        <v>2239.3073076061805</v>
      </c>
      <c r="AT32" s="198">
        <f t="shared" si="6"/>
        <v>2215.8209616662971</v>
      </c>
      <c r="AU32" s="198">
        <f t="shared" si="6"/>
        <v>2217.2949002217292</v>
      </c>
      <c r="AV32" s="198">
        <f t="shared" si="6"/>
        <v>2231.4787265694731</v>
      </c>
      <c r="AW32" s="198">
        <f t="shared" si="6"/>
        <v>2208.6431568872854</v>
      </c>
      <c r="AX32" s="198">
        <f t="shared" si="6"/>
        <v>2188.9821233126595</v>
      </c>
      <c r="AY32" s="198">
        <f t="shared" si="6"/>
        <v>2204.5855379188711</v>
      </c>
      <c r="AZ32" s="198">
        <f t="shared" si="6"/>
        <v>2242.3200538156816</v>
      </c>
      <c r="BA32" s="199"/>
      <c r="BB32" s="200"/>
      <c r="BC32" s="200"/>
      <c r="BD32" s="181"/>
      <c r="BE32" s="201"/>
      <c r="BF32" s="200"/>
      <c r="BG32" s="202"/>
      <c r="BH32" s="185"/>
      <c r="BI32" s="211"/>
    </row>
    <row r="33" spans="1:61" ht="32.25" thickBot="1">
      <c r="A33" s="203"/>
      <c r="B33" s="204"/>
      <c r="C33" s="205" t="s">
        <v>58</v>
      </c>
      <c r="D33" s="206">
        <f>IF(((D31="")*AND(D32="")),"",(D31-D32)*2)</f>
        <v>2837.3236615178821</v>
      </c>
      <c r="E33" s="206">
        <f t="shared" ref="E33:AZ33" si="7">IF(((E31="")*AND(E32="")),"",(E31-E32)*2)</f>
        <v>2851.6059533272164</v>
      </c>
      <c r="F33" s="206">
        <f t="shared" si="7"/>
        <v>2879.2690965264592</v>
      </c>
      <c r="G33" s="206">
        <f t="shared" si="7"/>
        <v>2880.5684435324456</v>
      </c>
      <c r="H33" s="206">
        <f t="shared" si="7"/>
        <v>2881.9192971909124</v>
      </c>
      <c r="I33" s="206">
        <f t="shared" si="7"/>
        <v>2855.5645166082559</v>
      </c>
      <c r="J33" s="206">
        <f t="shared" si="7"/>
        <v>2865.6575173674291</v>
      </c>
      <c r="K33" s="206">
        <f t="shared" si="7"/>
        <v>2886.7586743852862</v>
      </c>
      <c r="L33" s="206">
        <f t="shared" si="7"/>
        <v>2856.0070374549232</v>
      </c>
      <c r="M33" s="206">
        <f t="shared" si="7"/>
        <v>2977.5221962618143</v>
      </c>
      <c r="N33" s="206">
        <f t="shared" si="7"/>
        <v>3001.3689118864659</v>
      </c>
      <c r="O33" s="206">
        <f t="shared" si="7"/>
        <v>3014.9419701170204</v>
      </c>
      <c r="P33" s="206">
        <f t="shared" si="7"/>
        <v>3010.6585090241397</v>
      </c>
      <c r="Q33" s="206">
        <f t="shared" si="7"/>
        <v>3021.0671198755954</v>
      </c>
      <c r="R33" s="206">
        <f t="shared" si="7"/>
        <v>3040.4826824337661</v>
      </c>
      <c r="S33" s="206">
        <f t="shared" si="7"/>
        <v>2960.2586067009652</v>
      </c>
      <c r="T33" s="206">
        <f t="shared" si="7"/>
        <v>2944.9358273106945</v>
      </c>
      <c r="U33" s="206">
        <f t="shared" si="7"/>
        <v>2947.026674900756</v>
      </c>
      <c r="V33" s="206">
        <f t="shared" si="7"/>
        <v>2946.2493460112173</v>
      </c>
      <c r="W33" s="206">
        <f t="shared" si="7"/>
        <v>2948.857329023027</v>
      </c>
      <c r="X33" s="206">
        <f t="shared" si="7"/>
        <v>2941.071097477824</v>
      </c>
      <c r="Y33" s="206">
        <f t="shared" si="7"/>
        <v>2933.2467034237188</v>
      </c>
      <c r="Z33" s="206">
        <f t="shared" si="7"/>
        <v>2934.0848518100556</v>
      </c>
      <c r="AA33" s="206">
        <f t="shared" si="7"/>
        <v>2930.4495572421956</v>
      </c>
      <c r="AB33" s="206">
        <f t="shared" si="7"/>
        <v>2977.5595496493461</v>
      </c>
      <c r="AC33" s="206">
        <f t="shared" si="7"/>
        <v>2877.041171561852</v>
      </c>
      <c r="AD33" s="206">
        <f t="shared" si="7"/>
        <v>2872.2838452052501</v>
      </c>
      <c r="AE33" s="206">
        <f t="shared" si="7"/>
        <v>2882.0147748351692</v>
      </c>
      <c r="AF33" s="206">
        <f t="shared" si="7"/>
        <v>2884.4635829981244</v>
      </c>
      <c r="AG33" s="206">
        <f t="shared" si="7"/>
        <v>2892.7712114921414</v>
      </c>
      <c r="AH33" s="206">
        <f t="shared" si="7"/>
        <v>2874.908687485743</v>
      </c>
      <c r="AI33" s="206">
        <f t="shared" si="7"/>
        <v>2882.1644260157655</v>
      </c>
      <c r="AJ33" s="206">
        <f t="shared" si="7"/>
        <v>2912.2012047513845</v>
      </c>
      <c r="AK33" s="206">
        <f t="shared" si="7"/>
        <v>2930.1207875200853</v>
      </c>
      <c r="AL33" s="206">
        <f t="shared" si="7"/>
        <v>2923.4037929952619</v>
      </c>
      <c r="AM33" s="206">
        <f t="shared" si="7"/>
        <v>2949.9990878244216</v>
      </c>
      <c r="AN33" s="206">
        <f t="shared" si="7"/>
        <v>2949.5499555220622</v>
      </c>
      <c r="AO33" s="206">
        <f t="shared" si="7"/>
        <v>2921.3136551868129</v>
      </c>
      <c r="AP33" s="206">
        <f t="shared" si="7"/>
        <v>2890.7494566406704</v>
      </c>
      <c r="AQ33" s="206">
        <f t="shared" si="7"/>
        <v>2922.2307316121487</v>
      </c>
      <c r="AR33" s="206">
        <f t="shared" si="7"/>
        <v>2913.0917239696018</v>
      </c>
      <c r="AS33" s="206">
        <f t="shared" si="7"/>
        <v>2935.1081856921128</v>
      </c>
      <c r="AT33" s="206">
        <f t="shared" si="7"/>
        <v>2913.2882386231158</v>
      </c>
      <c r="AU33" s="206">
        <f t="shared" si="7"/>
        <v>2878.2027112570104</v>
      </c>
      <c r="AV33" s="206">
        <f t="shared" si="7"/>
        <v>2867.2564669372887</v>
      </c>
      <c r="AW33" s="206">
        <f t="shared" si="7"/>
        <v>2873.0260761113359</v>
      </c>
      <c r="AX33" s="206">
        <f t="shared" si="7"/>
        <v>2876.6484779654002</v>
      </c>
      <c r="AY33" s="206">
        <f t="shared" si="7"/>
        <v>2913.9749476939669</v>
      </c>
      <c r="AZ33" s="206">
        <f t="shared" si="7"/>
        <v>2879.8532152280241</v>
      </c>
      <c r="BA33" s="207"/>
      <c r="BB33" s="208"/>
      <c r="BC33" s="208"/>
      <c r="BD33" s="209"/>
      <c r="BE33" s="206"/>
      <c r="BF33" s="208"/>
      <c r="BG33" s="210"/>
      <c r="BH33" s="185"/>
      <c r="BI33" s="196"/>
    </row>
  </sheetData>
  <autoFilter ref="A13:BO33">
    <filterColumn colId="1"/>
    <filterColumn colId="16"/>
    <filterColumn colId="17"/>
    <filterColumn colId="18"/>
    <filterColumn colId="19"/>
    <filterColumn colId="20"/>
    <filterColumn colId="21"/>
    <filterColumn colId="22"/>
    <filterColumn colId="23"/>
    <filterColumn colId="24"/>
    <filterColumn colId="25"/>
    <filterColumn colId="26"/>
    <filterColumn colId="27"/>
    <filterColumn colId="28"/>
    <filterColumn colId="29"/>
    <filterColumn colId="30"/>
    <filterColumn colId="31"/>
    <filterColumn colId="32"/>
    <filterColumn colId="33"/>
    <filterColumn colId="34"/>
    <filterColumn colId="35"/>
    <filterColumn colId="36"/>
    <filterColumn colId="37"/>
    <filterColumn colId="38"/>
    <filterColumn colId="39"/>
    <filterColumn colId="40"/>
    <filterColumn colId="41"/>
    <filterColumn colId="42"/>
    <filterColumn colId="43"/>
    <filterColumn colId="44"/>
    <filterColumn colId="45"/>
    <filterColumn colId="46"/>
    <filterColumn colId="47"/>
    <filterColumn colId="48"/>
    <filterColumn colId="49"/>
    <filterColumn colId="50"/>
    <filterColumn colId="51"/>
  </autoFilter>
  <mergeCells count="2">
    <mergeCell ref="D9:AZ9"/>
    <mergeCell ref="E10:M10"/>
  </mergeCells>
  <conditionalFormatting sqref="BF14 BF19 BF24 BF29">
    <cfRule type="cellIs" dxfId="1" priority="1" stopIfTrue="1" operator="equal">
      <formula>"Fail"</formula>
    </cfRule>
    <cfRule type="cellIs" dxfId="0" priority="2" stopIfTrue="1" operator="equal">
      <formula>"Pass"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G17"/>
  <sheetViews>
    <sheetView workbookViewId="0">
      <selection activeCell="G14" sqref="G14"/>
    </sheetView>
  </sheetViews>
  <sheetFormatPr defaultRowHeight="15"/>
  <cols>
    <col min="1" max="1" width="17" customWidth="1"/>
    <col min="4" max="4" width="7" bestFit="1" customWidth="1"/>
    <col min="6" max="6" width="10.28515625" bestFit="1" customWidth="1"/>
  </cols>
  <sheetData>
    <row r="1" spans="1:7">
      <c r="A1" s="10"/>
      <c r="B1" s="10" t="s">
        <v>22</v>
      </c>
      <c r="C1" s="10" t="s">
        <v>23</v>
      </c>
      <c r="D1" s="11" t="s">
        <v>1</v>
      </c>
      <c r="E1" s="11" t="s">
        <v>2</v>
      </c>
      <c r="F1" s="11" t="s">
        <v>3</v>
      </c>
      <c r="G1" s="11" t="s">
        <v>4</v>
      </c>
    </row>
    <row r="2" spans="1:7">
      <c r="A2" s="10" t="s">
        <v>0</v>
      </c>
      <c r="B2" s="10">
        <v>0</v>
      </c>
      <c r="C2" s="10">
        <v>0</v>
      </c>
      <c r="D2" s="10">
        <v>3684.4</v>
      </c>
      <c r="E2" s="10">
        <v>2320.1</v>
      </c>
      <c r="F2" s="10">
        <f>D2-E2</f>
        <v>1364.3000000000002</v>
      </c>
      <c r="G2" s="10">
        <f>F2*2</f>
        <v>2728.6000000000004</v>
      </c>
    </row>
    <row r="3" spans="1:7">
      <c r="A3" s="10" t="s">
        <v>0</v>
      </c>
      <c r="B3" s="10">
        <v>30</v>
      </c>
      <c r="C3" s="10">
        <v>0</v>
      </c>
      <c r="D3" s="10">
        <v>3680.6</v>
      </c>
      <c r="E3" s="10">
        <v>2312.6999999999998</v>
      </c>
      <c r="F3" s="10">
        <f t="shared" ref="F3:F14" si="0">D3-E3</f>
        <v>1367.9</v>
      </c>
      <c r="G3" s="10">
        <f t="shared" ref="G3:G14" si="1">F3*2</f>
        <v>2735.8</v>
      </c>
    </row>
    <row r="4" spans="1:7">
      <c r="A4" s="10" t="s">
        <v>0</v>
      </c>
      <c r="B4" s="10">
        <v>30</v>
      </c>
      <c r="C4" s="10">
        <v>90</v>
      </c>
      <c r="D4" s="10">
        <v>3658</v>
      </c>
      <c r="E4" s="10">
        <v>2283.3000000000002</v>
      </c>
      <c r="F4" s="10">
        <f t="shared" si="0"/>
        <v>1374.6999999999998</v>
      </c>
      <c r="G4" s="10">
        <f t="shared" si="1"/>
        <v>2749.3999999999996</v>
      </c>
    </row>
    <row r="5" spans="1:7">
      <c r="A5" s="10" t="s">
        <v>0</v>
      </c>
      <c r="B5" s="10">
        <v>30</v>
      </c>
      <c r="C5" s="10">
        <v>180</v>
      </c>
      <c r="D5" s="10">
        <v>3699.8</v>
      </c>
      <c r="E5" s="10">
        <v>2328.3000000000002</v>
      </c>
      <c r="F5" s="10">
        <f t="shared" si="0"/>
        <v>1371.5</v>
      </c>
      <c r="G5" s="10">
        <f t="shared" si="1"/>
        <v>2743</v>
      </c>
    </row>
    <row r="6" spans="1:7">
      <c r="A6" s="10" t="s">
        <v>0</v>
      </c>
      <c r="B6" s="10">
        <v>30</v>
      </c>
      <c r="C6" s="10">
        <v>270</v>
      </c>
      <c r="D6" s="10">
        <v>3655</v>
      </c>
      <c r="E6" s="10">
        <v>2277.6999999999998</v>
      </c>
      <c r="F6" s="10">
        <f t="shared" si="0"/>
        <v>1377.3000000000002</v>
      </c>
      <c r="G6" s="10">
        <f t="shared" si="1"/>
        <v>2754.6000000000004</v>
      </c>
    </row>
    <row r="7" spans="1:7">
      <c r="A7" s="10" t="s">
        <v>0</v>
      </c>
      <c r="B7" s="10">
        <v>60</v>
      </c>
      <c r="C7" s="10">
        <v>0</v>
      </c>
      <c r="D7" s="10">
        <v>3641.8</v>
      </c>
      <c r="E7" s="10">
        <v>2226</v>
      </c>
      <c r="F7" s="10">
        <f t="shared" si="0"/>
        <v>1415.8000000000002</v>
      </c>
      <c r="G7" s="10">
        <f t="shared" si="1"/>
        <v>2831.6000000000004</v>
      </c>
    </row>
    <row r="8" spans="1:7">
      <c r="A8" s="10" t="s">
        <v>0</v>
      </c>
      <c r="B8" s="10">
        <v>60</v>
      </c>
      <c r="C8" s="10">
        <v>90</v>
      </c>
      <c r="D8" s="10">
        <v>3641.7</v>
      </c>
      <c r="E8" s="10">
        <v>2214.1</v>
      </c>
      <c r="F8" s="10">
        <f t="shared" si="0"/>
        <v>1427.6</v>
      </c>
      <c r="G8" s="10">
        <f t="shared" si="1"/>
        <v>2855.2</v>
      </c>
    </row>
    <row r="9" spans="1:7">
      <c r="A9" s="10" t="s">
        <v>0</v>
      </c>
      <c r="B9" s="10">
        <v>60</v>
      </c>
      <c r="C9" s="10">
        <v>180</v>
      </c>
      <c r="D9" s="10">
        <v>3749.7</v>
      </c>
      <c r="E9" s="10">
        <v>2359.1</v>
      </c>
      <c r="F9" s="10">
        <f t="shared" si="0"/>
        <v>1390.6</v>
      </c>
      <c r="G9" s="10">
        <f t="shared" si="1"/>
        <v>2781.2</v>
      </c>
    </row>
    <row r="10" spans="1:7">
      <c r="A10" s="10" t="s">
        <v>0</v>
      </c>
      <c r="B10" s="10">
        <v>60</v>
      </c>
      <c r="C10" s="10">
        <v>270</v>
      </c>
      <c r="D10" s="10">
        <v>3664.2</v>
      </c>
      <c r="E10" s="10">
        <v>2251.5</v>
      </c>
      <c r="F10" s="10">
        <f t="shared" si="0"/>
        <v>1412.6999999999998</v>
      </c>
      <c r="G10" s="10">
        <f t="shared" si="1"/>
        <v>2825.3999999999996</v>
      </c>
    </row>
    <row r="11" spans="1:7">
      <c r="A11" s="10" t="s">
        <v>0</v>
      </c>
      <c r="B11" s="10">
        <v>85</v>
      </c>
      <c r="C11" s="10">
        <v>0</v>
      </c>
      <c r="D11" s="10">
        <v>3679</v>
      </c>
      <c r="E11" s="10">
        <v>2292</v>
      </c>
      <c r="F11" s="10">
        <f t="shared" si="0"/>
        <v>1387</v>
      </c>
      <c r="G11" s="10">
        <f t="shared" si="1"/>
        <v>2774</v>
      </c>
    </row>
    <row r="12" spans="1:7">
      <c r="A12" s="10" t="s">
        <v>0</v>
      </c>
      <c r="B12" s="10">
        <v>85</v>
      </c>
      <c r="C12" s="10">
        <v>90</v>
      </c>
      <c r="D12" s="10">
        <v>3705.3</v>
      </c>
      <c r="E12" s="10">
        <v>2321.5</v>
      </c>
      <c r="F12" s="10">
        <f t="shared" si="0"/>
        <v>1383.8000000000002</v>
      </c>
      <c r="G12" s="10">
        <f t="shared" si="1"/>
        <v>2767.6000000000004</v>
      </c>
    </row>
    <row r="13" spans="1:7">
      <c r="A13" s="10" t="s">
        <v>0</v>
      </c>
      <c r="B13" s="10">
        <v>85</v>
      </c>
      <c r="C13" s="10">
        <v>180</v>
      </c>
      <c r="D13" s="10">
        <v>3793.7</v>
      </c>
      <c r="E13" s="10">
        <v>2402.8000000000002</v>
      </c>
      <c r="F13" s="10">
        <f t="shared" si="0"/>
        <v>1390.8999999999996</v>
      </c>
      <c r="G13" s="10">
        <f t="shared" si="1"/>
        <v>2781.7999999999993</v>
      </c>
    </row>
    <row r="14" spans="1:7">
      <c r="A14" s="10" t="s">
        <v>0</v>
      </c>
      <c r="B14" s="10">
        <v>85</v>
      </c>
      <c r="C14" s="10">
        <v>270</v>
      </c>
      <c r="D14" s="10">
        <v>3749</v>
      </c>
      <c r="E14" s="10">
        <v>2356.5</v>
      </c>
      <c r="F14" s="10">
        <f t="shared" si="0"/>
        <v>1392.5</v>
      </c>
      <c r="G14" s="10">
        <f t="shared" si="1"/>
        <v>2785</v>
      </c>
    </row>
    <row r="15" spans="1:7">
      <c r="A15" s="10"/>
      <c r="B15" s="10"/>
      <c r="C15" s="10"/>
      <c r="D15" s="10"/>
      <c r="E15" s="10"/>
      <c r="F15" s="10"/>
      <c r="G15" s="10"/>
    </row>
    <row r="16" spans="1:7">
      <c r="A16" s="10"/>
      <c r="B16" s="10"/>
      <c r="C16" s="10"/>
      <c r="D16" s="10"/>
      <c r="E16" s="10"/>
      <c r="F16" s="10" t="s">
        <v>20</v>
      </c>
      <c r="G16" s="10">
        <f>AVERAGE(G2,G2:G14)</f>
        <v>2774.4142857142861</v>
      </c>
    </row>
    <row r="17" spans="1:7">
      <c r="A17" s="10"/>
      <c r="B17" s="10"/>
      <c r="C17" s="10"/>
      <c r="D17" s="10"/>
      <c r="E17" s="10"/>
      <c r="F17" s="10" t="s">
        <v>21</v>
      </c>
      <c r="G17" s="10">
        <f>(MAX(G2:G14)-MIN(G2:G14))/(MAX(G2:G14)+MIN(G2:G14))*100</f>
        <v>2.2672731831369219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C4:AB63"/>
  <sheetViews>
    <sheetView workbookViewId="0">
      <selection activeCell="C15" sqref="C15:C63"/>
    </sheetView>
  </sheetViews>
  <sheetFormatPr defaultRowHeight="15"/>
  <cols>
    <col min="3" max="3" width="28" bestFit="1" customWidth="1"/>
    <col min="4" max="5" width="4" bestFit="1" customWidth="1"/>
    <col min="6" max="6" width="4.140625" bestFit="1" customWidth="1"/>
    <col min="7" max="8" width="4" bestFit="1" customWidth="1"/>
    <col min="9" max="9" width="4.140625" bestFit="1" customWidth="1"/>
    <col min="10" max="11" width="4" bestFit="1" customWidth="1"/>
    <col min="12" max="12" width="4.140625" bestFit="1" customWidth="1"/>
    <col min="13" max="14" width="4" bestFit="1" customWidth="1"/>
    <col min="15" max="15" width="4.140625" bestFit="1" customWidth="1"/>
    <col min="16" max="17" width="4" bestFit="1" customWidth="1"/>
    <col min="18" max="18" width="4.140625" bestFit="1" customWidth="1"/>
    <col min="19" max="20" width="4" bestFit="1" customWidth="1"/>
    <col min="21" max="21" width="4.140625" bestFit="1" customWidth="1"/>
    <col min="22" max="23" width="4" bestFit="1" customWidth="1"/>
    <col min="24" max="24" width="4.140625" bestFit="1" customWidth="1"/>
    <col min="25" max="26" width="4" bestFit="1" customWidth="1"/>
    <col min="27" max="28" width="4.140625" bestFit="1" customWidth="1"/>
  </cols>
  <sheetData>
    <row r="4" spans="3:28" ht="15.75" thickBot="1"/>
    <row r="5" spans="3:28" ht="15.75" thickBot="1">
      <c r="C5" s="1" t="s">
        <v>5</v>
      </c>
      <c r="D5" s="2">
        <v>1</v>
      </c>
      <c r="E5" s="2">
        <v>2</v>
      </c>
      <c r="F5" s="2">
        <v>3</v>
      </c>
      <c r="G5" s="2">
        <v>4</v>
      </c>
      <c r="H5" s="2">
        <v>5</v>
      </c>
      <c r="I5" s="2">
        <v>6</v>
      </c>
      <c r="J5" s="2">
        <v>7</v>
      </c>
      <c r="K5" s="2">
        <v>8</v>
      </c>
      <c r="L5" s="2">
        <v>9</v>
      </c>
      <c r="M5" s="2">
        <v>10</v>
      </c>
      <c r="N5" s="2">
        <v>11</v>
      </c>
      <c r="O5" s="2">
        <v>12</v>
      </c>
      <c r="P5" s="2">
        <v>13</v>
      </c>
      <c r="Q5" s="2">
        <v>14</v>
      </c>
      <c r="R5" s="2">
        <v>15</v>
      </c>
      <c r="S5" s="2">
        <v>16</v>
      </c>
      <c r="T5" s="2">
        <v>17</v>
      </c>
      <c r="U5" s="2">
        <v>18</v>
      </c>
      <c r="V5" s="2">
        <v>19</v>
      </c>
      <c r="W5" s="2">
        <v>20</v>
      </c>
      <c r="X5" s="2">
        <v>21</v>
      </c>
      <c r="Y5" s="2">
        <v>22</v>
      </c>
      <c r="Z5" s="2">
        <v>23</v>
      </c>
      <c r="AA5" s="2">
        <v>24</v>
      </c>
      <c r="AB5" s="2">
        <v>25</v>
      </c>
    </row>
    <row r="6" spans="3:28" ht="15.75" thickBot="1">
      <c r="C6" s="3" t="s">
        <v>6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5"/>
      <c r="W6" s="5"/>
      <c r="X6" s="5"/>
      <c r="Y6" s="5"/>
      <c r="Z6" s="5"/>
      <c r="AA6" s="5"/>
      <c r="AB6" s="5"/>
    </row>
    <row r="7" spans="3:28" ht="15.75" thickBot="1">
      <c r="C7" s="3" t="s">
        <v>7</v>
      </c>
      <c r="D7" s="6" t="s">
        <v>8</v>
      </c>
      <c r="E7" s="7" t="s">
        <v>9</v>
      </c>
      <c r="F7" s="8" t="s">
        <v>10</v>
      </c>
      <c r="G7" s="6" t="s">
        <v>8</v>
      </c>
      <c r="H7" s="7" t="s">
        <v>9</v>
      </c>
      <c r="I7" s="8" t="s">
        <v>10</v>
      </c>
      <c r="J7" s="6" t="s">
        <v>8</v>
      </c>
      <c r="K7" s="7" t="s">
        <v>9</v>
      </c>
      <c r="L7" s="8" t="s">
        <v>10</v>
      </c>
      <c r="M7" s="6" t="s">
        <v>8</v>
      </c>
      <c r="N7" s="7" t="s">
        <v>9</v>
      </c>
      <c r="O7" s="8" t="s">
        <v>10</v>
      </c>
      <c r="P7" s="6" t="s">
        <v>8</v>
      </c>
      <c r="Q7" s="7" t="s">
        <v>9</v>
      </c>
      <c r="R7" s="8" t="s">
        <v>10</v>
      </c>
      <c r="S7" s="6" t="s">
        <v>8</v>
      </c>
      <c r="T7" s="7" t="s">
        <v>9</v>
      </c>
      <c r="U7" s="8" t="s">
        <v>10</v>
      </c>
      <c r="V7" s="6" t="s">
        <v>8</v>
      </c>
      <c r="W7" s="7" t="s">
        <v>9</v>
      </c>
      <c r="X7" s="8" t="s">
        <v>10</v>
      </c>
      <c r="Y7" s="6" t="s">
        <v>8</v>
      </c>
      <c r="Z7" s="7" t="s">
        <v>9</v>
      </c>
      <c r="AA7" s="8" t="s">
        <v>10</v>
      </c>
      <c r="AB7" s="7" t="s">
        <v>19</v>
      </c>
    </row>
    <row r="8" spans="3:28" ht="15.75" thickBot="1">
      <c r="C8" s="3" t="s">
        <v>11</v>
      </c>
      <c r="D8" s="6">
        <v>440</v>
      </c>
      <c r="E8" s="7">
        <v>475</v>
      </c>
      <c r="F8" s="8">
        <v>520</v>
      </c>
      <c r="G8" s="6">
        <v>440</v>
      </c>
      <c r="H8" s="7">
        <v>475</v>
      </c>
      <c r="I8" s="8">
        <v>520</v>
      </c>
      <c r="J8" s="6">
        <v>440</v>
      </c>
      <c r="K8" s="7">
        <v>475</v>
      </c>
      <c r="L8" s="8">
        <v>520</v>
      </c>
      <c r="M8" s="6">
        <v>440</v>
      </c>
      <c r="N8" s="7">
        <v>475</v>
      </c>
      <c r="O8" s="8">
        <v>520</v>
      </c>
      <c r="P8" s="6">
        <v>440</v>
      </c>
      <c r="Q8" s="7">
        <v>475</v>
      </c>
      <c r="R8" s="8">
        <v>520</v>
      </c>
      <c r="S8" s="6">
        <v>440</v>
      </c>
      <c r="T8" s="7">
        <v>475</v>
      </c>
      <c r="U8" s="8">
        <v>520</v>
      </c>
      <c r="V8" s="6">
        <v>440</v>
      </c>
      <c r="W8" s="7">
        <v>475</v>
      </c>
      <c r="X8" s="8">
        <v>520</v>
      </c>
      <c r="Y8" s="6">
        <v>440</v>
      </c>
      <c r="Z8" s="7">
        <v>475</v>
      </c>
      <c r="AA8" s="8">
        <v>520</v>
      </c>
      <c r="AB8" s="7">
        <v>475</v>
      </c>
    </row>
    <row r="9" spans="3:28" ht="15.75" thickBot="1">
      <c r="C9" s="9" t="s">
        <v>12</v>
      </c>
      <c r="D9" s="4" t="s">
        <v>13</v>
      </c>
      <c r="E9" s="4"/>
      <c r="F9" s="4" t="s">
        <v>13</v>
      </c>
      <c r="G9" s="4"/>
      <c r="H9" s="4" t="s">
        <v>13</v>
      </c>
      <c r="I9" s="4"/>
      <c r="J9" s="4" t="s">
        <v>13</v>
      </c>
      <c r="K9" s="4"/>
      <c r="L9" s="4" t="s">
        <v>13</v>
      </c>
      <c r="M9" s="4"/>
      <c r="N9" s="4" t="s">
        <v>13</v>
      </c>
      <c r="O9" s="4"/>
      <c r="P9" s="4"/>
      <c r="Q9" s="4" t="s">
        <v>13</v>
      </c>
      <c r="R9" s="4"/>
      <c r="S9" s="4" t="s">
        <v>13</v>
      </c>
      <c r="T9" s="4"/>
      <c r="U9" s="4" t="s">
        <v>13</v>
      </c>
      <c r="V9" s="4"/>
      <c r="W9" s="4" t="s">
        <v>13</v>
      </c>
      <c r="X9" s="4"/>
      <c r="Y9" s="4" t="s">
        <v>13</v>
      </c>
      <c r="Z9" s="4"/>
      <c r="AA9" s="4" t="s">
        <v>13</v>
      </c>
      <c r="AB9" s="4"/>
    </row>
    <row r="10" spans="3:28" ht="15.75" thickBot="1">
      <c r="C10" s="3" t="s">
        <v>14</v>
      </c>
      <c r="D10" s="235" t="s">
        <v>15</v>
      </c>
      <c r="E10" s="236"/>
      <c r="F10" s="237"/>
      <c r="G10" s="238" t="s">
        <v>16</v>
      </c>
      <c r="H10" s="239"/>
      <c r="I10" s="240"/>
      <c r="J10" s="229" t="s">
        <v>17</v>
      </c>
      <c r="K10" s="230"/>
      <c r="L10" s="231"/>
      <c r="M10" s="232" t="s">
        <v>18</v>
      </c>
      <c r="N10" s="233"/>
      <c r="O10" s="234"/>
      <c r="P10" s="235" t="s">
        <v>15</v>
      </c>
      <c r="Q10" s="236"/>
      <c r="R10" s="237"/>
      <c r="S10" s="238" t="s">
        <v>16</v>
      </c>
      <c r="T10" s="239"/>
      <c r="U10" s="240"/>
      <c r="V10" s="229" t="s">
        <v>17</v>
      </c>
      <c r="W10" s="230"/>
      <c r="X10" s="231"/>
      <c r="Y10" s="232" t="s">
        <v>18</v>
      </c>
      <c r="Z10" s="233"/>
      <c r="AA10" s="234"/>
      <c r="AB10" t="s">
        <v>15</v>
      </c>
    </row>
    <row r="11" spans="3:28" ht="15.75" thickBot="1">
      <c r="C11" s="9" t="s">
        <v>12</v>
      </c>
      <c r="D11" s="4" t="s">
        <v>13</v>
      </c>
      <c r="E11" s="4"/>
      <c r="F11" s="4" t="s">
        <v>13</v>
      </c>
      <c r="G11" s="4"/>
      <c r="H11" s="4" t="s">
        <v>13</v>
      </c>
      <c r="I11" s="4"/>
      <c r="J11" s="4" t="s">
        <v>13</v>
      </c>
      <c r="K11" s="4"/>
      <c r="L11" s="4" t="s">
        <v>13</v>
      </c>
      <c r="M11" s="4"/>
      <c r="N11" s="4" t="s">
        <v>13</v>
      </c>
      <c r="O11" s="4"/>
      <c r="P11" s="4"/>
      <c r="Q11" s="4" t="s">
        <v>13</v>
      </c>
      <c r="R11" s="4"/>
      <c r="S11" s="4" t="s">
        <v>13</v>
      </c>
      <c r="T11" s="4"/>
      <c r="U11" s="4" t="s">
        <v>13</v>
      </c>
      <c r="V11" s="4"/>
      <c r="W11" s="4" t="s">
        <v>13</v>
      </c>
      <c r="X11" s="4"/>
      <c r="Y11" s="4" t="s">
        <v>13</v>
      </c>
      <c r="Z11" s="4"/>
      <c r="AA11" s="4" t="s">
        <v>13</v>
      </c>
      <c r="AB11" s="4"/>
    </row>
    <row r="15" spans="3:28">
      <c r="C15" s="108">
        <v>0.14015</v>
      </c>
    </row>
    <row r="16" spans="3:28">
      <c r="C16" s="108">
        <v>0.14127999999999999</v>
      </c>
    </row>
    <row r="17" spans="3:3">
      <c r="C17" s="108">
        <v>0.14198</v>
      </c>
    </row>
    <row r="18" spans="3:3">
      <c r="C18" s="108">
        <v>0.14082</v>
      </c>
    </row>
    <row r="19" spans="3:3">
      <c r="C19" s="108">
        <v>0.14171</v>
      </c>
    </row>
    <row r="20" spans="3:3">
      <c r="C20" s="108">
        <v>0.14380999999999999</v>
      </c>
    </row>
    <row r="21" spans="3:3">
      <c r="C21" s="108">
        <v>0.14349000000000001</v>
      </c>
    </row>
    <row r="22" spans="3:3">
      <c r="C22" s="108">
        <v>0.14087</v>
      </c>
    </row>
    <row r="23" spans="3:3">
      <c r="C23" s="108">
        <v>0.14065</v>
      </c>
    </row>
    <row r="24" spans="3:3">
      <c r="C24" s="108">
        <v>0.14587</v>
      </c>
    </row>
    <row r="25" spans="3:3">
      <c r="C25" s="108">
        <v>0.14837</v>
      </c>
    </row>
    <row r="26" spans="3:3">
      <c r="C26" s="108">
        <v>0.14871999999999999</v>
      </c>
    </row>
    <row r="27" spans="3:3">
      <c r="C27" s="108">
        <v>0.14524000000000001</v>
      </c>
    </row>
    <row r="28" spans="3:3">
      <c r="C28" s="108">
        <v>0.14233999999999999</v>
      </c>
    </row>
    <row r="29" spans="3:3">
      <c r="C29" s="108">
        <v>0.14285</v>
      </c>
    </row>
    <row r="30" spans="3:3">
      <c r="C30" s="108">
        <v>0.14193</v>
      </c>
    </row>
    <row r="31" spans="3:3">
      <c r="C31" s="108">
        <v>0.14074999999999999</v>
      </c>
    </row>
    <row r="32" spans="3:3">
      <c r="C32" s="108">
        <v>0.14172000000000001</v>
      </c>
    </row>
    <row r="33" spans="3:3">
      <c r="C33" s="108">
        <v>0.14299000000000001</v>
      </c>
    </row>
    <row r="34" spans="3:3">
      <c r="C34" s="108">
        <v>0.14102000000000001</v>
      </c>
    </row>
    <row r="35" spans="3:3">
      <c r="C35" s="108">
        <v>0.13955000000000001</v>
      </c>
    </row>
    <row r="36" spans="3:3">
      <c r="C36" s="108">
        <v>0.13924</v>
      </c>
    </row>
    <row r="37" spans="3:3">
      <c r="C37" s="108">
        <v>0.14294000000000001</v>
      </c>
    </row>
    <row r="38" spans="3:3">
      <c r="C38" s="108">
        <v>0.1454</v>
      </c>
    </row>
    <row r="39" spans="3:3">
      <c r="C39" s="108">
        <v>0.14560999999999999</v>
      </c>
    </row>
    <row r="40" spans="3:3">
      <c r="C40" s="108">
        <v>0.13436999999999999</v>
      </c>
    </row>
    <row r="41" spans="3:3">
      <c r="C41" s="108">
        <v>0.13506000000000001</v>
      </c>
    </row>
    <row r="42" spans="3:3">
      <c r="C42" s="108">
        <v>0.13578999999999999</v>
      </c>
    </row>
    <row r="43" spans="3:3">
      <c r="C43" s="108">
        <v>0.13705000000000001</v>
      </c>
    </row>
    <row r="44" spans="3:3">
      <c r="C44" s="108">
        <v>0.13585</v>
      </c>
    </row>
    <row r="45" spans="3:3">
      <c r="C45" s="108">
        <v>0.13627</v>
      </c>
    </row>
    <row r="46" spans="3:3">
      <c r="C46" s="108">
        <v>0.13550000000000001</v>
      </c>
    </row>
    <row r="47" spans="3:3">
      <c r="C47" s="108">
        <v>0.13375000000000001</v>
      </c>
    </row>
    <row r="48" spans="3:3">
      <c r="C48" s="108">
        <v>0.13300000000000001</v>
      </c>
    </row>
    <row r="49" spans="3:3">
      <c r="C49" s="108">
        <v>0.13519</v>
      </c>
    </row>
    <row r="50" spans="3:3">
      <c r="C50" s="108">
        <v>0.13703000000000001</v>
      </c>
    </row>
    <row r="51" spans="3:3">
      <c r="C51" s="108">
        <v>0.13505</v>
      </c>
    </row>
    <row r="52" spans="3:3">
      <c r="C52" s="108">
        <v>0.13544</v>
      </c>
    </row>
    <row r="53" spans="3:3">
      <c r="C53" s="108">
        <v>0.13403999999999999</v>
      </c>
    </row>
    <row r="54" spans="3:3">
      <c r="C54" s="108">
        <v>0.13203999999999999</v>
      </c>
    </row>
    <row r="55" spans="3:3">
      <c r="C55" s="108">
        <v>0.13156000000000001</v>
      </c>
    </row>
    <row r="56" spans="3:3">
      <c r="C56" s="108">
        <v>0.13397000000000001</v>
      </c>
    </row>
    <row r="57" spans="3:3">
      <c r="C57" s="108">
        <v>0.13539000000000001</v>
      </c>
    </row>
    <row r="58" spans="3:3">
      <c r="C58" s="108">
        <v>0.1353</v>
      </c>
    </row>
    <row r="59" spans="3:3">
      <c r="C59" s="108">
        <v>0.13444</v>
      </c>
    </row>
    <row r="60" spans="3:3">
      <c r="C60" s="108">
        <v>0.13583000000000001</v>
      </c>
    </row>
    <row r="61" spans="3:3">
      <c r="C61" s="108">
        <v>0.13705000000000001</v>
      </c>
    </row>
    <row r="62" spans="3:3">
      <c r="C62" s="108">
        <v>0.13608000000000001</v>
      </c>
    </row>
    <row r="63" spans="3:3">
      <c r="C63" s="108">
        <v>0.13378999999999999</v>
      </c>
    </row>
  </sheetData>
  <mergeCells count="8">
    <mergeCell ref="V10:X10"/>
    <mergeCell ref="Y10:AA10"/>
    <mergeCell ref="D10:F10"/>
    <mergeCell ref="G10:I10"/>
    <mergeCell ref="J10:L10"/>
    <mergeCell ref="M10:O10"/>
    <mergeCell ref="P10:R10"/>
    <mergeCell ref="S10:U10"/>
  </mergeCells>
  <pageMargins left="0.17" right="0.22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2:G10"/>
  <sheetViews>
    <sheetView workbookViewId="0">
      <selection activeCell="G26" sqref="G26"/>
    </sheetView>
  </sheetViews>
  <sheetFormatPr defaultRowHeight="15"/>
  <cols>
    <col min="1" max="1" width="21.5703125" bestFit="1" customWidth="1"/>
    <col min="2" max="2" width="9.42578125" customWidth="1"/>
    <col min="4" max="4" width="11.5703125" bestFit="1" customWidth="1"/>
    <col min="5" max="5" width="9.85546875" bestFit="1" customWidth="1"/>
    <col min="7" max="7" width="20.5703125" bestFit="1" customWidth="1"/>
  </cols>
  <sheetData>
    <row r="2" spans="1:7" s="91" customFormat="1">
      <c r="A2" s="11" t="s">
        <v>100</v>
      </c>
      <c r="B2" s="11" t="s">
        <v>123</v>
      </c>
      <c r="C2" s="11" t="s">
        <v>101</v>
      </c>
      <c r="D2" s="11" t="s">
        <v>102</v>
      </c>
      <c r="E2" s="11" t="s">
        <v>103</v>
      </c>
      <c r="F2" s="11" t="s">
        <v>120</v>
      </c>
      <c r="G2" s="11" t="s">
        <v>52</v>
      </c>
    </row>
    <row r="3" spans="1:7">
      <c r="A3" s="93">
        <v>43777.409722222219</v>
      </c>
      <c r="B3" s="241">
        <v>1</v>
      </c>
      <c r="C3" s="10">
        <v>1</v>
      </c>
      <c r="D3" s="10">
        <v>3626.4</v>
      </c>
      <c r="E3" s="10" t="s">
        <v>104</v>
      </c>
      <c r="F3" s="10" t="s">
        <v>108</v>
      </c>
      <c r="G3" s="10" t="s">
        <v>114</v>
      </c>
    </row>
    <row r="4" spans="1:7">
      <c r="A4" s="93">
        <v>43777.463888888888</v>
      </c>
      <c r="B4" s="242"/>
      <c r="C4" s="10">
        <v>1</v>
      </c>
      <c r="D4" s="10">
        <v>2190.1999999999998</v>
      </c>
      <c r="E4" s="10" t="s">
        <v>104</v>
      </c>
      <c r="F4" s="10" t="s">
        <v>109</v>
      </c>
      <c r="G4" s="10" t="s">
        <v>115</v>
      </c>
    </row>
    <row r="5" spans="1:7">
      <c r="A5" s="93">
        <v>43780.425694444442</v>
      </c>
      <c r="B5" s="241">
        <v>2</v>
      </c>
      <c r="C5" s="10">
        <v>2</v>
      </c>
      <c r="D5" s="10">
        <v>3707.5</v>
      </c>
      <c r="E5" s="10" t="s">
        <v>104</v>
      </c>
      <c r="F5" s="10" t="s">
        <v>108</v>
      </c>
      <c r="G5" s="10" t="s">
        <v>118</v>
      </c>
    </row>
    <row r="6" spans="1:7">
      <c r="A6" s="93">
        <v>43780.474305555559</v>
      </c>
      <c r="B6" s="242"/>
      <c r="C6" s="10">
        <v>2</v>
      </c>
      <c r="D6" s="10">
        <v>2238.1</v>
      </c>
      <c r="E6" s="10" t="s">
        <v>104</v>
      </c>
      <c r="F6" s="10" t="s">
        <v>109</v>
      </c>
      <c r="G6" s="10" t="s">
        <v>116</v>
      </c>
    </row>
    <row r="7" spans="1:7">
      <c r="A7" s="93">
        <v>43780.625</v>
      </c>
      <c r="B7" s="241">
        <v>3</v>
      </c>
      <c r="C7" s="10">
        <v>4</v>
      </c>
      <c r="D7" s="10">
        <v>3692.6</v>
      </c>
      <c r="E7" s="10" t="s">
        <v>104</v>
      </c>
      <c r="F7" s="10" t="s">
        <v>108</v>
      </c>
      <c r="G7" s="10" t="s">
        <v>117</v>
      </c>
    </row>
    <row r="8" spans="1:7">
      <c r="A8" s="93">
        <v>43780.666666666664</v>
      </c>
      <c r="B8" s="242"/>
      <c r="C8" s="10">
        <v>4</v>
      </c>
      <c r="D8" s="10">
        <v>2221.69</v>
      </c>
      <c r="E8" s="10" t="s">
        <v>104</v>
      </c>
      <c r="F8" s="10" t="s">
        <v>109</v>
      </c>
      <c r="G8" s="10" t="s">
        <v>119</v>
      </c>
    </row>
    <row r="9" spans="1:7">
      <c r="A9" s="93">
        <v>43782.625</v>
      </c>
      <c r="B9" s="243">
        <v>4</v>
      </c>
      <c r="C9" s="94">
        <v>5</v>
      </c>
      <c r="D9" s="94">
        <v>3608.68</v>
      </c>
      <c r="E9" s="10" t="s">
        <v>104</v>
      </c>
      <c r="F9" s="10" t="s">
        <v>108</v>
      </c>
      <c r="G9" s="10" t="s">
        <v>124</v>
      </c>
    </row>
    <row r="10" spans="1:7">
      <c r="A10" s="93">
        <v>43782.666666666664</v>
      </c>
      <c r="B10" s="243"/>
      <c r="C10" s="94">
        <v>5</v>
      </c>
      <c r="D10" s="94">
        <v>2142.73</v>
      </c>
      <c r="E10" s="10" t="s">
        <v>104</v>
      </c>
      <c r="F10" s="10" t="s">
        <v>109</v>
      </c>
      <c r="G10" s="10" t="s">
        <v>125</v>
      </c>
    </row>
  </sheetData>
  <mergeCells count="4">
    <mergeCell ref="B3:B4"/>
    <mergeCell ref="B5:B6"/>
    <mergeCell ref="B7:B8"/>
    <mergeCell ref="B9:B10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2:G10"/>
  <sheetViews>
    <sheetView workbookViewId="0">
      <selection activeCell="B11" sqref="B11"/>
    </sheetView>
  </sheetViews>
  <sheetFormatPr defaultRowHeight="15"/>
  <cols>
    <col min="1" max="1" width="15.85546875" bestFit="1" customWidth="1"/>
    <col min="3" max="3" width="11.5703125" bestFit="1" customWidth="1"/>
    <col min="4" max="4" width="11.5703125" customWidth="1"/>
    <col min="5" max="5" width="9.85546875" bestFit="1" customWidth="1"/>
    <col min="7" max="7" width="20.5703125" bestFit="1" customWidth="1"/>
  </cols>
  <sheetData>
    <row r="2" spans="1:7" s="91" customFormat="1">
      <c r="A2" s="11" t="s">
        <v>100</v>
      </c>
      <c r="B2" s="11" t="s">
        <v>101</v>
      </c>
      <c r="C2" s="11" t="s">
        <v>102</v>
      </c>
      <c r="D2" s="11" t="s">
        <v>105</v>
      </c>
      <c r="E2" s="11" t="s">
        <v>103</v>
      </c>
      <c r="F2" s="11"/>
      <c r="G2" s="11" t="s">
        <v>52</v>
      </c>
    </row>
    <row r="3" spans="1:7">
      <c r="A3" s="92">
        <v>43777.436805555553</v>
      </c>
      <c r="B3" s="10">
        <v>1</v>
      </c>
      <c r="C3" s="10" t="s">
        <v>106</v>
      </c>
      <c r="D3" s="10">
        <v>1.68</v>
      </c>
      <c r="E3" s="10" t="s">
        <v>104</v>
      </c>
      <c r="F3" s="10" t="s">
        <v>108</v>
      </c>
      <c r="G3" s="10" t="s">
        <v>114</v>
      </c>
    </row>
    <row r="4" spans="1:7">
      <c r="A4" s="92">
        <v>43778.489583333336</v>
      </c>
      <c r="B4" s="10">
        <v>1</v>
      </c>
      <c r="C4" s="10" t="s">
        <v>107</v>
      </c>
      <c r="D4" s="10">
        <v>2.23</v>
      </c>
      <c r="E4" s="10" t="s">
        <v>104</v>
      </c>
      <c r="F4" s="10" t="s">
        <v>109</v>
      </c>
      <c r="G4" s="10" t="s">
        <v>115</v>
      </c>
    </row>
    <row r="5" spans="1:7">
      <c r="A5" s="10"/>
      <c r="B5" s="10">
        <v>2</v>
      </c>
      <c r="C5" s="10"/>
      <c r="D5" s="10"/>
      <c r="E5" s="10" t="s">
        <v>104</v>
      </c>
      <c r="F5" s="10" t="s">
        <v>108</v>
      </c>
      <c r="G5" s="10" t="s">
        <v>118</v>
      </c>
    </row>
    <row r="6" spans="1:7">
      <c r="A6" s="10"/>
      <c r="B6" s="10">
        <v>2</v>
      </c>
      <c r="C6" s="10"/>
      <c r="D6" s="10"/>
      <c r="E6" s="10" t="s">
        <v>104</v>
      </c>
      <c r="F6" s="10" t="s">
        <v>109</v>
      </c>
      <c r="G6" s="10" t="s">
        <v>116</v>
      </c>
    </row>
    <row r="7" spans="1:7">
      <c r="A7" s="10"/>
      <c r="B7" s="10">
        <v>4</v>
      </c>
      <c r="C7" s="10"/>
      <c r="D7" s="10"/>
      <c r="E7" s="10" t="s">
        <v>104</v>
      </c>
      <c r="F7" s="10" t="s">
        <v>108</v>
      </c>
      <c r="G7" s="10" t="s">
        <v>117</v>
      </c>
    </row>
    <row r="8" spans="1:7">
      <c r="A8" s="10"/>
      <c r="B8" s="10">
        <v>4</v>
      </c>
      <c r="C8" s="10"/>
      <c r="D8" s="10"/>
      <c r="E8" s="10" t="s">
        <v>104</v>
      </c>
      <c r="F8" s="10" t="s">
        <v>109</v>
      </c>
      <c r="G8" s="10" t="s">
        <v>119</v>
      </c>
    </row>
    <row r="9" spans="1:7">
      <c r="A9" s="10"/>
      <c r="B9" s="10">
        <v>5</v>
      </c>
      <c r="C9" s="10"/>
      <c r="D9" s="10"/>
      <c r="E9" s="10" t="s">
        <v>104</v>
      </c>
      <c r="F9" s="10" t="s">
        <v>108</v>
      </c>
      <c r="G9" s="10" t="s">
        <v>124</v>
      </c>
    </row>
    <row r="10" spans="1:7">
      <c r="A10" s="10"/>
      <c r="B10" s="10">
        <v>5</v>
      </c>
      <c r="C10" s="10"/>
      <c r="D10" s="10"/>
      <c r="E10" s="10" t="s">
        <v>104</v>
      </c>
      <c r="F10" s="10" t="s">
        <v>109</v>
      </c>
      <c r="G10" s="10" t="s">
        <v>125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"/>
  <sheetViews>
    <sheetView workbookViewId="0">
      <selection activeCell="G15" sqref="G15"/>
    </sheetView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C4:F29"/>
  <sheetViews>
    <sheetView workbookViewId="0">
      <selection activeCell="S25" sqref="S25"/>
    </sheetView>
  </sheetViews>
  <sheetFormatPr defaultRowHeight="15"/>
  <cols>
    <col min="4" max="4" width="10.42578125" bestFit="1" customWidth="1"/>
    <col min="5" max="5" width="22.7109375" customWidth="1"/>
    <col min="6" max="6" width="14.140625" customWidth="1"/>
  </cols>
  <sheetData>
    <row r="4" spans="3:6" ht="23.25">
      <c r="C4" s="244" t="s">
        <v>163</v>
      </c>
      <c r="D4" s="245"/>
      <c r="E4" s="245"/>
      <c r="F4" s="246"/>
    </row>
    <row r="5" spans="3:6">
      <c r="C5" s="105" t="s">
        <v>123</v>
      </c>
      <c r="D5" s="105" t="s">
        <v>154</v>
      </c>
      <c r="E5" s="105" t="s">
        <v>155</v>
      </c>
      <c r="F5" s="105" t="s">
        <v>162</v>
      </c>
    </row>
    <row r="6" spans="3:6">
      <c r="C6" s="106">
        <v>1</v>
      </c>
      <c r="D6" s="107">
        <v>43763</v>
      </c>
      <c r="E6" s="106">
        <v>2777.9</v>
      </c>
      <c r="F6" s="106">
        <v>2.27</v>
      </c>
    </row>
    <row r="7" spans="3:6">
      <c r="C7" s="106">
        <v>2</v>
      </c>
      <c r="D7" s="107">
        <v>43777</v>
      </c>
      <c r="E7" s="106">
        <v>2872.3</v>
      </c>
      <c r="F7" s="106">
        <v>3.1</v>
      </c>
    </row>
    <row r="8" spans="3:6">
      <c r="C8" s="106">
        <v>3</v>
      </c>
      <c r="D8" s="107">
        <v>43780</v>
      </c>
      <c r="E8" s="106">
        <v>2939</v>
      </c>
      <c r="F8" s="106">
        <v>3.46</v>
      </c>
    </row>
    <row r="9" spans="3:6">
      <c r="C9" s="106">
        <v>4</v>
      </c>
      <c r="D9" s="107">
        <v>43780</v>
      </c>
      <c r="E9" s="106">
        <v>2941.7</v>
      </c>
      <c r="F9" s="106">
        <v>2.79</v>
      </c>
    </row>
    <row r="10" spans="3:6">
      <c r="C10" s="106">
        <v>5</v>
      </c>
      <c r="D10" s="107">
        <v>43782</v>
      </c>
      <c r="E10" s="106">
        <v>2931.9</v>
      </c>
      <c r="F10" s="106">
        <v>2.84</v>
      </c>
    </row>
    <row r="24" spans="3:6" ht="23.25">
      <c r="C24" s="244" t="s">
        <v>164</v>
      </c>
      <c r="D24" s="245"/>
      <c r="E24" s="245"/>
      <c r="F24" s="246"/>
    </row>
    <row r="25" spans="3:6">
      <c r="C25" s="105" t="s">
        <v>123</v>
      </c>
      <c r="D25" s="105" t="s">
        <v>154</v>
      </c>
      <c r="E25" s="105" t="s">
        <v>155</v>
      </c>
      <c r="F25" s="105" t="s">
        <v>156</v>
      </c>
    </row>
    <row r="26" spans="3:6">
      <c r="C26" s="106">
        <v>1</v>
      </c>
      <c r="D26" s="107">
        <v>43777</v>
      </c>
      <c r="E26" s="106">
        <v>2873.6</v>
      </c>
      <c r="F26" s="106">
        <v>3.74</v>
      </c>
    </row>
    <row r="27" spans="3:6">
      <c r="C27" s="106">
        <v>2</v>
      </c>
      <c r="D27" s="107">
        <v>43780</v>
      </c>
      <c r="E27" s="106">
        <v>2940.6</v>
      </c>
      <c r="F27" s="106">
        <v>4.75</v>
      </c>
    </row>
    <row r="28" spans="3:6">
      <c r="C28" s="106">
        <v>3</v>
      </c>
      <c r="D28" s="107">
        <v>43780</v>
      </c>
      <c r="E28" s="106">
        <v>2917.6</v>
      </c>
      <c r="F28" s="106">
        <v>3.29</v>
      </c>
    </row>
    <row r="29" spans="3:6">
      <c r="C29" s="106">
        <v>4</v>
      </c>
      <c r="D29" s="107">
        <v>43782</v>
      </c>
      <c r="E29" s="106">
        <v>2917.1</v>
      </c>
      <c r="F29" s="106">
        <v>3.46</v>
      </c>
    </row>
  </sheetData>
  <mergeCells count="2">
    <mergeCell ref="C4:F4"/>
    <mergeCell ref="C24:F24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4" sqref="B4"/>
    </sheetView>
  </sheetViews>
  <sheetFormatPr defaultRowHeight="15"/>
  <sheetData>
    <row r="1" spans="1:2">
      <c r="A1">
        <v>8.3927000000000002E-2</v>
      </c>
      <c r="B1">
        <f>300/A1</f>
        <v>3574.5350125704481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13 pt XRA Al ER</vt:lpstr>
      <vt:lpstr>49 pt MTRS1 Al Rs</vt:lpstr>
      <vt:lpstr>PRE Al 251019</vt:lpstr>
      <vt:lpstr>Sheet1</vt:lpstr>
      <vt:lpstr>QC hardcopy_XRA</vt:lpstr>
      <vt:lpstr>QC hardcopy_MTRS1</vt:lpstr>
      <vt:lpstr>RUN_code</vt:lpstr>
      <vt:lpstr>Al_ER_XRA01_MTRS1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dry</dc:creator>
  <cp:lastModifiedBy>Abhijit</cp:lastModifiedBy>
  <cp:lastPrinted>2019-10-25T11:13:04Z</cp:lastPrinted>
  <dcterms:created xsi:type="dcterms:W3CDTF">2019-10-25T11:14:06Z</dcterms:created>
  <dcterms:modified xsi:type="dcterms:W3CDTF">2020-01-30T18:45:26Z</dcterms:modified>
</cp:coreProperties>
</file>