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9320" windowHeight="7995" activeTab="1"/>
  </bookViews>
  <sheets>
    <sheet name="13 pt XRA Al ER" sheetId="4" r:id="rId1"/>
    <sheet name="49 pt MTRS1 Al Rs" sheetId="14" r:id="rId2"/>
    <sheet name="RUN_code" sheetId="9" r:id="rId3"/>
    <sheet name="Al_ER_XRA01_MTRS1" sheetId="10" r:id="rId4"/>
    <sheet name="Sheet1" sheetId="2" r:id="rId5"/>
    <sheet name="MTRS1_49 pt values" sheetId="15" r:id="rId6"/>
  </sheets>
  <definedNames>
    <definedName name="_xlnm._FilterDatabase" localSheetId="0" hidden="1">'13 pt XRA Al ER'!$A$12:$AD$15</definedName>
    <definedName name="_xlnm._FilterDatabase" localSheetId="1" hidden="1">'49 pt MTRS1 Al Rs'!$A$12:$BO$32</definedName>
    <definedName name="_xlnm.Print_Area" localSheetId="4">Sheet1!$C$3:$AB$14</definedName>
  </definedNames>
  <calcPr calcId="125725"/>
</workbook>
</file>

<file path=xl/calcChain.xml><?xml version="1.0" encoding="utf-8"?>
<calcChain xmlns="http://schemas.openxmlformats.org/spreadsheetml/2006/main">
  <c r="C50" i="15"/>
  <c r="B50"/>
  <c r="C49"/>
  <c r="B49"/>
  <c r="C48"/>
  <c r="B48"/>
  <c r="C47"/>
  <c r="B47"/>
  <c r="C46"/>
  <c r="B46"/>
  <c r="C44"/>
  <c r="B44"/>
  <c r="C43"/>
  <c r="B43"/>
  <c r="C42"/>
  <c r="B42"/>
  <c r="C41"/>
  <c r="B41"/>
  <c r="C40"/>
  <c r="B40"/>
  <c r="C38"/>
  <c r="B38"/>
  <c r="C37"/>
  <c r="B37"/>
  <c r="C36"/>
  <c r="B36"/>
  <c r="C35"/>
  <c r="B35"/>
  <c r="C34"/>
  <c r="B34"/>
  <c r="C32"/>
  <c r="B32"/>
  <c r="C31"/>
  <c r="B31"/>
  <c r="C30"/>
  <c r="B30"/>
  <c r="C29"/>
  <c r="B29"/>
  <c r="C28"/>
  <c r="B28"/>
  <c r="C26"/>
  <c r="B26"/>
  <c r="C25"/>
  <c r="B25"/>
  <c r="C24"/>
  <c r="B24"/>
  <c r="C22"/>
  <c r="B22"/>
  <c r="C21"/>
  <c r="B21"/>
  <c r="C20"/>
  <c r="B20"/>
  <c r="C18"/>
  <c r="B18"/>
  <c r="C17"/>
  <c r="B17"/>
  <c r="C16"/>
  <c r="B16"/>
  <c r="C14"/>
  <c r="B14"/>
  <c r="C13"/>
  <c r="B13"/>
  <c r="C12"/>
  <c r="B12"/>
  <c r="C10"/>
  <c r="B10"/>
  <c r="C8"/>
  <c r="B8"/>
  <c r="C6"/>
  <c r="B6"/>
  <c r="C4"/>
  <c r="B4"/>
  <c r="AZ11" i="14"/>
  <c r="AY11"/>
  <c r="AX11"/>
  <c r="AW11"/>
  <c r="AV11"/>
  <c r="AT11"/>
  <c r="AS11"/>
  <c r="AR11"/>
  <c r="AQ11"/>
  <c r="AP11"/>
  <c r="AN11"/>
  <c r="AM11"/>
  <c r="AL11"/>
  <c r="AK11"/>
  <c r="AJ11"/>
  <c r="AH11"/>
  <c r="AG11"/>
  <c r="AF11"/>
  <c r="AE11"/>
  <c r="AD11"/>
  <c r="AB11"/>
  <c r="AA11"/>
  <c r="Z11"/>
  <c r="X11"/>
  <c r="W11"/>
  <c r="V11"/>
  <c r="T11"/>
  <c r="S11"/>
  <c r="R11"/>
  <c r="P11"/>
  <c r="O11"/>
  <c r="N11"/>
  <c r="L11"/>
  <c r="J11"/>
  <c r="H11"/>
  <c r="F11"/>
  <c r="AZ10"/>
  <c r="AY10"/>
  <c r="AX10"/>
  <c r="AW10"/>
  <c r="AV10"/>
  <c r="AT10"/>
  <c r="AS10"/>
  <c r="AR10"/>
  <c r="AQ10"/>
  <c r="AP10"/>
  <c r="AN10"/>
  <c r="AM10"/>
  <c r="AL10"/>
  <c r="AK10"/>
  <c r="AJ10"/>
  <c r="AH10"/>
  <c r="AG10"/>
  <c r="AF10"/>
  <c r="AE10"/>
  <c r="AD10"/>
  <c r="AB10"/>
  <c r="AA10"/>
  <c r="Z10"/>
  <c r="X10"/>
  <c r="W10"/>
  <c r="V10"/>
  <c r="T10"/>
  <c r="S10"/>
  <c r="R10"/>
  <c r="P10"/>
  <c r="O10"/>
  <c r="N10"/>
  <c r="L10"/>
  <c r="J10"/>
  <c r="H10"/>
  <c r="F10"/>
  <c r="D15"/>
  <c r="D17" s="1"/>
  <c r="E15"/>
  <c r="F15"/>
  <c r="G15"/>
  <c r="H15"/>
  <c r="I15"/>
  <c r="J15"/>
  <c r="K15"/>
  <c r="L15"/>
  <c r="L17" s="1"/>
  <c r="M15"/>
  <c r="N15"/>
  <c r="O15"/>
  <c r="P15"/>
  <c r="Q15"/>
  <c r="R15"/>
  <c r="S15"/>
  <c r="T15"/>
  <c r="T17" s="1"/>
  <c r="U15"/>
  <c r="V15"/>
  <c r="W15"/>
  <c r="X15"/>
  <c r="Y15"/>
  <c r="Z15"/>
  <c r="AA15"/>
  <c r="AB15"/>
  <c r="AB17" s="1"/>
  <c r="AC15"/>
  <c r="AD15"/>
  <c r="AE15"/>
  <c r="AF15"/>
  <c r="AG15"/>
  <c r="AH15"/>
  <c r="AI15"/>
  <c r="AJ15"/>
  <c r="AJ17" s="1"/>
  <c r="AK15"/>
  <c r="AL15"/>
  <c r="AM15"/>
  <c r="AN15"/>
  <c r="AO15"/>
  <c r="AP15"/>
  <c r="AQ15"/>
  <c r="AR15"/>
  <c r="AR17" s="1"/>
  <c r="AS15"/>
  <c r="AT15"/>
  <c r="AU15"/>
  <c r="AV15"/>
  <c r="AW15"/>
  <c r="AX15"/>
  <c r="AY15"/>
  <c r="AZ15"/>
  <c r="AZ17" s="1"/>
  <c r="D16"/>
  <c r="E16"/>
  <c r="F16"/>
  <c r="G16"/>
  <c r="H16"/>
  <c r="I16"/>
  <c r="I17" s="1"/>
  <c r="J16"/>
  <c r="K16"/>
  <c r="L16"/>
  <c r="M16"/>
  <c r="N16"/>
  <c r="O16"/>
  <c r="P16"/>
  <c r="Q16"/>
  <c r="Q17" s="1"/>
  <c r="R16"/>
  <c r="S16"/>
  <c r="T16"/>
  <c r="U16"/>
  <c r="V16"/>
  <c r="W16"/>
  <c r="X16"/>
  <c r="Y16"/>
  <c r="Y17" s="1"/>
  <c r="Z16"/>
  <c r="AA16"/>
  <c r="AB16"/>
  <c r="AC16"/>
  <c r="AD16"/>
  <c r="AE16"/>
  <c r="AF16"/>
  <c r="AG16"/>
  <c r="AG17" s="1"/>
  <c r="AH16"/>
  <c r="AI16"/>
  <c r="AJ16"/>
  <c r="AK16"/>
  <c r="AL16"/>
  <c r="AM16"/>
  <c r="AN16"/>
  <c r="AO16"/>
  <c r="AO17" s="1"/>
  <c r="AP16"/>
  <c r="AQ16"/>
  <c r="AR16"/>
  <c r="AS16"/>
  <c r="AT16"/>
  <c r="AU16"/>
  <c r="AV16"/>
  <c r="AW16"/>
  <c r="AW17" s="1"/>
  <c r="AX16"/>
  <c r="AY16"/>
  <c r="AZ16"/>
  <c r="E17"/>
  <c r="H17"/>
  <c r="M17"/>
  <c r="P17"/>
  <c r="U17"/>
  <c r="X17"/>
  <c r="AC17"/>
  <c r="AF17"/>
  <c r="AK17"/>
  <c r="AN17"/>
  <c r="AS17"/>
  <c r="AV17"/>
  <c r="D20"/>
  <c r="D22" s="1"/>
  <c r="E20"/>
  <c r="E22" s="1"/>
  <c r="F20"/>
  <c r="G20"/>
  <c r="H20"/>
  <c r="I20"/>
  <c r="J20"/>
  <c r="K20"/>
  <c r="L20"/>
  <c r="L22" s="1"/>
  <c r="M20"/>
  <c r="M22" s="1"/>
  <c r="N20"/>
  <c r="O20"/>
  <c r="P20"/>
  <c r="Q20"/>
  <c r="R20"/>
  <c r="S20"/>
  <c r="T20"/>
  <c r="T22" s="1"/>
  <c r="U20"/>
  <c r="U22" s="1"/>
  <c r="V20"/>
  <c r="W20"/>
  <c r="X20"/>
  <c r="Y20"/>
  <c r="Z20"/>
  <c r="AA20"/>
  <c r="AB20"/>
  <c r="AB22" s="1"/>
  <c r="AC20"/>
  <c r="AC22" s="1"/>
  <c r="AD20"/>
  <c r="AE20"/>
  <c r="AF20"/>
  <c r="AG20"/>
  <c r="AH20"/>
  <c r="AI20"/>
  <c r="AJ20"/>
  <c r="AJ22" s="1"/>
  <c r="AK20"/>
  <c r="AK22" s="1"/>
  <c r="AL20"/>
  <c r="AM20"/>
  <c r="AN20"/>
  <c r="AO20"/>
  <c r="AP20"/>
  <c r="AQ20"/>
  <c r="AR20"/>
  <c r="AR22" s="1"/>
  <c r="AS20"/>
  <c r="AS22" s="1"/>
  <c r="AT20"/>
  <c r="AU20"/>
  <c r="AV20"/>
  <c r="AW20"/>
  <c r="AX20"/>
  <c r="AY20"/>
  <c r="AZ20"/>
  <c r="AZ22" s="1"/>
  <c r="D21"/>
  <c r="E21"/>
  <c r="F21"/>
  <c r="G21"/>
  <c r="H21"/>
  <c r="H22" s="1"/>
  <c r="I21"/>
  <c r="J21"/>
  <c r="K21"/>
  <c r="L21"/>
  <c r="M21"/>
  <c r="N21"/>
  <c r="O21"/>
  <c r="P21"/>
  <c r="P22" s="1"/>
  <c r="Q21"/>
  <c r="R21"/>
  <c r="S21"/>
  <c r="T21"/>
  <c r="U21"/>
  <c r="V21"/>
  <c r="W21"/>
  <c r="X21"/>
  <c r="X22" s="1"/>
  <c r="Y21"/>
  <c r="Z21"/>
  <c r="AA21"/>
  <c r="AB21"/>
  <c r="AC21"/>
  <c r="AD21"/>
  <c r="AE21"/>
  <c r="AF21"/>
  <c r="AF22" s="1"/>
  <c r="AG21"/>
  <c r="AH21"/>
  <c r="AI21"/>
  <c r="AJ21"/>
  <c r="AK21"/>
  <c r="AL21"/>
  <c r="AM21"/>
  <c r="AN21"/>
  <c r="AN22" s="1"/>
  <c r="AO21"/>
  <c r="AP21"/>
  <c r="AQ21"/>
  <c r="AR21"/>
  <c r="AS21"/>
  <c r="AT21"/>
  <c r="AU21"/>
  <c r="AV21"/>
  <c r="AV22" s="1"/>
  <c r="AW21"/>
  <c r="AX21"/>
  <c r="AY21"/>
  <c r="AZ21"/>
  <c r="I22"/>
  <c r="Q22"/>
  <c r="Y22"/>
  <c r="AG22"/>
  <c r="AO22"/>
  <c r="AW22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U27" s="1"/>
  <c r="AV25"/>
  <c r="AW25"/>
  <c r="AX25"/>
  <c r="AY25"/>
  <c r="AY27" s="1"/>
  <c r="AZ25"/>
  <c r="D26"/>
  <c r="E26"/>
  <c r="F26"/>
  <c r="G26"/>
  <c r="H26"/>
  <c r="H27" s="1"/>
  <c r="I26"/>
  <c r="I27" s="1"/>
  <c r="J26"/>
  <c r="K26"/>
  <c r="L26"/>
  <c r="M26"/>
  <c r="N26"/>
  <c r="O26"/>
  <c r="P26"/>
  <c r="P27" s="1"/>
  <c r="Q26"/>
  <c r="Q27" s="1"/>
  <c r="R26"/>
  <c r="S26"/>
  <c r="T26"/>
  <c r="U26"/>
  <c r="V26"/>
  <c r="W26"/>
  <c r="X26"/>
  <c r="X27" s="1"/>
  <c r="Y26"/>
  <c r="Y27" s="1"/>
  <c r="Z26"/>
  <c r="AA26"/>
  <c r="AB26"/>
  <c r="AC26"/>
  <c r="AD26"/>
  <c r="AE26"/>
  <c r="AF26"/>
  <c r="AF27" s="1"/>
  <c r="AG26"/>
  <c r="AG27" s="1"/>
  <c r="AH26"/>
  <c r="AI26"/>
  <c r="AJ26"/>
  <c r="AK26"/>
  <c r="AL26"/>
  <c r="AM26"/>
  <c r="AN26"/>
  <c r="AN27" s="1"/>
  <c r="AO26"/>
  <c r="AO27" s="1"/>
  <c r="AP26"/>
  <c r="AQ26"/>
  <c r="AR26"/>
  <c r="AS26"/>
  <c r="AT26"/>
  <c r="AU26"/>
  <c r="AV26"/>
  <c r="AV27" s="1"/>
  <c r="AW26"/>
  <c r="AW27" s="1"/>
  <c r="AX26"/>
  <c r="AY26"/>
  <c r="AZ26"/>
  <c r="D27"/>
  <c r="E27"/>
  <c r="L27"/>
  <c r="M27"/>
  <c r="T27"/>
  <c r="U27"/>
  <c r="AB27"/>
  <c r="AC27"/>
  <c r="AJ27"/>
  <c r="AK27"/>
  <c r="AR27"/>
  <c r="AS27"/>
  <c r="AZ27"/>
  <c r="D30"/>
  <c r="D32" s="1"/>
  <c r="E30"/>
  <c r="F30"/>
  <c r="G30"/>
  <c r="H30"/>
  <c r="I30"/>
  <c r="J30"/>
  <c r="K30"/>
  <c r="L30"/>
  <c r="L32" s="1"/>
  <c r="M30"/>
  <c r="N30"/>
  <c r="O30"/>
  <c r="P30"/>
  <c r="Q30"/>
  <c r="R30"/>
  <c r="S30"/>
  <c r="T30"/>
  <c r="T32" s="1"/>
  <c r="U30"/>
  <c r="V30"/>
  <c r="W30"/>
  <c r="X30"/>
  <c r="Y30"/>
  <c r="Z30"/>
  <c r="AA30"/>
  <c r="AB30"/>
  <c r="AB32" s="1"/>
  <c r="AC30"/>
  <c r="AD30"/>
  <c r="AE30"/>
  <c r="AF30"/>
  <c r="AG30"/>
  <c r="AH30"/>
  <c r="AI30"/>
  <c r="AJ30"/>
  <c r="AJ32" s="1"/>
  <c r="AK30"/>
  <c r="AL30"/>
  <c r="AM30"/>
  <c r="AN30"/>
  <c r="AO30"/>
  <c r="AP30"/>
  <c r="AQ30"/>
  <c r="AR30"/>
  <c r="AR32" s="1"/>
  <c r="AS30"/>
  <c r="AT30"/>
  <c r="AU30"/>
  <c r="AV30"/>
  <c r="AW30"/>
  <c r="AX30"/>
  <c r="AY30"/>
  <c r="AZ30"/>
  <c r="AZ32" s="1"/>
  <c r="D31"/>
  <c r="E31"/>
  <c r="F31"/>
  <c r="G31"/>
  <c r="H31"/>
  <c r="I31"/>
  <c r="I32" s="1"/>
  <c r="J31"/>
  <c r="K31"/>
  <c r="L31"/>
  <c r="M31"/>
  <c r="N31"/>
  <c r="O31"/>
  <c r="P31"/>
  <c r="Q31"/>
  <c r="Q32" s="1"/>
  <c r="R31"/>
  <c r="S31"/>
  <c r="T31"/>
  <c r="U31"/>
  <c r="V31"/>
  <c r="W31"/>
  <c r="X31"/>
  <c r="Y31"/>
  <c r="Y32" s="1"/>
  <c r="Z31"/>
  <c r="AA31"/>
  <c r="AB31"/>
  <c r="AC31"/>
  <c r="AD31"/>
  <c r="AE31"/>
  <c r="AF31"/>
  <c r="AG31"/>
  <c r="AG32" s="1"/>
  <c r="AH31"/>
  <c r="AI31"/>
  <c r="AJ31"/>
  <c r="AK31"/>
  <c r="AL31"/>
  <c r="AM31"/>
  <c r="AN31"/>
  <c r="AO31"/>
  <c r="AO32" s="1"/>
  <c r="AP31"/>
  <c r="AQ31"/>
  <c r="AR31"/>
  <c r="AS31"/>
  <c r="AT31"/>
  <c r="AU31"/>
  <c r="AV31"/>
  <c r="AW31"/>
  <c r="AW32" s="1"/>
  <c r="AX31"/>
  <c r="AY31"/>
  <c r="AZ31"/>
  <c r="E32"/>
  <c r="H32"/>
  <c r="M32"/>
  <c r="P32"/>
  <c r="U32"/>
  <c r="X32"/>
  <c r="AC32"/>
  <c r="AF32"/>
  <c r="AK32"/>
  <c r="AN32"/>
  <c r="AS32"/>
  <c r="AV32"/>
  <c r="D35"/>
  <c r="D37" s="1"/>
  <c r="E35"/>
  <c r="E37" s="1"/>
  <c r="F35"/>
  <c r="G35"/>
  <c r="H35"/>
  <c r="I35"/>
  <c r="J35"/>
  <c r="K35"/>
  <c r="L35"/>
  <c r="L37" s="1"/>
  <c r="M35"/>
  <c r="M37" s="1"/>
  <c r="N35"/>
  <c r="O35"/>
  <c r="P35"/>
  <c r="Q35"/>
  <c r="R35"/>
  <c r="S35"/>
  <c r="T35"/>
  <c r="T37" s="1"/>
  <c r="U35"/>
  <c r="U37" s="1"/>
  <c r="V35"/>
  <c r="W35"/>
  <c r="X35"/>
  <c r="Y35"/>
  <c r="Z35"/>
  <c r="AA35"/>
  <c r="AB35"/>
  <c r="AB37" s="1"/>
  <c r="AC35"/>
  <c r="AC37" s="1"/>
  <c r="AD35"/>
  <c r="AE35"/>
  <c r="AF35"/>
  <c r="AG35"/>
  <c r="AH35"/>
  <c r="AI35"/>
  <c r="AJ35"/>
  <c r="AJ37" s="1"/>
  <c r="AK35"/>
  <c r="AK37" s="1"/>
  <c r="AL35"/>
  <c r="AM35"/>
  <c r="AN35"/>
  <c r="AO35"/>
  <c r="AP35"/>
  <c r="AQ35"/>
  <c r="AR35"/>
  <c r="AR37" s="1"/>
  <c r="AS35"/>
  <c r="AS37" s="1"/>
  <c r="AT35"/>
  <c r="AU35"/>
  <c r="AV35"/>
  <c r="AW35"/>
  <c r="AX35"/>
  <c r="AY35"/>
  <c r="AZ35"/>
  <c r="AZ37" s="1"/>
  <c r="D36"/>
  <c r="E36"/>
  <c r="F36"/>
  <c r="G36"/>
  <c r="H36"/>
  <c r="H37" s="1"/>
  <c r="I36"/>
  <c r="J36"/>
  <c r="K36"/>
  <c r="L36"/>
  <c r="M36"/>
  <c r="N36"/>
  <c r="O36"/>
  <c r="P36"/>
  <c r="P37" s="1"/>
  <c r="Q36"/>
  <c r="R36"/>
  <c r="S36"/>
  <c r="T36"/>
  <c r="U36"/>
  <c r="V36"/>
  <c r="W36"/>
  <c r="X36"/>
  <c r="X37" s="1"/>
  <c r="Y36"/>
  <c r="Z36"/>
  <c r="AA36"/>
  <c r="AB36"/>
  <c r="AC36"/>
  <c r="AD36"/>
  <c r="AE36"/>
  <c r="AF36"/>
  <c r="AF37" s="1"/>
  <c r="AG36"/>
  <c r="AH36"/>
  <c r="AI36"/>
  <c r="AJ36"/>
  <c r="AK36"/>
  <c r="AL36"/>
  <c r="AM36"/>
  <c r="AN36"/>
  <c r="AN37" s="1"/>
  <c r="AO36"/>
  <c r="AP36"/>
  <c r="AQ36"/>
  <c r="AR36"/>
  <c r="AS36"/>
  <c r="AT36"/>
  <c r="AU36"/>
  <c r="AV36"/>
  <c r="AV37" s="1"/>
  <c r="AW36"/>
  <c r="AX36"/>
  <c r="AY36"/>
  <c r="AZ36"/>
  <c r="I37"/>
  <c r="Q37"/>
  <c r="Y37"/>
  <c r="AG37"/>
  <c r="AO37"/>
  <c r="AW37"/>
  <c r="D40"/>
  <c r="E40"/>
  <c r="E42" s="1"/>
  <c r="F40"/>
  <c r="F42" s="1"/>
  <c r="G40"/>
  <c r="H40"/>
  <c r="I40"/>
  <c r="J40"/>
  <c r="J42" s="1"/>
  <c r="K40"/>
  <c r="L40"/>
  <c r="M40"/>
  <c r="M42" s="1"/>
  <c r="N40"/>
  <c r="N42" s="1"/>
  <c r="O40"/>
  <c r="P40"/>
  <c r="Q40"/>
  <c r="R40"/>
  <c r="R42" s="1"/>
  <c r="S40"/>
  <c r="T40"/>
  <c r="U40"/>
  <c r="U42" s="1"/>
  <c r="V40"/>
  <c r="V42" s="1"/>
  <c r="W40"/>
  <c r="X40"/>
  <c r="Y40"/>
  <c r="Z40"/>
  <c r="Z42" s="1"/>
  <c r="AA40"/>
  <c r="AB40"/>
  <c r="AC40"/>
  <c r="AC42" s="1"/>
  <c r="AD40"/>
  <c r="AD42" s="1"/>
  <c r="AE40"/>
  <c r="AF40"/>
  <c r="AG40"/>
  <c r="AH40"/>
  <c r="AH42" s="1"/>
  <c r="AI40"/>
  <c r="AJ40"/>
  <c r="AK40"/>
  <c r="AK42" s="1"/>
  <c r="AL40"/>
  <c r="AL42" s="1"/>
  <c r="AM40"/>
  <c r="AN40"/>
  <c r="AO40"/>
  <c r="AP40"/>
  <c r="AP42" s="1"/>
  <c r="AQ40"/>
  <c r="AR40"/>
  <c r="AS40"/>
  <c r="AS42" s="1"/>
  <c r="AT40"/>
  <c r="AT42" s="1"/>
  <c r="AU40"/>
  <c r="AV40"/>
  <c r="AW40"/>
  <c r="AX40"/>
  <c r="AX42" s="1"/>
  <c r="AY40"/>
  <c r="AZ40"/>
  <c r="D41"/>
  <c r="E41"/>
  <c r="F41"/>
  <c r="G41"/>
  <c r="H41"/>
  <c r="H42" s="1"/>
  <c r="I41"/>
  <c r="I42" s="1"/>
  <c r="J41"/>
  <c r="K41"/>
  <c r="L41"/>
  <c r="M41"/>
  <c r="N41"/>
  <c r="O41"/>
  <c r="P41"/>
  <c r="P42" s="1"/>
  <c r="Q41"/>
  <c r="Q42" s="1"/>
  <c r="R41"/>
  <c r="S41"/>
  <c r="T41"/>
  <c r="U41"/>
  <c r="V41"/>
  <c r="W41"/>
  <c r="X41"/>
  <c r="X42" s="1"/>
  <c r="Y41"/>
  <c r="Y42" s="1"/>
  <c r="Z41"/>
  <c r="AA41"/>
  <c r="AB41"/>
  <c r="AC41"/>
  <c r="AD41"/>
  <c r="AE41"/>
  <c r="AF41"/>
  <c r="AF42" s="1"/>
  <c r="AG41"/>
  <c r="AG42" s="1"/>
  <c r="AH41"/>
  <c r="AI41"/>
  <c r="AJ41"/>
  <c r="AK41"/>
  <c r="AL41"/>
  <c r="AM41"/>
  <c r="AN41"/>
  <c r="AN42" s="1"/>
  <c r="AO41"/>
  <c r="AO42" s="1"/>
  <c r="AP41"/>
  <c r="AQ41"/>
  <c r="AR41"/>
  <c r="AS41"/>
  <c r="AT41"/>
  <c r="AU41"/>
  <c r="AV41"/>
  <c r="AV42" s="1"/>
  <c r="AW41"/>
  <c r="AW42" s="1"/>
  <c r="AX41"/>
  <c r="AY41"/>
  <c r="AZ41"/>
  <c r="D42"/>
  <c r="L42"/>
  <c r="T42"/>
  <c r="AB42"/>
  <c r="AJ42"/>
  <c r="AR42"/>
  <c r="AZ42"/>
  <c r="BA43"/>
  <c r="BB43"/>
  <c r="BE43"/>
  <c r="D45"/>
  <c r="D47" s="1"/>
  <c r="BD43" s="1"/>
  <c r="E45"/>
  <c r="F45"/>
  <c r="G45"/>
  <c r="H45"/>
  <c r="I45"/>
  <c r="J45"/>
  <c r="K45"/>
  <c r="L45"/>
  <c r="L47" s="1"/>
  <c r="M45"/>
  <c r="N45"/>
  <c r="O45"/>
  <c r="P45"/>
  <c r="Q45"/>
  <c r="R45"/>
  <c r="S45"/>
  <c r="T45"/>
  <c r="T47" s="1"/>
  <c r="U45"/>
  <c r="V45"/>
  <c r="W45"/>
  <c r="X45"/>
  <c r="Y45"/>
  <c r="Z45"/>
  <c r="AA45"/>
  <c r="AB45"/>
  <c r="AB47" s="1"/>
  <c r="AC45"/>
  <c r="AD45"/>
  <c r="AE45"/>
  <c r="AF45"/>
  <c r="AG45"/>
  <c r="AH45"/>
  <c r="AI45"/>
  <c r="AJ45"/>
  <c r="AJ47" s="1"/>
  <c r="AK45"/>
  <c r="AL45"/>
  <c r="AM45"/>
  <c r="AN45"/>
  <c r="AO45"/>
  <c r="AP45"/>
  <c r="AQ45"/>
  <c r="AR45"/>
  <c r="AR47" s="1"/>
  <c r="AS45"/>
  <c r="AT45"/>
  <c r="AU45"/>
  <c r="AV45"/>
  <c r="AW45"/>
  <c r="AX45"/>
  <c r="AY45"/>
  <c r="AZ45"/>
  <c r="AZ47" s="1"/>
  <c r="D46"/>
  <c r="E46"/>
  <c r="F46"/>
  <c r="G46"/>
  <c r="H46"/>
  <c r="I46"/>
  <c r="I47" s="1"/>
  <c r="J46"/>
  <c r="K46"/>
  <c r="L46"/>
  <c r="M46"/>
  <c r="N46"/>
  <c r="O46"/>
  <c r="P46"/>
  <c r="Q46"/>
  <c r="Q47" s="1"/>
  <c r="R46"/>
  <c r="S46"/>
  <c r="T46"/>
  <c r="U46"/>
  <c r="V46"/>
  <c r="W46"/>
  <c r="X46"/>
  <c r="Y46"/>
  <c r="Y47" s="1"/>
  <c r="Z46"/>
  <c r="AA46"/>
  <c r="AB46"/>
  <c r="AC46"/>
  <c r="AD46"/>
  <c r="AE46"/>
  <c r="AF46"/>
  <c r="AG46"/>
  <c r="AG47" s="1"/>
  <c r="AH46"/>
  <c r="AI46"/>
  <c r="AJ46"/>
  <c r="AK46"/>
  <c r="AL46"/>
  <c r="AM46"/>
  <c r="AN46"/>
  <c r="AO46"/>
  <c r="AO47" s="1"/>
  <c r="AP46"/>
  <c r="AQ46"/>
  <c r="AR46"/>
  <c r="AS46"/>
  <c r="AT46"/>
  <c r="AU46"/>
  <c r="AV46"/>
  <c r="AW46"/>
  <c r="AW47" s="1"/>
  <c r="AX46"/>
  <c r="AY46"/>
  <c r="AZ46"/>
  <c r="E47"/>
  <c r="H47"/>
  <c r="M47"/>
  <c r="P47"/>
  <c r="BC43" s="1"/>
  <c r="U47"/>
  <c r="X47"/>
  <c r="AC47"/>
  <c r="AF47"/>
  <c r="AK47"/>
  <c r="AN47"/>
  <c r="AS47"/>
  <c r="AV47"/>
  <c r="BA48"/>
  <c r="BB48"/>
  <c r="BE48"/>
  <c r="D50"/>
  <c r="E50"/>
  <c r="E52" s="1"/>
  <c r="F50"/>
  <c r="F52" s="1"/>
  <c r="G50"/>
  <c r="H50"/>
  <c r="I50"/>
  <c r="J50"/>
  <c r="J52" s="1"/>
  <c r="K50"/>
  <c r="L50"/>
  <c r="M50"/>
  <c r="M52" s="1"/>
  <c r="N50"/>
  <c r="N52" s="1"/>
  <c r="O50"/>
  <c r="P50"/>
  <c r="Q50"/>
  <c r="R50"/>
  <c r="R52" s="1"/>
  <c r="S50"/>
  <c r="T50"/>
  <c r="U50"/>
  <c r="U52" s="1"/>
  <c r="V50"/>
  <c r="V52" s="1"/>
  <c r="W50"/>
  <c r="X50"/>
  <c r="Y50"/>
  <c r="Z50"/>
  <c r="Z52" s="1"/>
  <c r="AA50"/>
  <c r="AB50"/>
  <c r="AC50"/>
  <c r="AC52" s="1"/>
  <c r="AD50"/>
  <c r="AD52" s="1"/>
  <c r="AE50"/>
  <c r="AF50"/>
  <c r="AG50"/>
  <c r="AH50"/>
  <c r="AH52" s="1"/>
  <c r="AI50"/>
  <c r="AJ50"/>
  <c r="AK50"/>
  <c r="AK52" s="1"/>
  <c r="AL50"/>
  <c r="AL52" s="1"/>
  <c r="AM50"/>
  <c r="AN50"/>
  <c r="AO50"/>
  <c r="AP50"/>
  <c r="AP52" s="1"/>
  <c r="AQ50"/>
  <c r="AR50"/>
  <c r="AS50"/>
  <c r="AS52" s="1"/>
  <c r="AT50"/>
  <c r="AT52" s="1"/>
  <c r="AU50"/>
  <c r="AV50"/>
  <c r="AW50"/>
  <c r="AX50"/>
  <c r="AX52" s="1"/>
  <c r="AY50"/>
  <c r="AZ50"/>
  <c r="D51"/>
  <c r="E51"/>
  <c r="F51"/>
  <c r="G51"/>
  <c r="H51"/>
  <c r="H52" s="1"/>
  <c r="I51"/>
  <c r="I52" s="1"/>
  <c r="J51"/>
  <c r="K51"/>
  <c r="L51"/>
  <c r="M51"/>
  <c r="N51"/>
  <c r="O51"/>
  <c r="P51"/>
  <c r="P52" s="1"/>
  <c r="BC48" s="1"/>
  <c r="Q51"/>
  <c r="Q52" s="1"/>
  <c r="R51"/>
  <c r="S51"/>
  <c r="T51"/>
  <c r="U51"/>
  <c r="V51"/>
  <c r="W51"/>
  <c r="X51"/>
  <c r="X52" s="1"/>
  <c r="Y51"/>
  <c r="Y52" s="1"/>
  <c r="Z51"/>
  <c r="AA51"/>
  <c r="AB51"/>
  <c r="AC51"/>
  <c r="AD51"/>
  <c r="AE51"/>
  <c r="AF51"/>
  <c r="AF52" s="1"/>
  <c r="AG51"/>
  <c r="AG52" s="1"/>
  <c r="AH51"/>
  <c r="AI51"/>
  <c r="AJ51"/>
  <c r="AK51"/>
  <c r="AL51"/>
  <c r="AM51"/>
  <c r="AN51"/>
  <c r="AN52" s="1"/>
  <c r="AO51"/>
  <c r="AO52" s="1"/>
  <c r="AP51"/>
  <c r="AQ51"/>
  <c r="AR51"/>
  <c r="AS51"/>
  <c r="AT51"/>
  <c r="AU51"/>
  <c r="AV51"/>
  <c r="AV52" s="1"/>
  <c r="AW51"/>
  <c r="AW52" s="1"/>
  <c r="AX51"/>
  <c r="AY51"/>
  <c r="AZ51"/>
  <c r="D52"/>
  <c r="BD48" s="1"/>
  <c r="L52"/>
  <c r="T52"/>
  <c r="AB52"/>
  <c r="AJ52"/>
  <c r="AR52"/>
  <c r="AZ52"/>
  <c r="BA53"/>
  <c r="BB53"/>
  <c r="BE53"/>
  <c r="D55"/>
  <c r="D57" s="1"/>
  <c r="BD53" s="1"/>
  <c r="E55"/>
  <c r="F55"/>
  <c r="G55"/>
  <c r="H55"/>
  <c r="I55"/>
  <c r="J55"/>
  <c r="K55"/>
  <c r="L55"/>
  <c r="L57" s="1"/>
  <c r="M55"/>
  <c r="N55"/>
  <c r="O55"/>
  <c r="P55"/>
  <c r="Q55"/>
  <c r="R55"/>
  <c r="S55"/>
  <c r="T55"/>
  <c r="T57" s="1"/>
  <c r="U55"/>
  <c r="V55"/>
  <c r="W55"/>
  <c r="X55"/>
  <c r="Y55"/>
  <c r="Z55"/>
  <c r="AA55"/>
  <c r="AB55"/>
  <c r="AB57" s="1"/>
  <c r="AC55"/>
  <c r="AD55"/>
  <c r="AE55"/>
  <c r="AF55"/>
  <c r="AG55"/>
  <c r="AH55"/>
  <c r="AI55"/>
  <c r="AJ55"/>
  <c r="AJ57" s="1"/>
  <c r="AK55"/>
  <c r="AL55"/>
  <c r="AM55"/>
  <c r="AN55"/>
  <c r="AO55"/>
  <c r="AP55"/>
  <c r="AQ55"/>
  <c r="AR55"/>
  <c r="AR57" s="1"/>
  <c r="AS55"/>
  <c r="AT55"/>
  <c r="AU55"/>
  <c r="AV55"/>
  <c r="AW55"/>
  <c r="AX55"/>
  <c r="AY55"/>
  <c r="AZ55"/>
  <c r="AZ57" s="1"/>
  <c r="D56"/>
  <c r="E56"/>
  <c r="F56"/>
  <c r="G56"/>
  <c r="H56"/>
  <c r="I56"/>
  <c r="I57" s="1"/>
  <c r="J56"/>
  <c r="K56"/>
  <c r="L56"/>
  <c r="M56"/>
  <c r="N56"/>
  <c r="O56"/>
  <c r="P56"/>
  <c r="Q56"/>
  <c r="Q57" s="1"/>
  <c r="R56"/>
  <c r="S56"/>
  <c r="T56"/>
  <c r="U56"/>
  <c r="V56"/>
  <c r="W56"/>
  <c r="X56"/>
  <c r="Y56"/>
  <c r="Y57" s="1"/>
  <c r="Z56"/>
  <c r="AA56"/>
  <c r="AB56"/>
  <c r="AC56"/>
  <c r="AD56"/>
  <c r="AE56"/>
  <c r="AF56"/>
  <c r="AG56"/>
  <c r="AG57" s="1"/>
  <c r="AH56"/>
  <c r="AI56"/>
  <c r="AJ56"/>
  <c r="AK56"/>
  <c r="AL56"/>
  <c r="AM56"/>
  <c r="AN56"/>
  <c r="AO56"/>
  <c r="AO57" s="1"/>
  <c r="AP56"/>
  <c r="AQ56"/>
  <c r="AR56"/>
  <c r="AS56"/>
  <c r="AT56"/>
  <c r="AU56"/>
  <c r="AV56"/>
  <c r="AW56"/>
  <c r="AW57" s="1"/>
  <c r="AX56"/>
  <c r="AY56"/>
  <c r="AZ56"/>
  <c r="E57"/>
  <c r="H57"/>
  <c r="M57"/>
  <c r="P57"/>
  <c r="BC53" s="1"/>
  <c r="U57"/>
  <c r="X57"/>
  <c r="AC57"/>
  <c r="AF57"/>
  <c r="AK57"/>
  <c r="AN57"/>
  <c r="AS57"/>
  <c r="AV57"/>
  <c r="BA58"/>
  <c r="BB58"/>
  <c r="BE58"/>
  <c r="D60"/>
  <c r="E60"/>
  <c r="E62" s="1"/>
  <c r="F60"/>
  <c r="F62" s="1"/>
  <c r="G60"/>
  <c r="H60"/>
  <c r="I60"/>
  <c r="J60"/>
  <c r="J62" s="1"/>
  <c r="K60"/>
  <c r="L60"/>
  <c r="M60"/>
  <c r="M62" s="1"/>
  <c r="N60"/>
  <c r="N62" s="1"/>
  <c r="O60"/>
  <c r="P60"/>
  <c r="Q60"/>
  <c r="R60"/>
  <c r="R62" s="1"/>
  <c r="S60"/>
  <c r="T60"/>
  <c r="U60"/>
  <c r="U62" s="1"/>
  <c r="V60"/>
  <c r="V62" s="1"/>
  <c r="W60"/>
  <c r="X60"/>
  <c r="Y60"/>
  <c r="Z60"/>
  <c r="Z62" s="1"/>
  <c r="AA60"/>
  <c r="AB60"/>
  <c r="AC60"/>
  <c r="AC62" s="1"/>
  <c r="AD60"/>
  <c r="AD62" s="1"/>
  <c r="AE60"/>
  <c r="AF60"/>
  <c r="AG60"/>
  <c r="AH60"/>
  <c r="AH62" s="1"/>
  <c r="AI60"/>
  <c r="AJ60"/>
  <c r="AK60"/>
  <c r="AK62" s="1"/>
  <c r="AL60"/>
  <c r="AL62" s="1"/>
  <c r="AM60"/>
  <c r="AN60"/>
  <c r="AO60"/>
  <c r="AP60"/>
  <c r="AP62" s="1"/>
  <c r="AQ60"/>
  <c r="AR60"/>
  <c r="AS60"/>
  <c r="AS62" s="1"/>
  <c r="AT60"/>
  <c r="AT62" s="1"/>
  <c r="AU60"/>
  <c r="AV60"/>
  <c r="AW60"/>
  <c r="AX60"/>
  <c r="AX62" s="1"/>
  <c r="AY60"/>
  <c r="AZ60"/>
  <c r="D61"/>
  <c r="E61"/>
  <c r="F61"/>
  <c r="G61"/>
  <c r="H61"/>
  <c r="H62" s="1"/>
  <c r="I61"/>
  <c r="I62" s="1"/>
  <c r="J61"/>
  <c r="K61"/>
  <c r="L61"/>
  <c r="M61"/>
  <c r="N61"/>
  <c r="O61"/>
  <c r="P61"/>
  <c r="P62" s="1"/>
  <c r="BC58" s="1"/>
  <c r="Q61"/>
  <c r="Q62" s="1"/>
  <c r="R61"/>
  <c r="S61"/>
  <c r="T61"/>
  <c r="U61"/>
  <c r="V61"/>
  <c r="W61"/>
  <c r="X61"/>
  <c r="X62" s="1"/>
  <c r="Y61"/>
  <c r="Y62" s="1"/>
  <c r="Z61"/>
  <c r="AA61"/>
  <c r="AB61"/>
  <c r="AC61"/>
  <c r="AD61"/>
  <c r="AE61"/>
  <c r="AF61"/>
  <c r="AF62" s="1"/>
  <c r="AG61"/>
  <c r="AG62" s="1"/>
  <c r="AH61"/>
  <c r="AI61"/>
  <c r="AJ61"/>
  <c r="AK61"/>
  <c r="AL61"/>
  <c r="AM61"/>
  <c r="AN61"/>
  <c r="AN62" s="1"/>
  <c r="AO61"/>
  <c r="AO62" s="1"/>
  <c r="AP61"/>
  <c r="AQ61"/>
  <c r="AR61"/>
  <c r="AS61"/>
  <c r="AT61"/>
  <c r="AU61"/>
  <c r="AV61"/>
  <c r="AV62" s="1"/>
  <c r="AW61"/>
  <c r="AW62" s="1"/>
  <c r="AX61"/>
  <c r="AY61"/>
  <c r="AZ61"/>
  <c r="D62"/>
  <c r="BD58" s="1"/>
  <c r="L62"/>
  <c r="T62"/>
  <c r="AB62"/>
  <c r="AJ62"/>
  <c r="AR62"/>
  <c r="AZ62"/>
  <c r="BA63"/>
  <c r="BB63"/>
  <c r="BE63"/>
  <c r="D65"/>
  <c r="D67" s="1"/>
  <c r="BD63" s="1"/>
  <c r="E65"/>
  <c r="F65"/>
  <c r="G65"/>
  <c r="H65"/>
  <c r="I65"/>
  <c r="J65"/>
  <c r="K65"/>
  <c r="L65"/>
  <c r="L67" s="1"/>
  <c r="M65"/>
  <c r="N65"/>
  <c r="O65"/>
  <c r="P65"/>
  <c r="Q65"/>
  <c r="R65"/>
  <c r="S65"/>
  <c r="T65"/>
  <c r="T67" s="1"/>
  <c r="U65"/>
  <c r="V65"/>
  <c r="W65"/>
  <c r="X65"/>
  <c r="Y65"/>
  <c r="Z65"/>
  <c r="AA65"/>
  <c r="AB65"/>
  <c r="AB67" s="1"/>
  <c r="AC65"/>
  <c r="AD65"/>
  <c r="AE65"/>
  <c r="AF65"/>
  <c r="AG65"/>
  <c r="AH65"/>
  <c r="AI65"/>
  <c r="AJ65"/>
  <c r="AJ67" s="1"/>
  <c r="AK65"/>
  <c r="AL65"/>
  <c r="AM65"/>
  <c r="AN65"/>
  <c r="AO65"/>
  <c r="AP65"/>
  <c r="AQ65"/>
  <c r="AR65"/>
  <c r="AR67" s="1"/>
  <c r="AS65"/>
  <c r="AT65"/>
  <c r="AU65"/>
  <c r="AV65"/>
  <c r="AW65"/>
  <c r="AX65"/>
  <c r="AY65"/>
  <c r="AZ65"/>
  <c r="AZ67" s="1"/>
  <c r="D66"/>
  <c r="E66"/>
  <c r="F66"/>
  <c r="G66"/>
  <c r="H66"/>
  <c r="I66"/>
  <c r="I67" s="1"/>
  <c r="J66"/>
  <c r="K66"/>
  <c r="L66"/>
  <c r="M66"/>
  <c r="N66"/>
  <c r="O66"/>
  <c r="P66"/>
  <c r="Q66"/>
  <c r="Q67" s="1"/>
  <c r="R66"/>
  <c r="S66"/>
  <c r="T66"/>
  <c r="U66"/>
  <c r="V66"/>
  <c r="W66"/>
  <c r="X66"/>
  <c r="Y66"/>
  <c r="Y67" s="1"/>
  <c r="Z66"/>
  <c r="AA66"/>
  <c r="AB66"/>
  <c r="AC66"/>
  <c r="AD66"/>
  <c r="AE66"/>
  <c r="AF66"/>
  <c r="AG66"/>
  <c r="AG67" s="1"/>
  <c r="AH66"/>
  <c r="AI66"/>
  <c r="AJ66"/>
  <c r="AK66"/>
  <c r="AL66"/>
  <c r="AM66"/>
  <c r="AN66"/>
  <c r="AO66"/>
  <c r="AO67" s="1"/>
  <c r="AP66"/>
  <c r="AQ66"/>
  <c r="AR66"/>
  <c r="AS66"/>
  <c r="AT66"/>
  <c r="AU66"/>
  <c r="AV66"/>
  <c r="AW66"/>
  <c r="AW67" s="1"/>
  <c r="AX66"/>
  <c r="AY66"/>
  <c r="AZ66"/>
  <c r="E67"/>
  <c r="H67"/>
  <c r="M67"/>
  <c r="P67"/>
  <c r="BC63" s="1"/>
  <c r="U67"/>
  <c r="X67"/>
  <c r="AC67"/>
  <c r="AF67"/>
  <c r="AK67"/>
  <c r="AN67"/>
  <c r="AS67"/>
  <c r="AV67"/>
  <c r="BA68"/>
  <c r="BB68"/>
  <c r="BE68"/>
  <c r="D70"/>
  <c r="E70"/>
  <c r="E72" s="1"/>
  <c r="F70"/>
  <c r="F72" s="1"/>
  <c r="G70"/>
  <c r="H70"/>
  <c r="I70"/>
  <c r="J70"/>
  <c r="J72" s="1"/>
  <c r="K70"/>
  <c r="L70"/>
  <c r="M70"/>
  <c r="M72" s="1"/>
  <c r="N70"/>
  <c r="N72" s="1"/>
  <c r="O70"/>
  <c r="P70"/>
  <c r="Q70"/>
  <c r="R70"/>
  <c r="R72" s="1"/>
  <c r="S70"/>
  <c r="T70"/>
  <c r="U70"/>
  <c r="U72" s="1"/>
  <c r="V70"/>
  <c r="V72" s="1"/>
  <c r="W70"/>
  <c r="X70"/>
  <c r="Y70"/>
  <c r="Z70"/>
  <c r="Z72" s="1"/>
  <c r="AA70"/>
  <c r="AB70"/>
  <c r="AC70"/>
  <c r="AC72" s="1"/>
  <c r="AD70"/>
  <c r="AD72" s="1"/>
  <c r="AE70"/>
  <c r="AF70"/>
  <c r="AG70"/>
  <c r="AH70"/>
  <c r="AH72" s="1"/>
  <c r="AI70"/>
  <c r="AJ70"/>
  <c r="AK70"/>
  <c r="AK72" s="1"/>
  <c r="AL70"/>
  <c r="AL72" s="1"/>
  <c r="AM70"/>
  <c r="AN70"/>
  <c r="AO70"/>
  <c r="AP70"/>
  <c r="AP72" s="1"/>
  <c r="AQ70"/>
  <c r="AR70"/>
  <c r="AS70"/>
  <c r="AS72" s="1"/>
  <c r="AT70"/>
  <c r="AT72" s="1"/>
  <c r="AU70"/>
  <c r="AV70"/>
  <c r="AW70"/>
  <c r="AX70"/>
  <c r="AX72" s="1"/>
  <c r="AY70"/>
  <c r="AZ70"/>
  <c r="D71"/>
  <c r="E71"/>
  <c r="F71"/>
  <c r="G71"/>
  <c r="H71"/>
  <c r="H72" s="1"/>
  <c r="I71"/>
  <c r="I72" s="1"/>
  <c r="J71"/>
  <c r="K71"/>
  <c r="L71"/>
  <c r="M71"/>
  <c r="N71"/>
  <c r="O71"/>
  <c r="P71"/>
  <c r="P72" s="1"/>
  <c r="BC68" s="1"/>
  <c r="Q71"/>
  <c r="Q72" s="1"/>
  <c r="R71"/>
  <c r="S71"/>
  <c r="T71"/>
  <c r="U71"/>
  <c r="V71"/>
  <c r="W71"/>
  <c r="X71"/>
  <c r="X72" s="1"/>
  <c r="Y71"/>
  <c r="Y72" s="1"/>
  <c r="Z71"/>
  <c r="AA71"/>
  <c r="AB71"/>
  <c r="AC71"/>
  <c r="AD71"/>
  <c r="AE71"/>
  <c r="AF71"/>
  <c r="AF72" s="1"/>
  <c r="AG71"/>
  <c r="AG72" s="1"/>
  <c r="AH71"/>
  <c r="AI71"/>
  <c r="AJ71"/>
  <c r="AK71"/>
  <c r="AL71"/>
  <c r="AM71"/>
  <c r="AN71"/>
  <c r="AN72" s="1"/>
  <c r="AO71"/>
  <c r="AO72" s="1"/>
  <c r="AP71"/>
  <c r="AQ71"/>
  <c r="AR71"/>
  <c r="AS71"/>
  <c r="AT71"/>
  <c r="AU71"/>
  <c r="AV71"/>
  <c r="AV72" s="1"/>
  <c r="AW71"/>
  <c r="AW72" s="1"/>
  <c r="AX71"/>
  <c r="AY71"/>
  <c r="AZ71"/>
  <c r="D72"/>
  <c r="BD68" s="1"/>
  <c r="L72"/>
  <c r="T72"/>
  <c r="AB72"/>
  <c r="AJ72"/>
  <c r="AR72"/>
  <c r="AZ72"/>
  <c r="BA73"/>
  <c r="BB73"/>
  <c r="BE73"/>
  <c r="D75"/>
  <c r="D77" s="1"/>
  <c r="BD73" s="1"/>
  <c r="E75"/>
  <c r="F75"/>
  <c r="G75"/>
  <c r="H75"/>
  <c r="I75"/>
  <c r="J75"/>
  <c r="K75"/>
  <c r="L75"/>
  <c r="L77" s="1"/>
  <c r="M75"/>
  <c r="N75"/>
  <c r="O75"/>
  <c r="P75"/>
  <c r="Q75"/>
  <c r="R75"/>
  <c r="S75"/>
  <c r="T75"/>
  <c r="T77" s="1"/>
  <c r="U75"/>
  <c r="V75"/>
  <c r="W75"/>
  <c r="X75"/>
  <c r="Y75"/>
  <c r="Z75"/>
  <c r="AA75"/>
  <c r="AB75"/>
  <c r="AB77" s="1"/>
  <c r="AC75"/>
  <c r="AD75"/>
  <c r="AE75"/>
  <c r="AF75"/>
  <c r="AG75"/>
  <c r="AH75"/>
  <c r="AI75"/>
  <c r="AJ75"/>
  <c r="AJ77" s="1"/>
  <c r="AK75"/>
  <c r="AL75"/>
  <c r="AM75"/>
  <c r="AN75"/>
  <c r="AO75"/>
  <c r="AP75"/>
  <c r="AQ75"/>
  <c r="AR75"/>
  <c r="AR77" s="1"/>
  <c r="AS75"/>
  <c r="AT75"/>
  <c r="AU75"/>
  <c r="AV75"/>
  <c r="AW75"/>
  <c r="AX75"/>
  <c r="AY75"/>
  <c r="AZ75"/>
  <c r="AZ77" s="1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E77"/>
  <c r="H77"/>
  <c r="I77"/>
  <c r="M77"/>
  <c r="P77"/>
  <c r="BC73" s="1"/>
  <c r="Q77"/>
  <c r="U77"/>
  <c r="X77"/>
  <c r="Y77"/>
  <c r="AC77"/>
  <c r="AF77"/>
  <c r="AG77"/>
  <c r="AK77"/>
  <c r="AN77"/>
  <c r="AO77"/>
  <c r="AS77"/>
  <c r="AV77"/>
  <c r="AW77"/>
  <c r="BA78"/>
  <c r="BB78"/>
  <c r="BE78"/>
  <c r="D80"/>
  <c r="E80"/>
  <c r="E82" s="1"/>
  <c r="F80"/>
  <c r="F82" s="1"/>
  <c r="G80"/>
  <c r="H80"/>
  <c r="I80"/>
  <c r="J80"/>
  <c r="J82" s="1"/>
  <c r="K80"/>
  <c r="L80"/>
  <c r="M80"/>
  <c r="M82" s="1"/>
  <c r="N80"/>
  <c r="N82" s="1"/>
  <c r="O80"/>
  <c r="P80"/>
  <c r="Q80"/>
  <c r="R80"/>
  <c r="R82" s="1"/>
  <c r="S80"/>
  <c r="T80"/>
  <c r="U80"/>
  <c r="U82" s="1"/>
  <c r="V80"/>
  <c r="V82" s="1"/>
  <c r="W80"/>
  <c r="W82" s="1"/>
  <c r="X80"/>
  <c r="Y80"/>
  <c r="Z80"/>
  <c r="Z82" s="1"/>
  <c r="AA80"/>
  <c r="AA82" s="1"/>
  <c r="AB80"/>
  <c r="AC80"/>
  <c r="AC82" s="1"/>
  <c r="AD80"/>
  <c r="AD82" s="1"/>
  <c r="AE80"/>
  <c r="AE82" s="1"/>
  <c r="AF80"/>
  <c r="AG80"/>
  <c r="AH80"/>
  <c r="AH82" s="1"/>
  <c r="AI80"/>
  <c r="AI82" s="1"/>
  <c r="AJ80"/>
  <c r="AK80"/>
  <c r="AK82" s="1"/>
  <c r="AL80"/>
  <c r="AL82" s="1"/>
  <c r="AM80"/>
  <c r="AM82" s="1"/>
  <c r="AN80"/>
  <c r="AO80"/>
  <c r="AP80"/>
  <c r="AP82" s="1"/>
  <c r="AQ80"/>
  <c r="AQ82" s="1"/>
  <c r="AR80"/>
  <c r="AS80"/>
  <c r="AS82" s="1"/>
  <c r="AT80"/>
  <c r="AT82" s="1"/>
  <c r="AU80"/>
  <c r="AU82" s="1"/>
  <c r="AV80"/>
  <c r="AW80"/>
  <c r="AX80"/>
  <c r="AX82" s="1"/>
  <c r="AY80"/>
  <c r="AY82" s="1"/>
  <c r="AZ80"/>
  <c r="D81"/>
  <c r="E81"/>
  <c r="F81"/>
  <c r="G81"/>
  <c r="H81"/>
  <c r="H82" s="1"/>
  <c r="I81"/>
  <c r="I82" s="1"/>
  <c r="J81"/>
  <c r="K81"/>
  <c r="L81"/>
  <c r="M81"/>
  <c r="N81"/>
  <c r="O81"/>
  <c r="P81"/>
  <c r="P82" s="1"/>
  <c r="BC78" s="1"/>
  <c r="Q81"/>
  <c r="Q82" s="1"/>
  <c r="R81"/>
  <c r="S81"/>
  <c r="T81"/>
  <c r="U81"/>
  <c r="V81"/>
  <c r="W81"/>
  <c r="X81"/>
  <c r="X82" s="1"/>
  <c r="Y81"/>
  <c r="Y82" s="1"/>
  <c r="Z81"/>
  <c r="AA81"/>
  <c r="AB81"/>
  <c r="AC81"/>
  <c r="AD81"/>
  <c r="AE81"/>
  <c r="AF81"/>
  <c r="AF82" s="1"/>
  <c r="AG81"/>
  <c r="AG82" s="1"/>
  <c r="AH81"/>
  <c r="AI81"/>
  <c r="AJ81"/>
  <c r="AK81"/>
  <c r="AL81"/>
  <c r="AM81"/>
  <c r="AN81"/>
  <c r="AN82" s="1"/>
  <c r="AO81"/>
  <c r="AO82" s="1"/>
  <c r="AP81"/>
  <c r="AQ81"/>
  <c r="AR81"/>
  <c r="AS81"/>
  <c r="AT81"/>
  <c r="AU81"/>
  <c r="AV81"/>
  <c r="AV82" s="1"/>
  <c r="AW81"/>
  <c r="AW82" s="1"/>
  <c r="AX81"/>
  <c r="AY81"/>
  <c r="AZ81"/>
  <c r="D82"/>
  <c r="BD78" s="1"/>
  <c r="L82"/>
  <c r="T82"/>
  <c r="AB82"/>
  <c r="AJ82"/>
  <c r="AR82"/>
  <c r="AZ82"/>
  <c r="BA83"/>
  <c r="BB83"/>
  <c r="BE83"/>
  <c r="D85"/>
  <c r="D87" s="1"/>
  <c r="BD83" s="1"/>
  <c r="E85"/>
  <c r="F85"/>
  <c r="G85"/>
  <c r="H85"/>
  <c r="I85"/>
  <c r="J85"/>
  <c r="K85"/>
  <c r="L85"/>
  <c r="L87" s="1"/>
  <c r="M85"/>
  <c r="N85"/>
  <c r="O85"/>
  <c r="P85"/>
  <c r="Q85"/>
  <c r="R85"/>
  <c r="S85"/>
  <c r="T85"/>
  <c r="T87" s="1"/>
  <c r="U85"/>
  <c r="V85"/>
  <c r="W85"/>
  <c r="X85"/>
  <c r="Y85"/>
  <c r="Z85"/>
  <c r="AA85"/>
  <c r="AB85"/>
  <c r="AB87" s="1"/>
  <c r="AC85"/>
  <c r="AD85"/>
  <c r="AE85"/>
  <c r="AF85"/>
  <c r="AG85"/>
  <c r="AH85"/>
  <c r="AI85"/>
  <c r="AJ85"/>
  <c r="AJ87" s="1"/>
  <c r="AK85"/>
  <c r="AL85"/>
  <c r="AM85"/>
  <c r="AN85"/>
  <c r="AO85"/>
  <c r="AP85"/>
  <c r="AQ85"/>
  <c r="AR85"/>
  <c r="AR87" s="1"/>
  <c r="AS85"/>
  <c r="AT85"/>
  <c r="AU85"/>
  <c r="AV85"/>
  <c r="AW85"/>
  <c r="AX85"/>
  <c r="AY85"/>
  <c r="AZ85"/>
  <c r="AZ87" s="1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E87"/>
  <c r="H87"/>
  <c r="I87"/>
  <c r="M87"/>
  <c r="P87"/>
  <c r="BC83" s="1"/>
  <c r="Q87"/>
  <c r="U87"/>
  <c r="X87"/>
  <c r="Y87"/>
  <c r="AC87"/>
  <c r="AF87"/>
  <c r="AG87"/>
  <c r="AK87"/>
  <c r="AN87"/>
  <c r="AO87"/>
  <c r="AS87"/>
  <c r="AV87"/>
  <c r="AW87"/>
  <c r="BA88"/>
  <c r="BB88"/>
  <c r="BE88"/>
  <c r="D90"/>
  <c r="E90"/>
  <c r="F90"/>
  <c r="F92" s="1"/>
  <c r="G90"/>
  <c r="G92" s="1"/>
  <c r="H90"/>
  <c r="I90"/>
  <c r="J90"/>
  <c r="J92" s="1"/>
  <c r="K90"/>
  <c r="K92" s="1"/>
  <c r="L90"/>
  <c r="M90"/>
  <c r="N90"/>
  <c r="N92" s="1"/>
  <c r="O90"/>
  <c r="O92" s="1"/>
  <c r="P90"/>
  <c r="Q90"/>
  <c r="R90"/>
  <c r="R92" s="1"/>
  <c r="S90"/>
  <c r="S92" s="1"/>
  <c r="T90"/>
  <c r="U90"/>
  <c r="V90"/>
  <c r="V92" s="1"/>
  <c r="W90"/>
  <c r="W92" s="1"/>
  <c r="X90"/>
  <c r="Y90"/>
  <c r="Z90"/>
  <c r="Z92" s="1"/>
  <c r="AA90"/>
  <c r="AA92" s="1"/>
  <c r="AB90"/>
  <c r="AC90"/>
  <c r="AD90"/>
  <c r="AD92" s="1"/>
  <c r="AE90"/>
  <c r="AE92" s="1"/>
  <c r="AF90"/>
  <c r="AG90"/>
  <c r="AH90"/>
  <c r="AH92" s="1"/>
  <c r="AI90"/>
  <c r="AI92" s="1"/>
  <c r="AJ90"/>
  <c r="AK90"/>
  <c r="AL90"/>
  <c r="AL92" s="1"/>
  <c r="AM90"/>
  <c r="AM92" s="1"/>
  <c r="AN90"/>
  <c r="AO90"/>
  <c r="AP90"/>
  <c r="AP92" s="1"/>
  <c r="AQ90"/>
  <c r="AQ92" s="1"/>
  <c r="AR90"/>
  <c r="AS90"/>
  <c r="AT90"/>
  <c r="AT92" s="1"/>
  <c r="AU90"/>
  <c r="AU92" s="1"/>
  <c r="AV90"/>
  <c r="AW90"/>
  <c r="AX90"/>
  <c r="AX92" s="1"/>
  <c r="AY90"/>
  <c r="AY92" s="1"/>
  <c r="AZ90"/>
  <c r="D91"/>
  <c r="E91"/>
  <c r="E92" s="1"/>
  <c r="F91"/>
  <c r="G91"/>
  <c r="H91"/>
  <c r="I91"/>
  <c r="I92" s="1"/>
  <c r="J91"/>
  <c r="K91"/>
  <c r="L91"/>
  <c r="L92" s="1"/>
  <c r="M91"/>
  <c r="M92" s="1"/>
  <c r="N91"/>
  <c r="O91"/>
  <c r="P91"/>
  <c r="Q91"/>
  <c r="Q92" s="1"/>
  <c r="R91"/>
  <c r="S91"/>
  <c r="T91"/>
  <c r="U91"/>
  <c r="U92" s="1"/>
  <c r="V91"/>
  <c r="W91"/>
  <c r="X91"/>
  <c r="Y91"/>
  <c r="Y92" s="1"/>
  <c r="Z91"/>
  <c r="AA91"/>
  <c r="AB91"/>
  <c r="AB92" s="1"/>
  <c r="AC91"/>
  <c r="AC92" s="1"/>
  <c r="AD91"/>
  <c r="AE91"/>
  <c r="AF91"/>
  <c r="AG91"/>
  <c r="AG92" s="1"/>
  <c r="AH91"/>
  <c r="AI91"/>
  <c r="AJ91"/>
  <c r="AK91"/>
  <c r="AK92" s="1"/>
  <c r="AL91"/>
  <c r="AM91"/>
  <c r="AN91"/>
  <c r="AO91"/>
  <c r="AO92" s="1"/>
  <c r="AP91"/>
  <c r="AQ91"/>
  <c r="AR91"/>
  <c r="AR92" s="1"/>
  <c r="AS91"/>
  <c r="AS92" s="1"/>
  <c r="AT91"/>
  <c r="AU91"/>
  <c r="AV91"/>
  <c r="AW91"/>
  <c r="AW92" s="1"/>
  <c r="AX91"/>
  <c r="AY91"/>
  <c r="AZ91"/>
  <c r="D92"/>
  <c r="BD88" s="1"/>
  <c r="H92"/>
  <c r="P92"/>
  <c r="BC88" s="1"/>
  <c r="T92"/>
  <c r="X92"/>
  <c r="AF92"/>
  <c r="AJ92"/>
  <c r="AN92"/>
  <c r="AV92"/>
  <c r="AZ92"/>
  <c r="BA93"/>
  <c r="BB93"/>
  <c r="BE93"/>
  <c r="D95"/>
  <c r="D97" s="1"/>
  <c r="BD93" s="1"/>
  <c r="E95"/>
  <c r="F95"/>
  <c r="G95"/>
  <c r="H95"/>
  <c r="H97" s="1"/>
  <c r="I95"/>
  <c r="J95"/>
  <c r="K95"/>
  <c r="L95"/>
  <c r="M95"/>
  <c r="N95"/>
  <c r="O95"/>
  <c r="P95"/>
  <c r="P97" s="1"/>
  <c r="BC93" s="1"/>
  <c r="Q95"/>
  <c r="R95"/>
  <c r="S95"/>
  <c r="T95"/>
  <c r="T97" s="1"/>
  <c r="U95"/>
  <c r="V95"/>
  <c r="W95"/>
  <c r="X95"/>
  <c r="X97" s="1"/>
  <c r="Y95"/>
  <c r="Z95"/>
  <c r="AA95"/>
  <c r="AB95"/>
  <c r="AC95"/>
  <c r="AD95"/>
  <c r="AE95"/>
  <c r="AF95"/>
  <c r="AF97" s="1"/>
  <c r="AG95"/>
  <c r="AH95"/>
  <c r="AI95"/>
  <c r="AJ95"/>
  <c r="AJ97" s="1"/>
  <c r="AK95"/>
  <c r="AL95"/>
  <c r="AM95"/>
  <c r="AN95"/>
  <c r="AN97" s="1"/>
  <c r="AO95"/>
  <c r="AP95"/>
  <c r="AQ95"/>
  <c r="AR95"/>
  <c r="AS95"/>
  <c r="AT95"/>
  <c r="AU95"/>
  <c r="AV95"/>
  <c r="AV97" s="1"/>
  <c r="AW95"/>
  <c r="AX95"/>
  <c r="AY95"/>
  <c r="AZ95"/>
  <c r="AZ97" s="1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L97"/>
  <c r="AB97"/>
  <c r="AR97"/>
  <c r="BA98"/>
  <c r="BB98"/>
  <c r="BE98"/>
  <c r="D100"/>
  <c r="E100"/>
  <c r="F100"/>
  <c r="F102" s="1"/>
  <c r="G100"/>
  <c r="G102" s="1"/>
  <c r="H100"/>
  <c r="I100"/>
  <c r="J100"/>
  <c r="J102" s="1"/>
  <c r="K100"/>
  <c r="K102" s="1"/>
  <c r="L100"/>
  <c r="M100"/>
  <c r="N100"/>
  <c r="N102" s="1"/>
  <c r="O100"/>
  <c r="O102" s="1"/>
  <c r="P100"/>
  <c r="Q100"/>
  <c r="R100"/>
  <c r="R102" s="1"/>
  <c r="S100"/>
  <c r="S102" s="1"/>
  <c r="T100"/>
  <c r="U100"/>
  <c r="V100"/>
  <c r="V102" s="1"/>
  <c r="W100"/>
  <c r="W102" s="1"/>
  <c r="X100"/>
  <c r="Y100"/>
  <c r="Z100"/>
  <c r="Z102" s="1"/>
  <c r="AA100"/>
  <c r="AA102" s="1"/>
  <c r="AB100"/>
  <c r="AC100"/>
  <c r="AD100"/>
  <c r="AD102" s="1"/>
  <c r="AE100"/>
  <c r="AE102" s="1"/>
  <c r="AF100"/>
  <c r="AG100"/>
  <c r="AH100"/>
  <c r="AH102" s="1"/>
  <c r="AI100"/>
  <c r="AI102" s="1"/>
  <c r="AJ100"/>
  <c r="AK100"/>
  <c r="AL100"/>
  <c r="AL102" s="1"/>
  <c r="AM100"/>
  <c r="AM102" s="1"/>
  <c r="AN100"/>
  <c r="AO100"/>
  <c r="AP100"/>
  <c r="AP102" s="1"/>
  <c r="AQ100"/>
  <c r="AQ102" s="1"/>
  <c r="AR100"/>
  <c r="AS100"/>
  <c r="AT100"/>
  <c r="AT102" s="1"/>
  <c r="AU100"/>
  <c r="AU102" s="1"/>
  <c r="AV100"/>
  <c r="AW100"/>
  <c r="AX100"/>
  <c r="AX102" s="1"/>
  <c r="AY100"/>
  <c r="AY102" s="1"/>
  <c r="AZ100"/>
  <c r="D101"/>
  <c r="E101"/>
  <c r="E102" s="1"/>
  <c r="F101"/>
  <c r="G101"/>
  <c r="H101"/>
  <c r="I101"/>
  <c r="I102" s="1"/>
  <c r="J101"/>
  <c r="K101"/>
  <c r="L101"/>
  <c r="L102" s="1"/>
  <c r="M101"/>
  <c r="M102" s="1"/>
  <c r="N101"/>
  <c r="O101"/>
  <c r="P101"/>
  <c r="Q101"/>
  <c r="Q102" s="1"/>
  <c r="R101"/>
  <c r="S101"/>
  <c r="T101"/>
  <c r="U101"/>
  <c r="U102" s="1"/>
  <c r="V101"/>
  <c r="W101"/>
  <c r="X101"/>
  <c r="Y101"/>
  <c r="Y102" s="1"/>
  <c r="Z101"/>
  <c r="AA101"/>
  <c r="AB101"/>
  <c r="AB102" s="1"/>
  <c r="AC101"/>
  <c r="AC102" s="1"/>
  <c r="AD101"/>
  <c r="AE101"/>
  <c r="AF101"/>
  <c r="AG101"/>
  <c r="AG102" s="1"/>
  <c r="AH101"/>
  <c r="AI101"/>
  <c r="AJ101"/>
  <c r="AK101"/>
  <c r="AK102" s="1"/>
  <c r="AL101"/>
  <c r="AM101"/>
  <c r="AN101"/>
  <c r="AO101"/>
  <c r="AO102" s="1"/>
  <c r="AP101"/>
  <c r="AQ101"/>
  <c r="AR101"/>
  <c r="AR102" s="1"/>
  <c r="AS101"/>
  <c r="AS102" s="1"/>
  <c r="AT101"/>
  <c r="AU101"/>
  <c r="AV101"/>
  <c r="AW101"/>
  <c r="AW102" s="1"/>
  <c r="AX101"/>
  <c r="AY101"/>
  <c r="AZ101"/>
  <c r="D102"/>
  <c r="BD98" s="1"/>
  <c r="H102"/>
  <c r="P102"/>
  <c r="BC98" s="1"/>
  <c r="T102"/>
  <c r="X102"/>
  <c r="AF102"/>
  <c r="AJ102"/>
  <c r="AN102"/>
  <c r="AV102"/>
  <c r="AZ102"/>
  <c r="C15" i="4"/>
  <c r="C21"/>
  <c r="O33"/>
  <c r="R31" s="1"/>
  <c r="N33"/>
  <c r="M33"/>
  <c r="L33"/>
  <c r="K33"/>
  <c r="J33"/>
  <c r="I33"/>
  <c r="H33"/>
  <c r="G33"/>
  <c r="F33"/>
  <c r="E33"/>
  <c r="D33"/>
  <c r="C33"/>
  <c r="T31"/>
  <c r="Q31"/>
  <c r="P31"/>
  <c r="O30"/>
  <c r="N30"/>
  <c r="M30"/>
  <c r="L30"/>
  <c r="K30"/>
  <c r="J30"/>
  <c r="I30"/>
  <c r="H30"/>
  <c r="G30"/>
  <c r="F30"/>
  <c r="E30"/>
  <c r="D30"/>
  <c r="C30"/>
  <c r="T28"/>
  <c r="S28"/>
  <c r="R28"/>
  <c r="Q28"/>
  <c r="P28"/>
  <c r="O27"/>
  <c r="N27"/>
  <c r="M27"/>
  <c r="L27"/>
  <c r="K27"/>
  <c r="J27"/>
  <c r="I27"/>
  <c r="H27"/>
  <c r="G27"/>
  <c r="F27"/>
  <c r="E27"/>
  <c r="D27"/>
  <c r="C27"/>
  <c r="Q25" s="1"/>
  <c r="P25"/>
  <c r="T25" s="1"/>
  <c r="O24"/>
  <c r="N24"/>
  <c r="M24"/>
  <c r="L24"/>
  <c r="K24"/>
  <c r="J24"/>
  <c r="I24"/>
  <c r="H24"/>
  <c r="G24"/>
  <c r="F24"/>
  <c r="E24"/>
  <c r="P22" s="1"/>
  <c r="T22" s="1"/>
  <c r="D24"/>
  <c r="C24"/>
  <c r="Q22"/>
  <c r="O21"/>
  <c r="N21"/>
  <c r="M21"/>
  <c r="L21"/>
  <c r="K21"/>
  <c r="J21"/>
  <c r="I21"/>
  <c r="P19" s="1"/>
  <c r="H21"/>
  <c r="G21"/>
  <c r="F21"/>
  <c r="E21"/>
  <c r="D21"/>
  <c r="Q19" s="1"/>
  <c r="O18"/>
  <c r="N18"/>
  <c r="M18"/>
  <c r="L18"/>
  <c r="K18"/>
  <c r="J18"/>
  <c r="I18"/>
  <c r="H18"/>
  <c r="G18"/>
  <c r="F18"/>
  <c r="E18"/>
  <c r="D18"/>
  <c r="C18"/>
  <c r="O15"/>
  <c r="N15"/>
  <c r="M15"/>
  <c r="L15"/>
  <c r="K15"/>
  <c r="J15"/>
  <c r="I15"/>
  <c r="H15"/>
  <c r="G15"/>
  <c r="F15"/>
  <c r="E15"/>
  <c r="D15"/>
  <c r="AY97" i="14" l="1"/>
  <c r="AU97"/>
  <c r="AQ97"/>
  <c r="AM97"/>
  <c r="AI97"/>
  <c r="AE97"/>
  <c r="AA97"/>
  <c r="W97"/>
  <c r="S97"/>
  <c r="O97"/>
  <c r="K97"/>
  <c r="G97"/>
  <c r="AY87"/>
  <c r="AU87"/>
  <c r="AQ87"/>
  <c r="AM87"/>
  <c r="AI87"/>
  <c r="AE87"/>
  <c r="AA87"/>
  <c r="W87"/>
  <c r="S87"/>
  <c r="O87"/>
  <c r="K87"/>
  <c r="G87"/>
  <c r="AY77"/>
  <c r="AU77"/>
  <c r="AQ77"/>
  <c r="AM77"/>
  <c r="AI77"/>
  <c r="AE77"/>
  <c r="AA77"/>
  <c r="W77"/>
  <c r="S77"/>
  <c r="O77"/>
  <c r="K77"/>
  <c r="G77"/>
  <c r="AY67"/>
  <c r="AU67"/>
  <c r="AQ67"/>
  <c r="AM67"/>
  <c r="AI67"/>
  <c r="AE67"/>
  <c r="AA67"/>
  <c r="W67"/>
  <c r="S67"/>
  <c r="O67"/>
  <c r="K67"/>
  <c r="G67"/>
  <c r="AY57"/>
  <c r="AU57"/>
  <c r="AQ57"/>
  <c r="AM57"/>
  <c r="AI57"/>
  <c r="AE57"/>
  <c r="AA57"/>
  <c r="W57"/>
  <c r="S57"/>
  <c r="O57"/>
  <c r="K57"/>
  <c r="G57"/>
  <c r="AY47"/>
  <c r="AU47"/>
  <c r="AQ47"/>
  <c r="AM47"/>
  <c r="AI47"/>
  <c r="AE47"/>
  <c r="AA47"/>
  <c r="W47"/>
  <c r="S47"/>
  <c r="O47"/>
  <c r="K47"/>
  <c r="G47"/>
  <c r="AY32"/>
  <c r="AU32"/>
  <c r="AQ32"/>
  <c r="AM32"/>
  <c r="AI32"/>
  <c r="AE32"/>
  <c r="AA32"/>
  <c r="W32"/>
  <c r="S32"/>
  <c r="O32"/>
  <c r="K32"/>
  <c r="G32"/>
  <c r="AX27"/>
  <c r="AT27"/>
  <c r="AP27"/>
  <c r="AL27"/>
  <c r="AH27"/>
  <c r="AD27"/>
  <c r="Z27"/>
  <c r="V27"/>
  <c r="R27"/>
  <c r="N27"/>
  <c r="J27"/>
  <c r="F27"/>
  <c r="BD23" s="1"/>
  <c r="AQ27"/>
  <c r="AM27"/>
  <c r="AI27"/>
  <c r="AE27"/>
  <c r="AA27"/>
  <c r="W27"/>
  <c r="S27"/>
  <c r="O27"/>
  <c r="K27"/>
  <c r="G27"/>
  <c r="AX22"/>
  <c r="AT22"/>
  <c r="AP22"/>
  <c r="AL22"/>
  <c r="AH22"/>
  <c r="AD22"/>
  <c r="Z22"/>
  <c r="V22"/>
  <c r="R22"/>
  <c r="N22"/>
  <c r="J22"/>
  <c r="F22"/>
  <c r="BD18" s="1"/>
  <c r="S82"/>
  <c r="O82"/>
  <c r="K82"/>
  <c r="G82"/>
  <c r="AY72"/>
  <c r="AU72"/>
  <c r="AQ72"/>
  <c r="AM72"/>
  <c r="AI72"/>
  <c r="AE72"/>
  <c r="AA72"/>
  <c r="W72"/>
  <c r="S72"/>
  <c r="O72"/>
  <c r="K72"/>
  <c r="G72"/>
  <c r="AY62"/>
  <c r="AU62"/>
  <c r="AQ62"/>
  <c r="AM62"/>
  <c r="AI62"/>
  <c r="AE62"/>
  <c r="AA62"/>
  <c r="W62"/>
  <c r="S62"/>
  <c r="O62"/>
  <c r="K62"/>
  <c r="G62"/>
  <c r="AY52"/>
  <c r="AU52"/>
  <c r="AQ52"/>
  <c r="AM52"/>
  <c r="AI52"/>
  <c r="AE52"/>
  <c r="AA52"/>
  <c r="W52"/>
  <c r="S52"/>
  <c r="O52"/>
  <c r="K52"/>
  <c r="G52"/>
  <c r="AY42"/>
  <c r="AU42"/>
  <c r="AQ42"/>
  <c r="AM42"/>
  <c r="AI42"/>
  <c r="AE42"/>
  <c r="AA42"/>
  <c r="W42"/>
  <c r="S42"/>
  <c r="O42"/>
  <c r="K42"/>
  <c r="G42"/>
  <c r="BD38" s="1"/>
  <c r="AX37"/>
  <c r="AT37"/>
  <c r="AP37"/>
  <c r="AL37"/>
  <c r="AH37"/>
  <c r="AD37"/>
  <c r="Z37"/>
  <c r="V37"/>
  <c r="R37"/>
  <c r="N37"/>
  <c r="J37"/>
  <c r="F37"/>
  <c r="BA33" s="1"/>
  <c r="AY22"/>
  <c r="AU22"/>
  <c r="AQ22"/>
  <c r="AM22"/>
  <c r="AI22"/>
  <c r="AE22"/>
  <c r="AA22"/>
  <c r="W22"/>
  <c r="S22"/>
  <c r="O22"/>
  <c r="K22"/>
  <c r="G22"/>
  <c r="AX17"/>
  <c r="AT17"/>
  <c r="AP17"/>
  <c r="AL17"/>
  <c r="AH17"/>
  <c r="AD17"/>
  <c r="Z17"/>
  <c r="V17"/>
  <c r="R17"/>
  <c r="N17"/>
  <c r="J17"/>
  <c r="F17"/>
  <c r="BD13" s="1"/>
  <c r="AW97"/>
  <c r="AS97"/>
  <c r="AO97"/>
  <c r="AK97"/>
  <c r="AG97"/>
  <c r="AC97"/>
  <c r="Y97"/>
  <c r="U97"/>
  <c r="Q97"/>
  <c r="M97"/>
  <c r="I97"/>
  <c r="E97"/>
  <c r="AX97"/>
  <c r="AT97"/>
  <c r="AP97"/>
  <c r="AL97"/>
  <c r="AH97"/>
  <c r="AD97"/>
  <c r="Z97"/>
  <c r="V97"/>
  <c r="R97"/>
  <c r="N97"/>
  <c r="J97"/>
  <c r="F97"/>
  <c r="AX87"/>
  <c r="AT87"/>
  <c r="AP87"/>
  <c r="AL87"/>
  <c r="AH87"/>
  <c r="AD87"/>
  <c r="Z87"/>
  <c r="V87"/>
  <c r="R87"/>
  <c r="N87"/>
  <c r="J87"/>
  <c r="F87"/>
  <c r="AX77"/>
  <c r="AT77"/>
  <c r="AP77"/>
  <c r="AL77"/>
  <c r="AH77"/>
  <c r="AD77"/>
  <c r="Z77"/>
  <c r="V77"/>
  <c r="R77"/>
  <c r="N77"/>
  <c r="J77"/>
  <c r="F77"/>
  <c r="AX67"/>
  <c r="AT67"/>
  <c r="AP67"/>
  <c r="AL67"/>
  <c r="AH67"/>
  <c r="AD67"/>
  <c r="Z67"/>
  <c r="V67"/>
  <c r="R67"/>
  <c r="N67"/>
  <c r="J67"/>
  <c r="F67"/>
  <c r="AX57"/>
  <c r="AT57"/>
  <c r="AP57"/>
  <c r="AL57"/>
  <c r="AH57"/>
  <c r="AD57"/>
  <c r="Z57"/>
  <c r="V57"/>
  <c r="R57"/>
  <c r="N57"/>
  <c r="J57"/>
  <c r="F57"/>
  <c r="AX47"/>
  <c r="AT47"/>
  <c r="AP47"/>
  <c r="AL47"/>
  <c r="AH47"/>
  <c r="AD47"/>
  <c r="Z47"/>
  <c r="V47"/>
  <c r="R47"/>
  <c r="N47"/>
  <c r="J47"/>
  <c r="F47"/>
  <c r="AY37"/>
  <c r="AU37"/>
  <c r="AQ37"/>
  <c r="AM37"/>
  <c r="AI37"/>
  <c r="AE37"/>
  <c r="AA37"/>
  <c r="W37"/>
  <c r="S37"/>
  <c r="O37"/>
  <c r="K37"/>
  <c r="G37"/>
  <c r="AX32"/>
  <c r="AT32"/>
  <c r="AP32"/>
  <c r="AL32"/>
  <c r="AH32"/>
  <c r="AD32"/>
  <c r="Z32"/>
  <c r="V32"/>
  <c r="R32"/>
  <c r="N32"/>
  <c r="J32"/>
  <c r="F32"/>
  <c r="BA28" s="1"/>
  <c r="AY17"/>
  <c r="AU17"/>
  <c r="AQ17"/>
  <c r="AM17"/>
  <c r="AI17"/>
  <c r="AE17"/>
  <c r="AA17"/>
  <c r="W17"/>
  <c r="S17"/>
  <c r="O17"/>
  <c r="K17"/>
  <c r="G17"/>
  <c r="BA23"/>
  <c r="BC38"/>
  <c r="BB38"/>
  <c r="BB18"/>
  <c r="R25" i="4"/>
  <c r="R22"/>
  <c r="T19"/>
  <c r="R19"/>
  <c r="P16"/>
  <c r="S25"/>
  <c r="S16"/>
  <c r="S22"/>
  <c r="S31"/>
  <c r="S19"/>
  <c r="R16"/>
  <c r="T16"/>
  <c r="Q16"/>
  <c r="S13"/>
  <c r="R13"/>
  <c r="Q13"/>
  <c r="P13"/>
  <c r="BB13" i="14" l="1"/>
  <c r="BE13" s="1"/>
  <c r="BB33"/>
  <c r="BE33" s="1"/>
  <c r="BA13"/>
  <c r="BB28"/>
  <c r="BE28" s="1"/>
  <c r="BD28"/>
  <c r="BC23"/>
  <c r="BC13"/>
  <c r="BD33"/>
  <c r="BB23"/>
  <c r="BE23" s="1"/>
  <c r="BC18"/>
  <c r="BC28"/>
  <c r="BA18"/>
  <c r="BE18" s="1"/>
  <c r="BA38"/>
  <c r="BE38" s="1"/>
  <c r="BC33"/>
  <c r="T13" i="4"/>
</calcChain>
</file>

<file path=xl/sharedStrings.xml><?xml version="1.0" encoding="utf-8"?>
<sst xmlns="http://schemas.openxmlformats.org/spreadsheetml/2006/main" count="373" uniqueCount="149">
  <si>
    <t>Pre</t>
  </si>
  <si>
    <t>Post</t>
  </si>
  <si>
    <t>Wafer #</t>
  </si>
  <si>
    <t>New ML Stack</t>
  </si>
  <si>
    <t>ML Photo Process</t>
  </si>
  <si>
    <t>LSL</t>
  </si>
  <si>
    <t xml:space="preserve">BC </t>
  </si>
  <si>
    <t>USL</t>
  </si>
  <si>
    <t>ML Photo _ DI Target +/- 10nm</t>
  </si>
  <si>
    <t>Defect Inspection</t>
  </si>
  <si>
    <t>X</t>
  </si>
  <si>
    <t>Etch</t>
  </si>
  <si>
    <t>STD</t>
  </si>
  <si>
    <t>ME2_20S</t>
  </si>
  <si>
    <t>ML-M1 Mix</t>
  </si>
  <si>
    <t>BT2_7S</t>
  </si>
  <si>
    <t>BC</t>
  </si>
  <si>
    <t>QC LOG BOOK</t>
  </si>
  <si>
    <r>
      <t>Area</t>
    </r>
    <r>
      <rPr>
        <b/>
        <sz val="12"/>
        <rFont val="Calibri"/>
        <family val="2"/>
        <scheme val="minor"/>
      </rPr>
      <t>: Dry Etch</t>
    </r>
  </si>
  <si>
    <r>
      <t>QC Name</t>
    </r>
    <r>
      <rPr>
        <sz val="11"/>
        <color theme="1"/>
        <rFont val="Calibri"/>
        <family val="2"/>
        <scheme val="minor"/>
      </rPr>
      <t>: ER</t>
    </r>
  </si>
  <si>
    <r>
      <rPr>
        <b/>
        <u/>
        <sz val="12"/>
        <rFont val="Calibri"/>
        <family val="2"/>
        <scheme val="minor"/>
      </rPr>
      <t xml:space="preserve">Frequency: </t>
    </r>
    <r>
      <rPr>
        <b/>
        <sz val="12"/>
        <rFont val="Calibri"/>
        <family val="2"/>
        <scheme val="minor"/>
      </rPr>
      <t>72hrs or 500 production wfs</t>
    </r>
    <r>
      <rPr>
        <b/>
        <sz val="12"/>
        <color indexed="22"/>
        <rFont val="Calibri"/>
        <family val="2"/>
        <scheme val="minor"/>
      </rPr>
      <t xml:space="preserve">   </t>
    </r>
  </si>
  <si>
    <t xml:space="preserve">Pass Criteria for Uniformity: &lt;15% </t>
  </si>
  <si>
    <t>Thickness  (Å)</t>
  </si>
  <si>
    <t>Date (MM/DD/YYYY)</t>
  </si>
  <si>
    <t>Site</t>
  </si>
  <si>
    <t>site_1</t>
  </si>
  <si>
    <t>site_2</t>
  </si>
  <si>
    <t>site_3</t>
  </si>
  <si>
    <t>site_4</t>
  </si>
  <si>
    <t>site_5</t>
  </si>
  <si>
    <t>site_6</t>
  </si>
  <si>
    <t>site_7</t>
  </si>
  <si>
    <t>site_8</t>
  </si>
  <si>
    <t>site_9</t>
  </si>
  <si>
    <t>site_10</t>
  </si>
  <si>
    <t>site_11</t>
  </si>
  <si>
    <t>site_12</t>
  </si>
  <si>
    <t>site_13</t>
  </si>
  <si>
    <t>Max Etch Rate</t>
  </si>
  <si>
    <t>Min Etch Rate</t>
  </si>
  <si>
    <t>Etch Rate (A/Min)</t>
  </si>
  <si>
    <t>STDEV</t>
  </si>
  <si>
    <t>% Uni</t>
  </si>
  <si>
    <t>Result</t>
  </si>
  <si>
    <t>Tech EC</t>
  </si>
  <si>
    <t>Lot ID</t>
  </si>
  <si>
    <t>Remarks</t>
  </si>
  <si>
    <t>LCL</t>
  </si>
  <si>
    <t>UCL</t>
  </si>
  <si>
    <t>% Uni USL</t>
  </si>
  <si>
    <t>% Uni UCL</t>
  </si>
  <si>
    <t xml:space="preserve">ER_point
</t>
  </si>
  <si>
    <r>
      <t>Tool</t>
    </r>
    <r>
      <rPr>
        <b/>
        <sz val="12"/>
        <rFont val="Calibri"/>
        <family val="2"/>
        <scheme val="minor"/>
      </rPr>
      <t>: REML1A</t>
    </r>
  </si>
  <si>
    <r>
      <t>Wafer Type</t>
    </r>
    <r>
      <rPr>
        <b/>
        <sz val="12"/>
        <rFont val="Calibri"/>
        <family val="2"/>
        <scheme val="minor"/>
      </rPr>
      <t>:  AL 3600</t>
    </r>
  </si>
  <si>
    <t>Recipe: CHA AL ER</t>
  </si>
  <si>
    <r>
      <t>Pass Criteria for Etch rate</t>
    </r>
    <r>
      <rPr>
        <b/>
        <sz val="12"/>
        <rFont val="Calibri"/>
        <family val="2"/>
        <scheme val="minor"/>
      </rPr>
      <t xml:space="preserve">: LSL: USL: Å /Min </t>
    </r>
  </si>
  <si>
    <t>RUN 1</t>
  </si>
  <si>
    <t>site_14</t>
  </si>
  <si>
    <t>site_15</t>
  </si>
  <si>
    <t>site_16</t>
  </si>
  <si>
    <t>site_17</t>
  </si>
  <si>
    <t>site_18</t>
  </si>
  <si>
    <t>site_19</t>
  </si>
  <si>
    <t>site_20</t>
  </si>
  <si>
    <t>site_21</t>
  </si>
  <si>
    <t>site_22</t>
  </si>
  <si>
    <t>site_23</t>
  </si>
  <si>
    <t>site_24</t>
  </si>
  <si>
    <t>site_25</t>
  </si>
  <si>
    <t>site_26</t>
  </si>
  <si>
    <t>site_27</t>
  </si>
  <si>
    <t>site_28</t>
  </si>
  <si>
    <t>site_29</t>
  </si>
  <si>
    <t>site_30</t>
  </si>
  <si>
    <t>site_31</t>
  </si>
  <si>
    <t>site_32</t>
  </si>
  <si>
    <t>site_33</t>
  </si>
  <si>
    <t>site_34</t>
  </si>
  <si>
    <t>site_35</t>
  </si>
  <si>
    <t>site_36</t>
  </si>
  <si>
    <t>site_37</t>
  </si>
  <si>
    <t>site_38</t>
  </si>
  <si>
    <t>site_39</t>
  </si>
  <si>
    <t>site_40</t>
  </si>
  <si>
    <t>site_41</t>
  </si>
  <si>
    <t>site_42</t>
  </si>
  <si>
    <t>site_43</t>
  </si>
  <si>
    <t>site_44</t>
  </si>
  <si>
    <t>site_45</t>
  </si>
  <si>
    <t>site_46</t>
  </si>
  <si>
    <t>site_47</t>
  </si>
  <si>
    <t>site_48</t>
  </si>
  <si>
    <t>site_49</t>
  </si>
  <si>
    <t>Measurment Tool (XRA01) Recipe: ALCU-XRA</t>
  </si>
  <si>
    <t>RUN 2</t>
  </si>
  <si>
    <t>1st half</t>
  </si>
  <si>
    <t>2nd half</t>
  </si>
  <si>
    <t>RUN 3</t>
  </si>
  <si>
    <t>RUN 4</t>
  </si>
  <si>
    <t>Run</t>
  </si>
  <si>
    <t>RUN 5</t>
  </si>
  <si>
    <t>Polar (r, theta)</t>
  </si>
  <si>
    <t>Cartesian  (x, y)</t>
  </si>
  <si>
    <t>(30, 0)</t>
  </si>
  <si>
    <t>Note:</t>
  </si>
  <si>
    <t>As per XRA tool,
y' --&gt; 0 degree axis
x --&gt; 90 degree axis
y --&gt;  180 degree axis
x' --&gt; 270 degree axis</t>
  </si>
  <si>
    <t>(0, 0)</t>
  </si>
  <si>
    <t>(30, 90)</t>
  </si>
  <si>
    <t>(30, 180)</t>
  </si>
  <si>
    <t>(30, 270)</t>
  </si>
  <si>
    <t>(60, 0)</t>
  </si>
  <si>
    <t>(60, 90)</t>
  </si>
  <si>
    <t>(60, 180)</t>
  </si>
  <si>
    <t>(60, 270)</t>
  </si>
  <si>
    <t>(90, 0)</t>
  </si>
  <si>
    <t>(90, 90)</t>
  </si>
  <si>
    <t>(90, 180)</t>
  </si>
  <si>
    <t>(0, 30)</t>
  </si>
  <si>
    <t xml:space="preserve">(0, -30) </t>
  </si>
  <si>
    <t>(-30, 0)</t>
  </si>
  <si>
    <t>(0, -60)</t>
  </si>
  <si>
    <t>(0, 60)</t>
  </si>
  <si>
    <t>(-60, 0)</t>
  </si>
  <si>
    <t>(0, -90)</t>
  </si>
  <si>
    <t>(0, 90)</t>
  </si>
  <si>
    <t>(-90, 0)</t>
  </si>
  <si>
    <r>
      <t>QC Name</t>
    </r>
    <r>
      <rPr>
        <sz val="11"/>
        <color theme="1"/>
        <rFont val="Calibri"/>
        <family val="2"/>
        <scheme val="minor"/>
      </rPr>
      <t>: Al Etch Rate</t>
    </r>
  </si>
  <si>
    <r>
      <rPr>
        <b/>
        <u/>
        <sz val="12"/>
        <rFont val="Calibri"/>
        <family val="2"/>
        <scheme val="minor"/>
      </rPr>
      <t xml:space="preserve">Frequency: </t>
    </r>
    <r>
      <rPr>
        <b/>
        <sz val="12"/>
        <rFont val="Calibri"/>
        <family val="2"/>
        <scheme val="minor"/>
      </rPr>
      <t/>
    </r>
  </si>
  <si>
    <t xml:space="preserve">Date </t>
  </si>
  <si>
    <t>Al etch rate (A/min)</t>
  </si>
  <si>
    <t xml:space="preserve">Uniformity(%) </t>
  </si>
  <si>
    <t>RUN3</t>
  </si>
  <si>
    <t>Pre_thick</t>
  </si>
  <si>
    <t>Post_thick</t>
  </si>
  <si>
    <t>Post_Rs</t>
  </si>
  <si>
    <t>Pre_Rs</t>
  </si>
  <si>
    <t xml:space="preserve">Uniformity (%) </t>
  </si>
  <si>
    <t>XRA01</t>
  </si>
  <si>
    <t>MTRS1</t>
  </si>
  <si>
    <t>Measurment Tool (MTRS1) Recipe: "THIN FILMS/QC/49PT EE-5MM AL"</t>
  </si>
  <si>
    <t>Information: 49 pt MTRS1 Al Rs</t>
  </si>
  <si>
    <t>x</t>
  </si>
  <si>
    <t>y</t>
  </si>
  <si>
    <t>Measurement Tool  ID</t>
  </si>
  <si>
    <t>(90, 270)</t>
  </si>
  <si>
    <t>NOTE: Export data in ASCII format from MTRS1</t>
  </si>
  <si>
    <t>Recipe: QC-AL-ER</t>
  </si>
  <si>
    <t>sites</t>
  </si>
  <si>
    <t>Cartesian
Coordinates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</si>
</sst>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\/dd\/yyyy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2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8" borderId="8" applyNumberFormat="0" applyFont="0" applyAlignment="0" applyProtection="0"/>
  </cellStyleXfs>
  <cellXfs count="236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/>
    <xf numFmtId="0" fontId="19" fillId="34" borderId="13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6" xfId="0" applyBorder="1"/>
    <xf numFmtId="0" fontId="16" fillId="0" borderId="16" xfId="0" applyFont="1" applyBorder="1"/>
    <xf numFmtId="14" fontId="20" fillId="40" borderId="17" xfId="0" applyNumberFormat="1" applyFont="1" applyFill="1" applyBorder="1" applyAlignment="1"/>
    <xf numFmtId="0" fontId="20" fillId="40" borderId="18" xfId="0" applyFont="1" applyFill="1" applyBorder="1" applyAlignment="1"/>
    <xf numFmtId="0" fontId="20" fillId="40" borderId="19" xfId="0" applyFont="1" applyFill="1" applyBorder="1" applyAlignment="1"/>
    <xf numFmtId="0" fontId="0" fillId="0" borderId="0" xfId="0" applyFont="1" applyBorder="1" applyAlignment="1">
      <alignment horizontal="center" vertical="center"/>
    </xf>
    <xf numFmtId="2" fontId="20" fillId="40" borderId="18" xfId="0" applyNumberFormat="1" applyFont="1" applyFill="1" applyBorder="1" applyAlignment="1"/>
    <xf numFmtId="0" fontId="20" fillId="40" borderId="18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2" fillId="40" borderId="0" xfId="0" applyFont="1" applyFill="1" applyAlignment="1">
      <alignment vertical="center"/>
    </xf>
    <xf numFmtId="0" fontId="20" fillId="40" borderId="0" xfId="0" applyFont="1" applyFill="1" applyAlignment="1">
      <alignment horizontal="center" vertical="center"/>
    </xf>
    <xf numFmtId="0" fontId="20" fillId="40" borderId="0" xfId="0" applyFont="1" applyFill="1" applyAlignment="1"/>
    <xf numFmtId="14" fontId="20" fillId="40" borderId="20" xfId="0" applyNumberFormat="1" applyFont="1" applyFill="1" applyBorder="1" applyAlignment="1"/>
    <xf numFmtId="0" fontId="24" fillId="0" borderId="0" xfId="0" applyFont="1" applyBorder="1"/>
    <xf numFmtId="0" fontId="24" fillId="40" borderId="0" xfId="0" applyFont="1" applyFill="1" applyBorder="1"/>
    <xf numFmtId="0" fontId="20" fillId="40" borderId="0" xfId="0" applyFont="1" applyFill="1" applyBorder="1" applyAlignment="1"/>
    <xf numFmtId="0" fontId="20" fillId="40" borderId="21" xfId="0" applyFont="1" applyFill="1" applyBorder="1" applyAlignment="1"/>
    <xf numFmtId="0" fontId="23" fillId="40" borderId="0" xfId="0" applyFont="1" applyFill="1" applyBorder="1" applyAlignment="1"/>
    <xf numFmtId="0" fontId="24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4" fontId="20" fillId="40" borderId="20" xfId="0" applyNumberFormat="1" applyFont="1" applyFill="1" applyBorder="1" applyAlignment="1">
      <alignment horizontal="left"/>
    </xf>
    <xf numFmtId="0" fontId="23" fillId="40" borderId="0" xfId="0" applyFont="1" applyFill="1" applyBorder="1"/>
    <xf numFmtId="0" fontId="23" fillId="40" borderId="21" xfId="0" applyFont="1" applyFill="1" applyBorder="1" applyAlignment="1"/>
    <xf numFmtId="2" fontId="23" fillId="40" borderId="0" xfId="0" applyNumberFormat="1" applyFont="1" applyFill="1" applyBorder="1" applyAlignment="1"/>
    <xf numFmtId="0" fontId="23" fillId="40" borderId="0" xfId="0" applyFont="1" applyFill="1" applyBorder="1" applyAlignment="1">
      <alignment horizontal="center"/>
    </xf>
    <xf numFmtId="0" fontId="26" fillId="40" borderId="0" xfId="0" applyFont="1" applyFill="1" applyBorder="1" applyAlignment="1">
      <alignment horizontal="left" vertical="center"/>
    </xf>
    <xf numFmtId="0" fontId="0" fillId="40" borderId="0" xfId="0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23" fillId="40" borderId="20" xfId="0" applyNumberFormat="1" applyFont="1" applyFill="1" applyBorder="1" applyAlignment="1"/>
    <xf numFmtId="14" fontId="23" fillId="40" borderId="22" xfId="0" applyNumberFormat="1" applyFont="1" applyFill="1" applyBorder="1" applyAlignment="1"/>
    <xf numFmtId="0" fontId="23" fillId="40" borderId="23" xfId="0" applyFont="1" applyFill="1" applyBorder="1" applyAlignment="1"/>
    <xf numFmtId="0" fontId="24" fillId="40" borderId="23" xfId="0" applyFont="1" applyFill="1" applyBorder="1"/>
    <xf numFmtId="2" fontId="23" fillId="40" borderId="23" xfId="0" applyNumberFormat="1" applyFont="1" applyFill="1" applyBorder="1" applyAlignment="1"/>
    <xf numFmtId="0" fontId="23" fillId="40" borderId="23" xfId="0" applyFont="1" applyFill="1" applyBorder="1" applyAlignment="1">
      <alignment horizontal="center"/>
    </xf>
    <xf numFmtId="0" fontId="23" fillId="40" borderId="24" xfId="0" applyFont="1" applyFill="1" applyBorder="1" applyAlignment="1"/>
    <xf numFmtId="14" fontId="24" fillId="0" borderId="25" xfId="0" applyNumberFormat="1" applyFont="1" applyBorder="1" applyAlignment="1">
      <alignment horizontal="center" vertical="top" wrapText="1"/>
    </xf>
    <xf numFmtId="0" fontId="24" fillId="0" borderId="17" xfId="0" applyFont="1" applyBorder="1" applyAlignment="1">
      <alignment horizontal="center" vertical="top" wrapText="1"/>
    </xf>
    <xf numFmtId="0" fontId="0" fillId="0" borderId="18" xfId="0" applyFont="1" applyBorder="1"/>
    <xf numFmtId="2" fontId="0" fillId="0" borderId="0" xfId="0" applyNumberFormat="1" applyFont="1"/>
    <xf numFmtId="0" fontId="0" fillId="0" borderId="0" xfId="0" applyFont="1" applyAlignment="1"/>
    <xf numFmtId="0" fontId="23" fillId="0" borderId="28" xfId="0" applyFont="1" applyBorder="1" applyAlignment="1">
      <alignment horizontal="center" vertical="top" wrapText="1"/>
    </xf>
    <xf numFmtId="0" fontId="23" fillId="0" borderId="15" xfId="0" applyFont="1" applyBorder="1" applyAlignment="1">
      <alignment horizontal="center" vertical="top" wrapText="1"/>
    </xf>
    <xf numFmtId="0" fontId="23" fillId="0" borderId="28" xfId="0" applyFont="1" applyBorder="1" applyAlignment="1">
      <alignment horizontal="center" vertical="top"/>
    </xf>
    <xf numFmtId="2" fontId="23" fillId="0" borderId="28" xfId="0" applyNumberFormat="1" applyFont="1" applyBorder="1" applyAlignment="1">
      <alignment horizontal="center" vertical="top" wrapText="1"/>
    </xf>
    <xf numFmtId="0" fontId="23" fillId="0" borderId="28" xfId="0" applyFont="1" applyBorder="1" applyAlignment="1"/>
    <xf numFmtId="0" fontId="27" fillId="0" borderId="15" xfId="0" applyFont="1" applyFill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4" fillId="0" borderId="29" xfId="0" applyFont="1" applyBorder="1" applyAlignment="1">
      <alignment vertical="top" wrapText="1"/>
    </xf>
    <xf numFmtId="0" fontId="24" fillId="0" borderId="30" xfId="0" applyFont="1" applyBorder="1" applyAlignment="1">
      <alignment vertical="top" wrapText="1"/>
    </xf>
    <xf numFmtId="0" fontId="0" fillId="0" borderId="0" xfId="0" applyFont="1" applyBorder="1" applyAlignment="1">
      <alignment vertical="center"/>
    </xf>
    <xf numFmtId="2" fontId="24" fillId="0" borderId="29" xfId="0" applyNumberFormat="1" applyFont="1" applyBorder="1" applyAlignment="1">
      <alignment vertical="top" wrapText="1"/>
    </xf>
    <xf numFmtId="0" fontId="24" fillId="0" borderId="29" xfId="0" applyFont="1" applyBorder="1" applyAlignment="1">
      <alignment vertical="top"/>
    </xf>
    <xf numFmtId="0" fontId="0" fillId="0" borderId="29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0" fillId="0" borderId="31" xfId="0" applyFont="1" applyBorder="1"/>
    <xf numFmtId="0" fontId="0" fillId="0" borderId="16" xfId="0" applyFont="1" applyBorder="1"/>
    <xf numFmtId="2" fontId="0" fillId="0" borderId="16" xfId="0" applyNumberFormat="1" applyFont="1" applyBorder="1"/>
    <xf numFmtId="0" fontId="0" fillId="0" borderId="16" xfId="0" applyFont="1" applyBorder="1" applyAlignment="1">
      <alignment horizontal="right"/>
    </xf>
    <xf numFmtId="0" fontId="0" fillId="0" borderId="0" xfId="0" applyFont="1" applyAlignment="1">
      <alignment horizontal="left" vertical="top"/>
    </xf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 applyAlignment="1">
      <alignment horizontal="center" vertical="center"/>
    </xf>
    <xf numFmtId="2" fontId="0" fillId="0" borderId="32" xfId="0" applyNumberFormat="1" applyFont="1" applyBorder="1"/>
    <xf numFmtId="0" fontId="0" fillId="0" borderId="32" xfId="0" applyFont="1" applyBorder="1" applyAlignment="1">
      <alignment horizontal="right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0" borderId="18" xfId="0" applyFont="1" applyBorder="1" applyAlignment="1">
      <alignment horizontal="center" vertical="center"/>
    </xf>
    <xf numFmtId="0" fontId="0" fillId="0" borderId="0" xfId="0" applyAlignment="1"/>
    <xf numFmtId="164" fontId="23" fillId="0" borderId="35" xfId="0" applyNumberFormat="1" applyFont="1" applyBorder="1" applyAlignment="1">
      <alignment horizontal="center" vertical="top" wrapText="1"/>
    </xf>
    <xf numFmtId="0" fontId="24" fillId="0" borderId="24" xfId="0" applyFont="1" applyBorder="1" applyAlignment="1">
      <alignment vertical="top" wrapText="1"/>
    </xf>
    <xf numFmtId="0" fontId="24" fillId="0" borderId="36" xfId="0" applyFont="1" applyBorder="1" applyAlignment="1">
      <alignment vertical="top" wrapText="1"/>
    </xf>
    <xf numFmtId="0" fontId="24" fillId="0" borderId="37" xfId="0" applyFont="1" applyBorder="1" applyAlignment="1">
      <alignment vertical="top" wrapText="1"/>
    </xf>
    <xf numFmtId="165" fontId="24" fillId="0" borderId="25" xfId="0" applyNumberFormat="1" applyFont="1" applyBorder="1" applyAlignment="1">
      <alignment horizontal="center" vertical="center"/>
    </xf>
    <xf numFmtId="0" fontId="0" fillId="0" borderId="38" xfId="0" applyFont="1" applyBorder="1"/>
    <xf numFmtId="0" fontId="0" fillId="0" borderId="29" xfId="0" applyFont="1" applyBorder="1"/>
    <xf numFmtId="0" fontId="0" fillId="0" borderId="0" xfId="0" applyAlignment="1">
      <alignment wrapText="1"/>
    </xf>
    <xf numFmtId="14" fontId="24" fillId="0" borderId="21" xfId="0" applyNumberFormat="1" applyFont="1" applyBorder="1" applyAlignment="1">
      <alignment horizontal="center" vertical="top" wrapText="1"/>
    </xf>
    <xf numFmtId="0" fontId="24" fillId="0" borderId="20" xfId="0" applyFont="1" applyBorder="1" applyAlignment="1">
      <alignment horizontal="center" vertical="top" wrapText="1"/>
    </xf>
    <xf numFmtId="14" fontId="24" fillId="0" borderId="39" xfId="0" applyNumberFormat="1" applyFont="1" applyBorder="1" applyAlignment="1">
      <alignment horizontal="center" vertical="top" wrapText="1"/>
    </xf>
    <xf numFmtId="14" fontId="24" fillId="0" borderId="34" xfId="0" applyNumberFormat="1" applyFont="1" applyBorder="1" applyAlignment="1">
      <alignment horizontal="center" vertical="top" wrapText="1"/>
    </xf>
    <xf numFmtId="0" fontId="0" fillId="0" borderId="0" xfId="0" applyFont="1" applyBorder="1"/>
    <xf numFmtId="0" fontId="20" fillId="40" borderId="0" xfId="0" applyFont="1" applyFill="1" applyBorder="1" applyAlignment="1">
      <alignment vertical="center"/>
    </xf>
    <xf numFmtId="0" fontId="20" fillId="40" borderId="40" xfId="0" applyFont="1" applyFill="1" applyBorder="1" applyAlignment="1"/>
    <xf numFmtId="0" fontId="23" fillId="40" borderId="43" xfId="0" applyFont="1" applyFill="1" applyBorder="1" applyAlignment="1"/>
    <xf numFmtId="0" fontId="23" fillId="40" borderId="45" xfId="0" applyFont="1" applyFill="1" applyBorder="1" applyAlignment="1"/>
    <xf numFmtId="14" fontId="24" fillId="0" borderId="46" xfId="0" applyNumberFormat="1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1" fontId="0" fillId="0" borderId="0" xfId="0" applyNumberFormat="1"/>
    <xf numFmtId="14" fontId="20" fillId="40" borderId="17" xfId="51" applyNumberFormat="1" applyFont="1" applyFill="1" applyBorder="1" applyAlignment="1"/>
    <xf numFmtId="14" fontId="20" fillId="40" borderId="18" xfId="51" applyNumberFormat="1" applyFont="1" applyFill="1" applyBorder="1" applyAlignment="1"/>
    <xf numFmtId="0" fontId="20" fillId="40" borderId="18" xfId="51" applyFont="1" applyFill="1" applyBorder="1" applyAlignment="1"/>
    <xf numFmtId="0" fontId="1" fillId="0" borderId="0" xfId="51" applyFont="1" applyBorder="1" applyAlignment="1">
      <alignment horizontal="center" vertical="center"/>
    </xf>
    <xf numFmtId="2" fontId="20" fillId="40" borderId="18" xfId="51" applyNumberFormat="1" applyFont="1" applyFill="1" applyBorder="1" applyAlignment="1"/>
    <xf numFmtId="0" fontId="20" fillId="40" borderId="18" xfId="51" applyFont="1" applyFill="1" applyBorder="1" applyAlignment="1">
      <alignment horizontal="center"/>
    </xf>
    <xf numFmtId="0" fontId="20" fillId="40" borderId="19" xfId="51" applyFont="1" applyFill="1" applyBorder="1" applyAlignment="1"/>
    <xf numFmtId="0" fontId="21" fillId="0" borderId="0" xfId="51" applyFont="1" applyAlignment="1">
      <alignment vertical="center"/>
    </xf>
    <xf numFmtId="0" fontId="22" fillId="40" borderId="0" xfId="51" applyFont="1" applyFill="1" applyAlignment="1">
      <alignment vertical="center"/>
    </xf>
    <xf numFmtId="0" fontId="20" fillId="40" borderId="0" xfId="51" applyFont="1" applyFill="1" applyAlignment="1">
      <alignment horizontal="center" vertical="center"/>
    </xf>
    <xf numFmtId="0" fontId="20" fillId="40" borderId="0" xfId="51" applyFont="1" applyFill="1" applyAlignment="1"/>
    <xf numFmtId="14" fontId="20" fillId="40" borderId="20" xfId="51" applyNumberFormat="1" applyFont="1" applyFill="1" applyBorder="1" applyAlignment="1"/>
    <xf numFmtId="14" fontId="20" fillId="40" borderId="0" xfId="51" applyNumberFormat="1" applyFont="1" applyFill="1" applyBorder="1" applyAlignment="1"/>
    <xf numFmtId="0" fontId="24" fillId="0" borderId="0" xfId="51" applyFont="1" applyBorder="1"/>
    <xf numFmtId="0" fontId="24" fillId="40" borderId="0" xfId="51" applyFont="1" applyFill="1" applyBorder="1"/>
    <xf numFmtId="0" fontId="20" fillId="40" borderId="0" xfId="51" applyFont="1" applyFill="1" applyBorder="1" applyAlignment="1"/>
    <xf numFmtId="2" fontId="20" fillId="40" borderId="0" xfId="51" applyNumberFormat="1" applyFont="1" applyFill="1" applyBorder="1" applyAlignment="1"/>
    <xf numFmtId="0" fontId="23" fillId="40" borderId="0" xfId="51" applyFont="1" applyFill="1" applyBorder="1" applyAlignment="1"/>
    <xf numFmtId="0" fontId="24" fillId="0" borderId="0" xfId="51" applyFont="1" applyBorder="1" applyAlignment="1">
      <alignment horizontal="center"/>
    </xf>
    <xf numFmtId="0" fontId="20" fillId="40" borderId="21" xfId="51" applyFont="1" applyFill="1" applyBorder="1" applyAlignment="1"/>
    <xf numFmtId="0" fontId="1" fillId="0" borderId="0" xfId="51" applyFont="1" applyAlignment="1">
      <alignment horizontal="center" vertical="center"/>
    </xf>
    <xf numFmtId="0" fontId="1" fillId="0" borderId="0" xfId="51" applyFont="1"/>
    <xf numFmtId="14" fontId="20" fillId="40" borderId="20" xfId="51" applyNumberFormat="1" applyFont="1" applyFill="1" applyBorder="1" applyAlignment="1">
      <alignment horizontal="left"/>
    </xf>
    <xf numFmtId="14" fontId="20" fillId="40" borderId="0" xfId="51" applyNumberFormat="1" applyFont="1" applyFill="1" applyBorder="1" applyAlignment="1">
      <alignment horizontal="left"/>
    </xf>
    <xf numFmtId="0" fontId="23" fillId="40" borderId="0" xfId="51" applyFont="1" applyFill="1" applyBorder="1"/>
    <xf numFmtId="2" fontId="23" fillId="40" borderId="0" xfId="51" applyNumberFormat="1" applyFont="1" applyFill="1" applyBorder="1" applyAlignment="1"/>
    <xf numFmtId="0" fontId="23" fillId="40" borderId="0" xfId="51" applyFont="1" applyFill="1" applyBorder="1" applyAlignment="1">
      <alignment horizontal="center"/>
    </xf>
    <xf numFmtId="0" fontId="23" fillId="40" borderId="21" xfId="51" applyFont="1" applyFill="1" applyBorder="1" applyAlignment="1"/>
    <xf numFmtId="0" fontId="1" fillId="0" borderId="0" xfId="51" applyFont="1" applyBorder="1" applyAlignment="1"/>
    <xf numFmtId="2" fontId="26" fillId="40" borderId="0" xfId="51" applyNumberFormat="1" applyFont="1" applyFill="1" applyBorder="1" applyAlignment="1">
      <alignment horizontal="left" vertical="center"/>
    </xf>
    <xf numFmtId="0" fontId="26" fillId="40" borderId="0" xfId="51" applyFont="1" applyFill="1" applyBorder="1" applyAlignment="1">
      <alignment horizontal="left" vertical="center"/>
    </xf>
    <xf numFmtId="0" fontId="1" fillId="40" borderId="0" xfId="51" applyFont="1" applyFill="1" applyBorder="1" applyAlignment="1">
      <alignment horizontal="center" vertical="center"/>
    </xf>
    <xf numFmtId="0" fontId="1" fillId="0" borderId="21" xfId="51" applyFont="1" applyBorder="1" applyAlignment="1"/>
    <xf numFmtId="14" fontId="23" fillId="40" borderId="20" xfId="51" applyNumberFormat="1" applyFont="1" applyFill="1" applyBorder="1" applyAlignment="1"/>
    <xf numFmtId="14" fontId="23" fillId="40" borderId="0" xfId="51" applyNumberFormat="1" applyFont="1" applyFill="1" applyBorder="1" applyAlignment="1"/>
    <xf numFmtId="0" fontId="24" fillId="0" borderId="0" xfId="51" applyFont="1" applyBorder="1" applyAlignment="1">
      <alignment horizontal="center" vertical="top" wrapText="1"/>
    </xf>
    <xf numFmtId="14" fontId="24" fillId="0" borderId="0" xfId="51" applyNumberFormat="1" applyFont="1" applyBorder="1" applyAlignment="1">
      <alignment horizontal="center" vertical="top" wrapText="1"/>
    </xf>
    <xf numFmtId="0" fontId="1" fillId="0" borderId="0" xfId="51" applyFont="1" applyBorder="1"/>
    <xf numFmtId="2" fontId="1" fillId="0" borderId="0" xfId="51" applyNumberFormat="1" applyFont="1" applyBorder="1"/>
    <xf numFmtId="165" fontId="31" fillId="40" borderId="23" xfId="52" applyNumberFormat="1" applyFont="1" applyFill="1" applyBorder="1" applyAlignment="1">
      <alignment horizontal="center"/>
    </xf>
    <xf numFmtId="0" fontId="32" fillId="0" borderId="23" xfId="52" applyFont="1" applyBorder="1"/>
    <xf numFmtId="165" fontId="31" fillId="40" borderId="18" xfId="52" applyNumberFormat="1" applyFont="1" applyFill="1" applyBorder="1" applyAlignment="1">
      <alignment horizontal="center"/>
    </xf>
    <xf numFmtId="0" fontId="32" fillId="0" borderId="18" xfId="52" applyFont="1" applyBorder="1"/>
    <xf numFmtId="165" fontId="31" fillId="40" borderId="0" xfId="52" applyNumberFormat="1" applyFont="1" applyFill="1" applyBorder="1" applyAlignment="1">
      <alignment horizontal="center"/>
    </xf>
    <xf numFmtId="0" fontId="32" fillId="0" borderId="0" xfId="52" applyFont="1"/>
    <xf numFmtId="164" fontId="23" fillId="0" borderId="50" xfId="51" applyNumberFormat="1" applyFont="1" applyBorder="1" applyAlignment="1">
      <alignment horizontal="center" vertical="top" wrapText="1"/>
    </xf>
    <xf numFmtId="164" fontId="23" fillId="0" borderId="51" xfId="51" applyNumberFormat="1" applyFont="1" applyBorder="1" applyAlignment="1">
      <alignment horizontal="center" vertical="top" wrapText="1"/>
    </xf>
    <xf numFmtId="0" fontId="23" fillId="0" borderId="28" xfId="51" applyFont="1" applyBorder="1" applyAlignment="1">
      <alignment horizontal="center" vertical="top" wrapText="1"/>
    </xf>
    <xf numFmtId="0" fontId="23" fillId="0" borderId="15" xfId="51" applyFont="1" applyBorder="1" applyAlignment="1">
      <alignment horizontal="center" vertical="top" wrapText="1"/>
    </xf>
    <xf numFmtId="0" fontId="23" fillId="0" borderId="28" xfId="51" applyFont="1" applyBorder="1" applyAlignment="1">
      <alignment horizontal="center" vertical="top"/>
    </xf>
    <xf numFmtId="2" fontId="23" fillId="0" borderId="28" xfId="51" applyNumberFormat="1" applyFont="1" applyBorder="1" applyAlignment="1">
      <alignment horizontal="center" vertical="top" wrapText="1"/>
    </xf>
    <xf numFmtId="0" fontId="23" fillId="0" borderId="28" xfId="51" applyFont="1" applyBorder="1" applyAlignment="1"/>
    <xf numFmtId="0" fontId="27" fillId="0" borderId="15" xfId="51" applyFont="1" applyFill="1" applyBorder="1" applyAlignment="1">
      <alignment horizontal="center" vertical="top"/>
    </xf>
    <xf numFmtId="0" fontId="27" fillId="0" borderId="15" xfId="51" applyFont="1" applyBorder="1" applyAlignment="1">
      <alignment horizontal="center" vertical="top"/>
    </xf>
    <xf numFmtId="0" fontId="27" fillId="0" borderId="11" xfId="51" applyFont="1" applyBorder="1" applyAlignment="1">
      <alignment horizontal="center" vertical="top"/>
    </xf>
    <xf numFmtId="0" fontId="28" fillId="0" borderId="0" xfId="51" applyFont="1" applyAlignment="1">
      <alignment horizontal="center" vertical="top"/>
    </xf>
    <xf numFmtId="165" fontId="24" fillId="0" borderId="38" xfId="51" applyNumberFormat="1" applyFont="1" applyBorder="1" applyAlignment="1">
      <alignment horizontal="center" vertical="center"/>
    </xf>
    <xf numFmtId="165" fontId="24" fillId="0" borderId="21" xfId="51" applyNumberFormat="1" applyFont="1" applyBorder="1" applyAlignment="1">
      <alignment horizontal="center" vertical="center"/>
    </xf>
    <xf numFmtId="0" fontId="24" fillId="0" borderId="24" xfId="51" applyFont="1" applyBorder="1" applyAlignment="1">
      <alignment vertical="top" wrapText="1"/>
    </xf>
    <xf numFmtId="11" fontId="1" fillId="0" borderId="0" xfId="51" applyNumberFormat="1"/>
    <xf numFmtId="0" fontId="24" fillId="0" borderId="30" xfId="51" applyFont="1" applyBorder="1" applyAlignment="1">
      <alignment vertical="top" wrapText="1"/>
    </xf>
    <xf numFmtId="0" fontId="24" fillId="0" borderId="29" xfId="51" applyFont="1" applyBorder="1" applyAlignment="1">
      <alignment vertical="top" wrapText="1"/>
    </xf>
    <xf numFmtId="0" fontId="1" fillId="0" borderId="0" xfId="51" applyFont="1" applyBorder="1" applyAlignment="1">
      <alignment vertical="center"/>
    </xf>
    <xf numFmtId="2" fontId="24" fillId="0" borderId="29" xfId="51" applyNumberFormat="1" applyFont="1" applyBorder="1" applyAlignment="1">
      <alignment vertical="top" wrapText="1"/>
    </xf>
    <xf numFmtId="0" fontId="24" fillId="0" borderId="29" xfId="51" applyFont="1" applyBorder="1" applyAlignment="1">
      <alignment vertical="top"/>
    </xf>
    <xf numFmtId="0" fontId="1" fillId="0" borderId="29" xfId="51" applyFont="1" applyBorder="1" applyAlignment="1">
      <alignment horizontal="right"/>
    </xf>
    <xf numFmtId="0" fontId="1" fillId="0" borderId="0" xfId="51" applyFont="1" applyBorder="1" applyAlignment="1">
      <alignment horizontal="right"/>
    </xf>
    <xf numFmtId="0" fontId="1" fillId="0" borderId="0" xfId="51" applyAlignment="1"/>
    <xf numFmtId="0" fontId="21" fillId="0" borderId="0" xfId="51" applyNumberFormat="1" applyFont="1" applyAlignment="1">
      <alignment vertical="center"/>
    </xf>
    <xf numFmtId="0" fontId="21" fillId="0" borderId="0" xfId="51" applyFont="1" applyAlignment="1">
      <alignment horizontal="center" vertical="center"/>
    </xf>
    <xf numFmtId="0" fontId="1" fillId="0" borderId="38" xfId="51" applyFont="1" applyBorder="1"/>
    <xf numFmtId="0" fontId="1" fillId="0" borderId="21" xfId="51" applyFont="1" applyBorder="1"/>
    <xf numFmtId="0" fontId="24" fillId="0" borderId="36" xfId="51" applyFont="1" applyBorder="1" applyAlignment="1">
      <alignment vertical="top" wrapText="1"/>
    </xf>
    <xf numFmtId="0" fontId="1" fillId="0" borderId="31" xfId="51" applyFont="1" applyBorder="1"/>
    <xf numFmtId="0" fontId="1" fillId="0" borderId="16" xfId="51" applyFont="1" applyBorder="1"/>
    <xf numFmtId="2" fontId="1" fillId="0" borderId="16" xfId="51" applyNumberFormat="1" applyFont="1" applyBorder="1"/>
    <xf numFmtId="0" fontId="1" fillId="0" borderId="16" xfId="51" applyFont="1" applyBorder="1" applyAlignment="1">
      <alignment horizontal="right"/>
    </xf>
    <xf numFmtId="0" fontId="1" fillId="0" borderId="0" xfId="51" applyFont="1" applyAlignment="1">
      <alignment horizontal="left" vertical="top"/>
    </xf>
    <xf numFmtId="0" fontId="24" fillId="0" borderId="19" xfId="51" applyFont="1" applyBorder="1" applyAlignment="1">
      <alignment vertical="top" wrapText="1"/>
    </xf>
    <xf numFmtId="2" fontId="1" fillId="41" borderId="0" xfId="51" applyNumberFormat="1" applyFill="1"/>
    <xf numFmtId="0" fontId="1" fillId="0" borderId="47" xfId="51" applyFont="1" applyBorder="1"/>
    <xf numFmtId="0" fontId="1" fillId="0" borderId="25" xfId="51" applyFont="1" applyBorder="1"/>
    <xf numFmtId="2" fontId="1" fillId="0" borderId="25" xfId="51" applyNumberFormat="1" applyFont="1" applyBorder="1"/>
    <xf numFmtId="0" fontId="1" fillId="0" borderId="25" xfId="51" applyFont="1" applyBorder="1" applyAlignment="1">
      <alignment horizontal="right"/>
    </xf>
    <xf numFmtId="0" fontId="1" fillId="0" borderId="52" xfId="51" applyFont="1" applyBorder="1"/>
    <xf numFmtId="0" fontId="1" fillId="0" borderId="46" xfId="51" applyFont="1" applyBorder="1"/>
    <xf numFmtId="0" fontId="24" fillId="0" borderId="37" xfId="51" applyFont="1" applyBorder="1" applyAlignment="1">
      <alignment vertical="top" wrapText="1"/>
    </xf>
    <xf numFmtId="2" fontId="1" fillId="0" borderId="32" xfId="51" applyNumberFormat="1" applyFont="1" applyBorder="1"/>
    <xf numFmtId="0" fontId="1" fillId="0" borderId="33" xfId="51" applyFont="1" applyBorder="1"/>
    <xf numFmtId="0" fontId="1" fillId="0" borderId="32" xfId="51" applyFont="1" applyBorder="1"/>
    <xf numFmtId="0" fontId="1" fillId="0" borderId="34" xfId="51" applyFont="1" applyBorder="1" applyAlignment="1">
      <alignment horizontal="center" vertical="center"/>
    </xf>
    <xf numFmtId="0" fontId="1" fillId="0" borderId="32" xfId="51" applyFont="1" applyBorder="1" applyAlignment="1">
      <alignment horizontal="right"/>
    </xf>
    <xf numFmtId="0" fontId="1" fillId="0" borderId="0" xfId="51" applyAlignment="1">
      <alignment horizontal="left" vertical="top"/>
    </xf>
    <xf numFmtId="14" fontId="1" fillId="0" borderId="0" xfId="51" applyNumberFormat="1" applyFont="1"/>
    <xf numFmtId="0" fontId="1" fillId="0" borderId="18" xfId="51" applyFont="1" applyBorder="1" applyAlignment="1">
      <alignment horizontal="center" vertical="center"/>
    </xf>
    <xf numFmtId="2" fontId="1" fillId="0" borderId="0" xfId="51" applyNumberFormat="1" applyFont="1"/>
    <xf numFmtId="0" fontId="1" fillId="0" borderId="0" xfId="51" applyFont="1" applyAlignment="1">
      <alignment horizontal="center"/>
    </xf>
    <xf numFmtId="0" fontId="1" fillId="0" borderId="0" xfId="51" applyFont="1" applyAlignment="1"/>
    <xf numFmtId="11" fontId="30" fillId="0" borderId="0" xfId="43" applyNumberFormat="1"/>
    <xf numFmtId="11" fontId="1" fillId="0" borderId="0" xfId="53" applyNumberFormat="1"/>
    <xf numFmtId="0" fontId="33" fillId="40" borderId="0" xfId="51" applyFont="1" applyFill="1" applyBorder="1" applyAlignment="1"/>
    <xf numFmtId="0" fontId="0" fillId="0" borderId="16" xfId="0" applyFill="1" applyBorder="1" applyAlignment="1">
      <alignment horizontal="center"/>
    </xf>
    <xf numFmtId="14" fontId="0" fillId="0" borderId="16" xfId="0" applyNumberFormat="1" applyBorder="1"/>
    <xf numFmtId="165" fontId="31" fillId="40" borderId="23" xfId="43" applyNumberFormat="1" applyFont="1" applyFill="1" applyBorder="1" applyAlignment="1">
      <alignment horizontal="center"/>
    </xf>
    <xf numFmtId="14" fontId="24" fillId="0" borderId="26" xfId="0" applyNumberFormat="1" applyFont="1" applyBorder="1" applyAlignment="1">
      <alignment horizontal="center" vertical="top" wrapText="1"/>
    </xf>
    <xf numFmtId="14" fontId="24" fillId="0" borderId="27" xfId="0" applyNumberFormat="1" applyFont="1" applyBorder="1" applyAlignment="1">
      <alignment horizontal="center" vertical="top" wrapText="1"/>
    </xf>
    <xf numFmtId="14" fontId="24" fillId="0" borderId="37" xfId="0" applyNumberFormat="1" applyFont="1" applyBorder="1" applyAlignment="1">
      <alignment horizontal="center" vertical="top" wrapText="1"/>
    </xf>
    <xf numFmtId="0" fontId="24" fillId="40" borderId="41" xfId="0" applyFont="1" applyFill="1" applyBorder="1" applyAlignment="1">
      <alignment horizontal="left" vertical="top" wrapText="1"/>
    </xf>
    <xf numFmtId="0" fontId="24" fillId="40" borderId="42" xfId="0" applyFont="1" applyFill="1" applyBorder="1" applyAlignment="1">
      <alignment horizontal="left" vertical="top" wrapText="1"/>
    </xf>
    <xf numFmtId="0" fontId="24" fillId="40" borderId="0" xfId="0" applyFont="1" applyFill="1" applyBorder="1" applyAlignment="1">
      <alignment horizontal="left" vertical="top" wrapText="1"/>
    </xf>
    <xf numFmtId="0" fontId="24" fillId="40" borderId="44" xfId="0" applyFont="1" applyFill="1" applyBorder="1" applyAlignment="1">
      <alignment horizontal="left" vertical="top" wrapText="1"/>
    </xf>
    <xf numFmtId="0" fontId="24" fillId="40" borderId="34" xfId="0" applyFont="1" applyFill="1" applyBorder="1" applyAlignment="1">
      <alignment horizontal="left" vertical="top" wrapText="1"/>
    </xf>
    <xf numFmtId="0" fontId="24" fillId="40" borderId="13" xfId="0" applyFont="1" applyFill="1" applyBorder="1" applyAlignment="1">
      <alignment horizontal="left" vertical="top" wrapText="1"/>
    </xf>
    <xf numFmtId="14" fontId="33" fillId="0" borderId="23" xfId="51" applyNumberFormat="1" applyFont="1" applyBorder="1" applyAlignment="1">
      <alignment horizontal="center" vertical="center" wrapText="1"/>
    </xf>
    <xf numFmtId="165" fontId="31" fillId="40" borderId="19" xfId="43" applyNumberFormat="1" applyFont="1" applyFill="1" applyBorder="1" applyAlignment="1">
      <alignment horizontal="center" vertical="center" wrapText="1"/>
    </xf>
    <xf numFmtId="165" fontId="31" fillId="40" borderId="46" xfId="43" applyNumberFormat="1" applyFont="1" applyFill="1" applyBorder="1" applyAlignment="1">
      <alignment horizontal="center" vertical="center"/>
    </xf>
    <xf numFmtId="0" fontId="29" fillId="0" borderId="48" xfId="0" applyFont="1" applyBorder="1" applyAlignment="1">
      <alignment horizontal="center"/>
    </xf>
    <xf numFmtId="0" fontId="29" fillId="0" borderId="49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9" fillId="39" borderId="15" xfId="0" applyFont="1" applyFill="1" applyBorder="1" applyAlignment="1">
      <alignment horizontal="center"/>
    </xf>
    <xf numFmtId="0" fontId="19" fillId="39" borderId="11" xfId="0" applyFont="1" applyFill="1" applyBorder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7" borderId="15" xfId="0" applyFont="1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8" borderId="15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/>
    <cellStyle name="Normal 11" xfId="53"/>
    <cellStyle name="Normal 2" xfId="43"/>
    <cellStyle name="Normal 2 2" xfId="52"/>
    <cellStyle name="Normal 3" xfId="45"/>
    <cellStyle name="Normal 4" xfId="46"/>
    <cellStyle name="Normal 5" xfId="42"/>
    <cellStyle name="Normal 5 2" xfId="51"/>
    <cellStyle name="Normal 6" xfId="47"/>
    <cellStyle name="Normal 7" xfId="48"/>
    <cellStyle name="Normal 8" xfId="49"/>
    <cellStyle name="Normal 9" xfId="50"/>
    <cellStyle name="Note" xfId="15" builtinId="10" customBuiltin="1"/>
    <cellStyle name="Note 2" xfId="5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Al_ER_XRA01_MTRS1!$E$5</c:f>
              <c:strCache>
                <c:ptCount val="1"/>
                <c:pt idx="0">
                  <c:v>Al etch rate (A/min)</c:v>
                </c:pt>
              </c:strCache>
            </c:strRef>
          </c:tx>
          <c:val>
            <c:numRef>
              <c:f>Al_ER_XRA01_MTRS1!$E$6:$E$10</c:f>
              <c:numCache>
                <c:formatCode>General</c:formatCode>
                <c:ptCount val="5"/>
                <c:pt idx="0">
                  <c:v>2777.9</c:v>
                </c:pt>
                <c:pt idx="1">
                  <c:v>2872.3</c:v>
                </c:pt>
                <c:pt idx="2">
                  <c:v>2939</c:v>
                </c:pt>
                <c:pt idx="3">
                  <c:v>2941.7</c:v>
                </c:pt>
                <c:pt idx="4">
                  <c:v>2931.9</c:v>
                </c:pt>
              </c:numCache>
            </c:numRef>
          </c:val>
        </c:ser>
        <c:marker val="1"/>
        <c:axId val="129375616"/>
        <c:axId val="129406080"/>
      </c:lineChart>
      <c:catAx>
        <c:axId val="129375616"/>
        <c:scaling>
          <c:orientation val="minMax"/>
        </c:scaling>
        <c:axPos val="b"/>
        <c:numFmt formatCode="General" sourceLinked="1"/>
        <c:tickLblPos val="nextTo"/>
        <c:crossAx val="129406080"/>
        <c:crosses val="autoZero"/>
        <c:auto val="1"/>
        <c:lblAlgn val="ctr"/>
        <c:lblOffset val="100"/>
      </c:catAx>
      <c:valAx>
        <c:axId val="129406080"/>
        <c:scaling>
          <c:orientation val="minMax"/>
          <c:max val="4000"/>
          <c:min val="2000"/>
        </c:scaling>
        <c:axPos val="l"/>
        <c:majorGridlines/>
        <c:numFmt formatCode="General" sourceLinked="1"/>
        <c:tickLblPos val="nextTo"/>
        <c:crossAx val="129375616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ER Uniformity</a:t>
            </a:r>
          </a:p>
        </c:rich>
      </c:tx>
      <c:layout/>
      <c:spPr>
        <a:ln w="3175" cmpd="sng">
          <a:solidFill>
            <a:schemeClr val="accent1"/>
          </a:solidFill>
        </a:ln>
      </c:spPr>
    </c:title>
    <c:plotArea>
      <c:layout/>
      <c:lineChart>
        <c:grouping val="standard"/>
        <c:ser>
          <c:idx val="0"/>
          <c:order val="0"/>
          <c:tx>
            <c:strRef>
              <c:f>Al_ER_XRA01_MTRS1!$F$5</c:f>
              <c:strCache>
                <c:ptCount val="1"/>
                <c:pt idx="0">
                  <c:v>Uniformity (%) </c:v>
                </c:pt>
              </c:strCache>
            </c:strRef>
          </c:tx>
          <c:val>
            <c:numRef>
              <c:f>Al_ER_XRA01_MTRS1!$F$6:$F$10</c:f>
              <c:numCache>
                <c:formatCode>General</c:formatCode>
                <c:ptCount val="5"/>
                <c:pt idx="0">
                  <c:v>2.27</c:v>
                </c:pt>
                <c:pt idx="1">
                  <c:v>3.1</c:v>
                </c:pt>
                <c:pt idx="2">
                  <c:v>3.46</c:v>
                </c:pt>
                <c:pt idx="3">
                  <c:v>2.79</c:v>
                </c:pt>
                <c:pt idx="4">
                  <c:v>2.84</c:v>
                </c:pt>
              </c:numCache>
            </c:numRef>
          </c:val>
        </c:ser>
        <c:marker val="1"/>
        <c:axId val="129430656"/>
        <c:axId val="129432192"/>
      </c:lineChart>
      <c:catAx>
        <c:axId val="129430656"/>
        <c:scaling>
          <c:orientation val="minMax"/>
        </c:scaling>
        <c:axPos val="b"/>
        <c:numFmt formatCode="General" sourceLinked="1"/>
        <c:tickLblPos val="nextTo"/>
        <c:crossAx val="129432192"/>
        <c:crosses val="autoZero"/>
        <c:auto val="1"/>
        <c:lblAlgn val="ctr"/>
        <c:lblOffset val="100"/>
      </c:catAx>
      <c:valAx>
        <c:axId val="129432192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129430656"/>
        <c:crosses val="autoZero"/>
        <c:crossBetween val="between"/>
        <c:minorUnit val="1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ER Uniformity</a:t>
            </a:r>
          </a:p>
        </c:rich>
      </c:tx>
      <c:layout/>
      <c:spPr>
        <a:ln w="3175" cmpd="sng">
          <a:solidFill>
            <a:schemeClr val="accent1"/>
          </a:solidFill>
        </a:ln>
      </c:spPr>
    </c:title>
    <c:plotArea>
      <c:layout/>
      <c:lineChart>
        <c:grouping val="standard"/>
        <c:ser>
          <c:idx val="0"/>
          <c:order val="0"/>
          <c:val>
            <c:numRef>
              <c:f>Al_ER_XRA01_MTRS1!$F$26:$F$31</c:f>
              <c:numCache>
                <c:formatCode>General</c:formatCode>
                <c:ptCount val="6"/>
                <c:pt idx="0">
                  <c:v>3.74</c:v>
                </c:pt>
                <c:pt idx="1">
                  <c:v>4.75</c:v>
                </c:pt>
                <c:pt idx="2">
                  <c:v>3.29</c:v>
                </c:pt>
                <c:pt idx="3">
                  <c:v>3.46</c:v>
                </c:pt>
                <c:pt idx="4">
                  <c:v>6.69</c:v>
                </c:pt>
                <c:pt idx="5">
                  <c:v>3.5</c:v>
                </c:pt>
              </c:numCache>
            </c:numRef>
          </c:val>
        </c:ser>
        <c:marker val="1"/>
        <c:axId val="140785920"/>
        <c:axId val="140800000"/>
      </c:lineChart>
      <c:catAx>
        <c:axId val="140785920"/>
        <c:scaling>
          <c:orientation val="minMax"/>
        </c:scaling>
        <c:axPos val="b"/>
        <c:numFmt formatCode="General" sourceLinked="1"/>
        <c:tickLblPos val="nextTo"/>
        <c:crossAx val="140800000"/>
        <c:crosses val="autoZero"/>
        <c:auto val="1"/>
        <c:lblAlgn val="ctr"/>
        <c:lblOffset val="100"/>
      </c:catAx>
      <c:valAx>
        <c:axId val="140800000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140785920"/>
        <c:crosses val="autoZero"/>
        <c:crossBetween val="between"/>
        <c:minorUnit val="1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Al_ER_XRA01_MTRS1!$E$26:$E$31</c:f>
              <c:numCache>
                <c:formatCode>General</c:formatCode>
                <c:ptCount val="6"/>
                <c:pt idx="0">
                  <c:v>2873.6</c:v>
                </c:pt>
                <c:pt idx="1">
                  <c:v>2940.6</c:v>
                </c:pt>
                <c:pt idx="2">
                  <c:v>2917.6</c:v>
                </c:pt>
                <c:pt idx="3">
                  <c:v>2917.1</c:v>
                </c:pt>
                <c:pt idx="4">
                  <c:v>2894.4</c:v>
                </c:pt>
                <c:pt idx="5">
                  <c:v>2872.3</c:v>
                </c:pt>
              </c:numCache>
            </c:numRef>
          </c:val>
        </c:ser>
        <c:marker val="1"/>
        <c:axId val="140807552"/>
        <c:axId val="140833920"/>
      </c:lineChart>
      <c:catAx>
        <c:axId val="140807552"/>
        <c:scaling>
          <c:orientation val="minMax"/>
        </c:scaling>
        <c:axPos val="b"/>
        <c:numFmt formatCode="General" sourceLinked="1"/>
        <c:tickLblPos val="nextTo"/>
        <c:crossAx val="140833920"/>
        <c:crosses val="autoZero"/>
        <c:auto val="1"/>
        <c:lblAlgn val="ctr"/>
        <c:lblOffset val="100"/>
      </c:catAx>
      <c:valAx>
        <c:axId val="140833920"/>
        <c:scaling>
          <c:orientation val="minMax"/>
          <c:max val="4000"/>
          <c:min val="2000"/>
        </c:scaling>
        <c:axPos val="l"/>
        <c:majorGridlines/>
        <c:numFmt formatCode="General" sourceLinked="1"/>
        <c:tickLblPos val="nextTo"/>
        <c:crossAx val="14080755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0</xdr:row>
      <xdr:rowOff>114300</xdr:rowOff>
    </xdr:from>
    <xdr:to>
      <xdr:col>15</xdr:col>
      <xdr:colOff>390526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10</xdr:row>
      <xdr:rowOff>76200</xdr:rowOff>
    </xdr:from>
    <xdr:to>
      <xdr:col>15</xdr:col>
      <xdr:colOff>390524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33</xdr:row>
      <xdr:rowOff>171450</xdr:rowOff>
    </xdr:from>
    <xdr:to>
      <xdr:col>15</xdr:col>
      <xdr:colOff>323850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23</xdr:row>
      <xdr:rowOff>133350</xdr:rowOff>
    </xdr:from>
    <xdr:to>
      <xdr:col>15</xdr:col>
      <xdr:colOff>390525</xdr:colOff>
      <xdr:row>32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33"/>
  <sheetViews>
    <sheetView zoomScale="69" zoomScaleNormal="69" workbookViewId="0">
      <selection activeCell="A5" sqref="A5"/>
    </sheetView>
  </sheetViews>
  <sheetFormatPr defaultColWidth="8.42578125" defaultRowHeight="15.75"/>
  <cols>
    <col min="1" max="1" width="16.28515625" style="80" customWidth="1"/>
    <col min="2" max="2" width="16.42578125" style="30" customWidth="1"/>
    <col min="3" max="5" width="8.42578125" style="30"/>
    <col min="6" max="6" width="9.5703125" style="30" customWidth="1"/>
    <col min="7" max="15" width="9.42578125" style="30" customWidth="1"/>
    <col min="16" max="16" width="9.140625" style="30" bestFit="1" customWidth="1"/>
    <col min="17" max="18" width="8.42578125" style="30"/>
    <col min="19" max="19" width="8.42578125" style="81"/>
    <col min="20" max="20" width="8.42578125" style="49"/>
    <col min="21" max="21" width="8.42578125" style="30"/>
    <col min="22" max="23" width="8.42578125" style="79"/>
    <col min="24" max="24" width="12.5703125" style="50" bestFit="1" customWidth="1"/>
    <col min="25" max="28" width="8.42578125" style="18"/>
    <col min="29" max="30" width="8.42578125" style="29"/>
    <col min="31" max="16384" width="8.42578125" style="30"/>
  </cols>
  <sheetData>
    <row r="1" spans="1:30" s="21" customFormat="1" ht="16.5" thickBot="1">
      <c r="A1" s="12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5"/>
      <c r="T1" s="16"/>
      <c r="U1" s="13"/>
      <c r="V1" s="17"/>
      <c r="W1" s="17"/>
      <c r="X1" s="14"/>
      <c r="Y1" s="18"/>
      <c r="Z1" s="18"/>
      <c r="AA1" s="19"/>
      <c r="AB1" s="19"/>
      <c r="AC1" s="20"/>
      <c r="AD1" s="20"/>
    </row>
    <row r="2" spans="1:30" ht="15.75" customHeight="1">
      <c r="A2" s="22" t="s">
        <v>18</v>
      </c>
      <c r="B2" s="23"/>
      <c r="C2" s="24"/>
      <c r="D2" s="24"/>
      <c r="E2" s="25"/>
      <c r="F2" s="25"/>
      <c r="G2" s="25"/>
      <c r="H2" s="25"/>
      <c r="I2" s="25" t="s">
        <v>52</v>
      </c>
      <c r="J2" s="25"/>
      <c r="K2" s="25"/>
      <c r="L2" s="25"/>
      <c r="M2" s="97" t="s">
        <v>104</v>
      </c>
      <c r="N2" s="212" t="s">
        <v>105</v>
      </c>
      <c r="O2" s="212"/>
      <c r="P2" s="212"/>
      <c r="Q2" s="213"/>
      <c r="R2" s="96"/>
      <c r="S2" s="96"/>
      <c r="T2" s="96"/>
      <c r="U2" s="27"/>
      <c r="V2" s="28"/>
      <c r="W2" s="28"/>
      <c r="X2" s="26"/>
    </row>
    <row r="3" spans="1:30">
      <c r="A3" s="31" t="s">
        <v>126</v>
      </c>
      <c r="B3" s="32"/>
      <c r="C3" s="32"/>
      <c r="D3" s="32"/>
      <c r="E3" s="27"/>
      <c r="F3" s="27" t="s">
        <v>127</v>
      </c>
      <c r="G3" s="27"/>
      <c r="H3" s="27"/>
      <c r="I3" s="27"/>
      <c r="J3" s="27"/>
      <c r="K3" s="27"/>
      <c r="L3" s="27"/>
      <c r="M3" s="98"/>
      <c r="N3" s="214"/>
      <c r="O3" s="214"/>
      <c r="P3" s="214"/>
      <c r="Q3" s="215"/>
      <c r="R3" s="96"/>
      <c r="S3" s="96"/>
      <c r="T3" s="96"/>
      <c r="U3" s="27"/>
      <c r="V3" s="35"/>
      <c r="W3" s="35"/>
      <c r="X3" s="33"/>
    </row>
    <row r="4" spans="1:30">
      <c r="A4" s="22" t="s">
        <v>53</v>
      </c>
      <c r="B4" s="24"/>
      <c r="C4" s="24"/>
      <c r="D4" s="24"/>
      <c r="E4" s="27"/>
      <c r="F4" s="25" t="s">
        <v>93</v>
      </c>
      <c r="G4" s="27"/>
      <c r="H4" s="27"/>
      <c r="I4" s="27"/>
      <c r="J4" s="27"/>
      <c r="K4" s="27"/>
      <c r="L4" s="27"/>
      <c r="M4" s="98"/>
      <c r="N4" s="214"/>
      <c r="O4" s="214"/>
      <c r="P4" s="214"/>
      <c r="Q4" s="215"/>
      <c r="R4" s="96"/>
      <c r="S4" s="96"/>
      <c r="T4" s="96"/>
      <c r="U4" s="27"/>
      <c r="V4" s="35"/>
      <c r="W4" s="35"/>
      <c r="X4" s="33"/>
    </row>
    <row r="5" spans="1:30">
      <c r="A5" s="22" t="s">
        <v>54</v>
      </c>
      <c r="B5" s="24"/>
      <c r="C5" s="24"/>
      <c r="D5" s="24"/>
      <c r="E5" s="27"/>
      <c r="F5" s="27"/>
      <c r="G5" s="27"/>
      <c r="H5" s="27"/>
      <c r="I5" s="27"/>
      <c r="J5" s="27"/>
      <c r="K5" s="27"/>
      <c r="L5" s="27"/>
      <c r="M5" s="98"/>
      <c r="N5" s="214"/>
      <c r="O5" s="214"/>
      <c r="P5" s="214"/>
      <c r="Q5" s="215"/>
      <c r="R5" s="96"/>
      <c r="S5" s="96"/>
      <c r="T5" s="96"/>
      <c r="U5" s="27"/>
      <c r="V5" s="35"/>
      <c r="W5" s="35"/>
      <c r="X5" s="33"/>
    </row>
    <row r="6" spans="1:30" ht="16.5" thickBot="1">
      <c r="A6" s="22" t="s">
        <v>55</v>
      </c>
      <c r="B6" s="24"/>
      <c r="C6" s="24"/>
      <c r="D6" s="24"/>
      <c r="E6" s="27"/>
      <c r="F6" s="27"/>
      <c r="G6" s="27"/>
      <c r="H6" s="27"/>
      <c r="I6" s="27"/>
      <c r="J6" s="27"/>
      <c r="K6" s="27"/>
      <c r="L6" s="27"/>
      <c r="M6" s="99"/>
      <c r="N6" s="216"/>
      <c r="O6" s="216"/>
      <c r="P6" s="216"/>
      <c r="Q6" s="217"/>
      <c r="R6" s="96"/>
      <c r="S6" s="96"/>
      <c r="T6" s="96"/>
      <c r="U6" s="36"/>
      <c r="V6" s="37"/>
      <c r="W6" s="37"/>
      <c r="X6" s="38"/>
    </row>
    <row r="7" spans="1:30">
      <c r="A7" s="39" t="s">
        <v>21</v>
      </c>
      <c r="B7" s="24"/>
      <c r="C7" s="24"/>
      <c r="D7" s="2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4"/>
      <c r="Q7" s="24"/>
      <c r="R7" s="27"/>
      <c r="S7" s="15"/>
      <c r="T7" s="34"/>
      <c r="U7" s="27"/>
      <c r="V7" s="35"/>
      <c r="W7" s="35"/>
      <c r="X7" s="33"/>
    </row>
    <row r="8" spans="1:30">
      <c r="A8" s="40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1"/>
      <c r="S8" s="15"/>
      <c r="T8" s="43"/>
      <c r="U8" s="41"/>
      <c r="V8" s="44"/>
      <c r="W8" s="44"/>
      <c r="X8" s="45"/>
    </row>
    <row r="9" spans="1:30" ht="16.5" thickBot="1">
      <c r="A9" s="46"/>
      <c r="B9" s="47"/>
      <c r="C9" s="209" t="s">
        <v>22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1"/>
      <c r="S9" s="48"/>
      <c r="V9" s="30"/>
      <c r="W9" s="30"/>
      <c r="Y9" s="30"/>
      <c r="Z9" s="30"/>
      <c r="AA9" s="30"/>
      <c r="AB9" s="30"/>
      <c r="AC9" s="30"/>
      <c r="AD9" s="30"/>
    </row>
    <row r="10" spans="1:30" ht="16.5" thickBot="1">
      <c r="A10" s="91"/>
      <c r="B10" s="92" t="s">
        <v>101</v>
      </c>
      <c r="C10" s="93" t="s">
        <v>106</v>
      </c>
      <c r="D10" s="94" t="s">
        <v>103</v>
      </c>
      <c r="E10" s="94" t="s">
        <v>107</v>
      </c>
      <c r="F10" s="94" t="s">
        <v>108</v>
      </c>
      <c r="G10" s="94" t="s">
        <v>109</v>
      </c>
      <c r="H10" s="94" t="s">
        <v>110</v>
      </c>
      <c r="I10" s="94" t="s">
        <v>111</v>
      </c>
      <c r="J10" s="94" t="s">
        <v>112</v>
      </c>
      <c r="K10" s="94" t="s">
        <v>113</v>
      </c>
      <c r="L10" s="94" t="s">
        <v>114</v>
      </c>
      <c r="M10" s="94" t="s">
        <v>115</v>
      </c>
      <c r="N10" s="94" t="s">
        <v>116</v>
      </c>
      <c r="O10" s="100" t="s">
        <v>144</v>
      </c>
      <c r="S10" s="95"/>
      <c r="V10" s="30"/>
      <c r="W10" s="30"/>
      <c r="Y10" s="30"/>
      <c r="Z10" s="30"/>
      <c r="AA10" s="30"/>
      <c r="AB10" s="30"/>
      <c r="AC10" s="30"/>
      <c r="AD10" s="30"/>
    </row>
    <row r="11" spans="1:30" ht="16.5" thickBot="1">
      <c r="A11" s="91"/>
      <c r="B11" s="92" t="s">
        <v>102</v>
      </c>
      <c r="C11" s="93" t="s">
        <v>106</v>
      </c>
      <c r="D11" s="94" t="s">
        <v>118</v>
      </c>
      <c r="E11" s="94" t="s">
        <v>103</v>
      </c>
      <c r="F11" s="94" t="s">
        <v>117</v>
      </c>
      <c r="G11" s="94" t="s">
        <v>119</v>
      </c>
      <c r="H11" s="94" t="s">
        <v>120</v>
      </c>
      <c r="I11" s="94" t="s">
        <v>110</v>
      </c>
      <c r="J11" s="94" t="s">
        <v>121</v>
      </c>
      <c r="K11" s="94" t="s">
        <v>122</v>
      </c>
      <c r="L11" s="94" t="s">
        <v>123</v>
      </c>
      <c r="M11" s="94" t="s">
        <v>114</v>
      </c>
      <c r="N11" s="94" t="s">
        <v>124</v>
      </c>
      <c r="O11" s="100" t="s">
        <v>125</v>
      </c>
      <c r="S11" s="95"/>
      <c r="V11" s="30"/>
      <c r="W11" s="30"/>
      <c r="Y11" s="30"/>
      <c r="Z11" s="30"/>
      <c r="AA11" s="30"/>
      <c r="AB11" s="30"/>
      <c r="AC11" s="30"/>
      <c r="AD11" s="30"/>
    </row>
    <row r="12" spans="1:30" s="59" customFormat="1" ht="63.75" thickBot="1">
      <c r="A12" s="83" t="s">
        <v>23</v>
      </c>
      <c r="B12" s="51" t="s">
        <v>24</v>
      </c>
      <c r="C12" s="51" t="s">
        <v>25</v>
      </c>
      <c r="D12" s="51" t="s">
        <v>26</v>
      </c>
      <c r="E12" s="51" t="s">
        <v>27</v>
      </c>
      <c r="F12" s="51" t="s">
        <v>28</v>
      </c>
      <c r="G12" s="51" t="s">
        <v>29</v>
      </c>
      <c r="H12" s="51" t="s">
        <v>30</v>
      </c>
      <c r="I12" s="51" t="s">
        <v>31</v>
      </c>
      <c r="J12" s="51" t="s">
        <v>32</v>
      </c>
      <c r="K12" s="51" t="s">
        <v>33</v>
      </c>
      <c r="L12" s="51" t="s">
        <v>34</v>
      </c>
      <c r="M12" s="51" t="s">
        <v>35</v>
      </c>
      <c r="N12" s="51" t="s">
        <v>36</v>
      </c>
      <c r="O12" s="51" t="s">
        <v>37</v>
      </c>
      <c r="P12" s="52" t="s">
        <v>38</v>
      </c>
      <c r="Q12" s="52" t="s">
        <v>39</v>
      </c>
      <c r="R12" s="51" t="s">
        <v>40</v>
      </c>
      <c r="S12" s="53" t="s">
        <v>41</v>
      </c>
      <c r="T12" s="54" t="s">
        <v>42</v>
      </c>
      <c r="U12" s="53" t="s">
        <v>43</v>
      </c>
      <c r="V12" s="51" t="s">
        <v>44</v>
      </c>
      <c r="W12" s="51" t="s">
        <v>45</v>
      </c>
      <c r="X12" s="55" t="s">
        <v>46</v>
      </c>
      <c r="Y12" s="56" t="s">
        <v>5</v>
      </c>
      <c r="Z12" s="56" t="s">
        <v>7</v>
      </c>
      <c r="AA12" s="57" t="s">
        <v>47</v>
      </c>
      <c r="AB12" s="57" t="s">
        <v>48</v>
      </c>
      <c r="AC12" s="57" t="s">
        <v>49</v>
      </c>
      <c r="AD12" s="58" t="s">
        <v>50</v>
      </c>
    </row>
    <row r="13" spans="1:30">
      <c r="A13" s="87">
        <v>43763</v>
      </c>
      <c r="B13" s="84" t="s">
        <v>0</v>
      </c>
      <c r="C13" s="10">
        <v>3684.4</v>
      </c>
      <c r="D13" s="10">
        <v>3680.6</v>
      </c>
      <c r="E13" s="10">
        <v>3658</v>
      </c>
      <c r="F13" s="10">
        <v>3699.8</v>
      </c>
      <c r="G13" s="10">
        <v>3655</v>
      </c>
      <c r="H13" s="10">
        <v>3641.8</v>
      </c>
      <c r="I13" s="10">
        <v>3641.7</v>
      </c>
      <c r="J13" s="10">
        <v>3749.7</v>
      </c>
      <c r="K13" s="10">
        <v>3664.2</v>
      </c>
      <c r="L13" s="10">
        <v>3679</v>
      </c>
      <c r="M13" s="10">
        <v>3705.3</v>
      </c>
      <c r="N13" s="10">
        <v>3793.7</v>
      </c>
      <c r="O13" s="10">
        <v>3749</v>
      </c>
      <c r="P13" s="61">
        <f>IF((O14=""),"",MAX(C15:O15))</f>
        <v>2855.2</v>
      </c>
      <c r="Q13" s="60">
        <f>IF(O14="","",MIN(C15:O15))</f>
        <v>2728.6000000000004</v>
      </c>
      <c r="R13" s="60">
        <f>IF((O15=""),"",AVERAGE(C15:O15))</f>
        <v>2777.9384615384615</v>
      </c>
      <c r="S13" s="62">
        <f>STDEV(C15:O15)</f>
        <v>38.825540100611597</v>
      </c>
      <c r="T13" s="63">
        <f>IF((O14=""),"",((P13-Q13)/(P13+Q13))*100)</f>
        <v>2.2672731831369219</v>
      </c>
      <c r="U13" s="64"/>
      <c r="V13" s="65">
        <v>1519</v>
      </c>
      <c r="W13" s="66"/>
      <c r="X13" s="82" t="s">
        <v>56</v>
      </c>
      <c r="AA13" s="67"/>
      <c r="AB13" s="67"/>
      <c r="AC13" s="68"/>
      <c r="AD13" s="68"/>
    </row>
    <row r="14" spans="1:30">
      <c r="A14" s="88"/>
      <c r="B14" s="85" t="s">
        <v>1</v>
      </c>
      <c r="C14" s="10">
        <v>2320.1</v>
      </c>
      <c r="D14" s="10">
        <v>2312.6999999999998</v>
      </c>
      <c r="E14" s="10">
        <v>2283.3000000000002</v>
      </c>
      <c r="F14" s="10">
        <v>2328.3000000000002</v>
      </c>
      <c r="G14" s="10">
        <v>2277.6999999999998</v>
      </c>
      <c r="H14" s="10">
        <v>2226</v>
      </c>
      <c r="I14" s="10">
        <v>2214.1</v>
      </c>
      <c r="J14" s="10">
        <v>2359.1</v>
      </c>
      <c r="K14" s="10">
        <v>2251.5</v>
      </c>
      <c r="L14" s="10">
        <v>2292</v>
      </c>
      <c r="M14" s="10">
        <v>2321.5</v>
      </c>
      <c r="N14" s="10">
        <v>2402.8000000000002</v>
      </c>
      <c r="O14" s="10">
        <v>2356.5</v>
      </c>
      <c r="P14" s="69"/>
      <c r="Q14" s="70"/>
      <c r="R14" s="70"/>
      <c r="S14" s="62"/>
      <c r="T14" s="71"/>
      <c r="U14" s="70"/>
      <c r="V14" s="72"/>
      <c r="W14" s="66"/>
      <c r="X14" s="73"/>
    </row>
    <row r="15" spans="1:30" ht="32.25" thickBot="1">
      <c r="A15" s="89"/>
      <c r="B15" s="86" t="s">
        <v>51</v>
      </c>
      <c r="C15" s="74">
        <f>IF(((C13="")*AND(C14="")),"",(C13-C14)*2)</f>
        <v>2728.6000000000004</v>
      </c>
      <c r="D15" s="74">
        <f t="shared" ref="D15:O15" si="0">IF(((D13="")*AND(D14="")),"",(D13-D14)*2)</f>
        <v>2735.8</v>
      </c>
      <c r="E15" s="74">
        <f t="shared" si="0"/>
        <v>2749.3999999999996</v>
      </c>
      <c r="F15" s="74">
        <f t="shared" si="0"/>
        <v>2743</v>
      </c>
      <c r="G15" s="74">
        <f t="shared" si="0"/>
        <v>2754.6000000000004</v>
      </c>
      <c r="H15" s="74">
        <f t="shared" si="0"/>
        <v>2831.6000000000004</v>
      </c>
      <c r="I15" s="74">
        <f t="shared" si="0"/>
        <v>2855.2</v>
      </c>
      <c r="J15" s="74">
        <f t="shared" si="0"/>
        <v>2781.2</v>
      </c>
      <c r="K15" s="74">
        <f t="shared" si="0"/>
        <v>2825.3999999999996</v>
      </c>
      <c r="L15" s="74">
        <f t="shared" si="0"/>
        <v>2774</v>
      </c>
      <c r="M15" s="74">
        <f t="shared" si="0"/>
        <v>2767.6000000000004</v>
      </c>
      <c r="N15" s="74">
        <f t="shared" si="0"/>
        <v>2781.7999999999993</v>
      </c>
      <c r="O15" s="74">
        <f t="shared" si="0"/>
        <v>2785</v>
      </c>
      <c r="P15" s="75"/>
      <c r="Q15" s="74"/>
      <c r="R15" s="74"/>
      <c r="S15" s="76"/>
      <c r="T15" s="77"/>
      <c r="U15" s="74"/>
      <c r="V15" s="78"/>
      <c r="W15" s="66"/>
      <c r="X15" s="73"/>
    </row>
    <row r="16" spans="1:30">
      <c r="A16" s="87">
        <v>43777</v>
      </c>
      <c r="B16" s="84" t="s">
        <v>0</v>
      </c>
      <c r="C16">
        <v>3587.8</v>
      </c>
      <c r="D16">
        <v>3570.7</v>
      </c>
      <c r="E16">
        <v>3605.8</v>
      </c>
      <c r="F16">
        <v>3555.3</v>
      </c>
      <c r="G16">
        <v>3590.7</v>
      </c>
      <c r="H16">
        <v>3560.3</v>
      </c>
      <c r="I16">
        <v>3656.4</v>
      </c>
      <c r="J16">
        <v>3605.9</v>
      </c>
      <c r="K16">
        <v>3631.8</v>
      </c>
      <c r="L16">
        <v>3675.8</v>
      </c>
      <c r="M16">
        <v>3729.2</v>
      </c>
      <c r="N16">
        <v>3699.3</v>
      </c>
      <c r="O16">
        <v>3674</v>
      </c>
      <c r="P16" s="61">
        <f>IF((O17=""),"",MAX(C18:O18))</f>
        <v>2951.2</v>
      </c>
      <c r="Q16" s="60">
        <f>IF(O17="","",MIN(C18:O18))</f>
        <v>2773.6000000000004</v>
      </c>
      <c r="R16" s="60">
        <f>IF((O18=""),"",AVERAGE(C18:O18))</f>
        <v>2872.3230769230777</v>
      </c>
      <c r="S16" s="62">
        <f>STDEV(C18:O18)</f>
        <v>61.952107225969812</v>
      </c>
      <c r="T16" s="63">
        <f>IF((O17=""),"",((P16-Q16)/(P16+Q16))*100)</f>
        <v>3.1022917831190511</v>
      </c>
      <c r="U16" s="64"/>
      <c r="V16" s="65">
        <v>64</v>
      </c>
      <c r="W16" s="66"/>
      <c r="X16" s="82" t="s">
        <v>94</v>
      </c>
      <c r="AA16" s="67"/>
      <c r="AB16" s="67"/>
      <c r="AC16" s="68"/>
      <c r="AD16" s="68"/>
    </row>
    <row r="17" spans="1:24">
      <c r="A17" s="88"/>
      <c r="B17" s="85" t="s">
        <v>1</v>
      </c>
      <c r="C17">
        <v>2201</v>
      </c>
      <c r="D17">
        <v>2165</v>
      </c>
      <c r="E17">
        <v>2196.6</v>
      </c>
      <c r="F17">
        <v>2157.9</v>
      </c>
      <c r="G17">
        <v>2186.3000000000002</v>
      </c>
      <c r="H17">
        <v>2096.1999999999998</v>
      </c>
      <c r="I17">
        <v>2180.8000000000002</v>
      </c>
      <c r="J17">
        <v>2170.1999999999998</v>
      </c>
      <c r="K17">
        <v>2181.6</v>
      </c>
      <c r="L17">
        <v>2220.9</v>
      </c>
      <c r="M17">
        <v>2269.1</v>
      </c>
      <c r="N17">
        <v>2233.6999999999998</v>
      </c>
      <c r="O17">
        <v>2213.6</v>
      </c>
      <c r="P17" s="69"/>
      <c r="Q17" s="70"/>
      <c r="R17" s="70"/>
      <c r="S17" s="62"/>
      <c r="T17" s="71"/>
      <c r="U17" s="70"/>
      <c r="V17" s="72"/>
      <c r="W17" s="66"/>
      <c r="X17" s="73"/>
    </row>
    <row r="18" spans="1:24" ht="32.25" thickBot="1">
      <c r="A18" s="89"/>
      <c r="B18" s="86" t="s">
        <v>51</v>
      </c>
      <c r="C18" s="74">
        <f t="shared" ref="C18:O18" si="1">IF(((C16="")*AND(C17="")),"",(C16-C17)*2)</f>
        <v>2773.6000000000004</v>
      </c>
      <c r="D18" s="74">
        <f t="shared" si="1"/>
        <v>2811.3999999999996</v>
      </c>
      <c r="E18" s="74">
        <f t="shared" si="1"/>
        <v>2818.4000000000005</v>
      </c>
      <c r="F18" s="74">
        <f t="shared" si="1"/>
        <v>2794.8</v>
      </c>
      <c r="G18" s="74">
        <f t="shared" si="1"/>
        <v>2808.7999999999993</v>
      </c>
      <c r="H18" s="74">
        <f t="shared" si="1"/>
        <v>2928.2000000000007</v>
      </c>
      <c r="I18" s="74">
        <f t="shared" si="1"/>
        <v>2951.2</v>
      </c>
      <c r="J18" s="74">
        <f t="shared" si="1"/>
        <v>2871.4000000000005</v>
      </c>
      <c r="K18" s="74">
        <f t="shared" si="1"/>
        <v>2900.4000000000005</v>
      </c>
      <c r="L18" s="74">
        <f t="shared" si="1"/>
        <v>2909.8</v>
      </c>
      <c r="M18" s="74">
        <f t="shared" si="1"/>
        <v>2920.2</v>
      </c>
      <c r="N18" s="74">
        <f t="shared" si="1"/>
        <v>2931.2000000000007</v>
      </c>
      <c r="O18" s="74">
        <f t="shared" si="1"/>
        <v>2920.8</v>
      </c>
      <c r="P18" s="75"/>
      <c r="Q18" s="74"/>
      <c r="R18" s="74"/>
      <c r="S18" s="76"/>
      <c r="T18" s="77"/>
      <c r="U18" s="74"/>
      <c r="V18" s="78"/>
      <c r="W18" s="66"/>
      <c r="X18" s="73"/>
    </row>
    <row r="19" spans="1:24">
      <c r="A19" s="87">
        <v>43780</v>
      </c>
      <c r="B19" s="84" t="s">
        <v>0</v>
      </c>
      <c r="C19">
        <v>3665.2</v>
      </c>
      <c r="D19">
        <v>3672.9</v>
      </c>
      <c r="E19">
        <v>3653.6</v>
      </c>
      <c r="F19">
        <v>3655</v>
      </c>
      <c r="G19">
        <v>3624.6</v>
      </c>
      <c r="H19">
        <v>3714.5</v>
      </c>
      <c r="I19">
        <v>3674.1</v>
      </c>
      <c r="J19">
        <v>3705.5</v>
      </c>
      <c r="K19">
        <v>3672</v>
      </c>
      <c r="L19">
        <v>3773.3</v>
      </c>
      <c r="M19">
        <v>3799.2</v>
      </c>
      <c r="N19">
        <v>3811.2</v>
      </c>
      <c r="O19">
        <v>3776.9</v>
      </c>
      <c r="P19" s="61">
        <f>IF((O20=""),"",MAX(C21:O21))</f>
        <v>3040.3999999999996</v>
      </c>
      <c r="Q19" s="60">
        <f>IF(O20="","",MIN(C21:O21))</f>
        <v>2837</v>
      </c>
      <c r="R19" s="60">
        <f>IF((O21=""),"",AVERAGE(C21:O21))</f>
        <v>2938.9538461538464</v>
      </c>
      <c r="S19" s="62">
        <f>STDEV(C21:O21)</f>
        <v>73.027627367820898</v>
      </c>
      <c r="T19" s="63">
        <f>IF((O20=""),"",((P19-Q19)/(P19+Q19))*100)</f>
        <v>3.4607139211215783</v>
      </c>
      <c r="U19" s="64"/>
      <c r="V19" s="65">
        <v>102</v>
      </c>
      <c r="X19" s="90" t="s">
        <v>97</v>
      </c>
    </row>
    <row r="20" spans="1:24">
      <c r="A20" s="88"/>
      <c r="B20" s="85" t="s">
        <v>1</v>
      </c>
      <c r="C20">
        <v>2246.1</v>
      </c>
      <c r="D20">
        <v>2229.4</v>
      </c>
      <c r="E20">
        <v>2217.4</v>
      </c>
      <c r="F20">
        <v>2236.5</v>
      </c>
      <c r="G20">
        <v>2202.8000000000002</v>
      </c>
      <c r="H20">
        <v>2194.3000000000002</v>
      </c>
      <c r="I20">
        <v>2181.1999999999998</v>
      </c>
      <c r="J20">
        <v>2233.1999999999998</v>
      </c>
      <c r="K20">
        <v>2183</v>
      </c>
      <c r="L20">
        <v>2267</v>
      </c>
      <c r="M20">
        <v>2310.4</v>
      </c>
      <c r="N20">
        <v>2310.8000000000002</v>
      </c>
      <c r="O20">
        <v>2282.6999999999998</v>
      </c>
      <c r="P20" s="69"/>
      <c r="Q20" s="70"/>
      <c r="R20" s="70"/>
      <c r="S20" s="62"/>
      <c r="T20" s="71"/>
      <c r="U20" s="70"/>
      <c r="V20" s="72"/>
      <c r="X20" s="82"/>
    </row>
    <row r="21" spans="1:24" ht="32.25" thickBot="1">
      <c r="A21" s="89"/>
      <c r="B21" s="86" t="s">
        <v>51</v>
      </c>
      <c r="C21" s="74">
        <f t="shared" ref="C21:O21" si="2">IF(((C19="")*AND(C20="")),"",(C19-C20)*2)</f>
        <v>2838.2</v>
      </c>
      <c r="D21" s="74">
        <f t="shared" si="2"/>
        <v>2887</v>
      </c>
      <c r="E21" s="74">
        <f t="shared" si="2"/>
        <v>2872.3999999999996</v>
      </c>
      <c r="F21" s="74">
        <f t="shared" si="2"/>
        <v>2837</v>
      </c>
      <c r="G21" s="74">
        <f t="shared" si="2"/>
        <v>2843.5999999999995</v>
      </c>
      <c r="H21" s="74">
        <f t="shared" si="2"/>
        <v>3040.3999999999996</v>
      </c>
      <c r="I21" s="74">
        <f t="shared" si="2"/>
        <v>2985.8</v>
      </c>
      <c r="J21" s="74">
        <f t="shared" si="2"/>
        <v>2944.6000000000004</v>
      </c>
      <c r="K21" s="74">
        <f t="shared" si="2"/>
        <v>2978</v>
      </c>
      <c r="L21" s="74">
        <f t="shared" si="2"/>
        <v>3012.6000000000004</v>
      </c>
      <c r="M21" s="74">
        <f t="shared" si="2"/>
        <v>2977.5999999999995</v>
      </c>
      <c r="N21" s="74">
        <f t="shared" si="2"/>
        <v>3000.7999999999993</v>
      </c>
      <c r="O21" s="74">
        <f t="shared" si="2"/>
        <v>2988.4000000000005</v>
      </c>
      <c r="P21" s="75"/>
      <c r="Q21" s="74"/>
      <c r="R21" s="74"/>
      <c r="S21" s="76"/>
      <c r="T21" s="77"/>
      <c r="U21" s="74"/>
      <c r="V21" s="78"/>
    </row>
    <row r="22" spans="1:24">
      <c r="A22" s="87">
        <v>43780</v>
      </c>
      <c r="B22" s="84" t="s">
        <v>0</v>
      </c>
      <c r="C22">
        <v>3669.1</v>
      </c>
      <c r="D22">
        <v>3620.3</v>
      </c>
      <c r="E22">
        <v>3660.4</v>
      </c>
      <c r="F22">
        <v>3651</v>
      </c>
      <c r="G22">
        <v>3672.8</v>
      </c>
      <c r="H22">
        <v>3672.6</v>
      </c>
      <c r="I22">
        <v>3647.1</v>
      </c>
      <c r="J22">
        <v>3616.1</v>
      </c>
      <c r="K22">
        <v>3714.1</v>
      </c>
      <c r="L22">
        <v>3810.8</v>
      </c>
      <c r="M22">
        <v>3730.6</v>
      </c>
      <c r="N22">
        <v>3733.4</v>
      </c>
      <c r="O22">
        <v>3804.9</v>
      </c>
      <c r="P22" s="61">
        <f>IF((O23=""),"",MAX(C24:O24))</f>
        <v>3025.8</v>
      </c>
      <c r="Q22" s="60">
        <f>IF(O23="","",MIN(C24:O24))</f>
        <v>2861.6000000000004</v>
      </c>
      <c r="R22" s="60">
        <f>IF((O24=""),"",AVERAGE(C24:O24))</f>
        <v>2941.7230769230769</v>
      </c>
      <c r="S22" s="62">
        <f>STDEV(C24:O24)</f>
        <v>54.394089045379367</v>
      </c>
      <c r="T22" s="63">
        <f>IF((O23=""),"",((P22-Q22)/(P22+Q22))*100)</f>
        <v>2.7890070319665692</v>
      </c>
      <c r="U22" s="64"/>
      <c r="V22" s="65">
        <v>102</v>
      </c>
      <c r="X22" s="90" t="s">
        <v>98</v>
      </c>
    </row>
    <row r="23" spans="1:24">
      <c r="A23" s="88"/>
      <c r="B23" s="85" t="s">
        <v>1</v>
      </c>
      <c r="C23">
        <v>2235.6</v>
      </c>
      <c r="D23">
        <v>2168.8000000000002</v>
      </c>
      <c r="E23">
        <v>2207.1</v>
      </c>
      <c r="F23">
        <v>2220.1999999999998</v>
      </c>
      <c r="G23">
        <v>2234.5</v>
      </c>
      <c r="H23">
        <v>2186.8000000000002</v>
      </c>
      <c r="I23">
        <v>2150.6</v>
      </c>
      <c r="J23">
        <v>2132.6</v>
      </c>
      <c r="K23">
        <v>2201.1999999999998</v>
      </c>
      <c r="L23">
        <v>2338.8000000000002</v>
      </c>
      <c r="M23">
        <v>2257.8000000000002</v>
      </c>
      <c r="N23">
        <v>2246.6</v>
      </c>
      <c r="O23">
        <v>2301.4</v>
      </c>
      <c r="P23" s="69"/>
      <c r="Q23" s="70"/>
      <c r="R23" s="70"/>
      <c r="S23" s="62"/>
      <c r="T23" s="71"/>
      <c r="U23" s="70"/>
      <c r="V23" s="72"/>
      <c r="X23" s="82"/>
    </row>
    <row r="24" spans="1:24" ht="32.25" thickBot="1">
      <c r="A24" s="89"/>
      <c r="B24" s="86" t="s">
        <v>51</v>
      </c>
      <c r="C24" s="74">
        <f t="shared" ref="C24:O24" si="3">IF(((C22="")*AND(C23="")),"",(C22-C23)*2)</f>
        <v>2867</v>
      </c>
      <c r="D24" s="74">
        <f t="shared" si="3"/>
        <v>2903</v>
      </c>
      <c r="E24" s="74">
        <f t="shared" si="3"/>
        <v>2906.6000000000004</v>
      </c>
      <c r="F24" s="74">
        <f t="shared" si="3"/>
        <v>2861.6000000000004</v>
      </c>
      <c r="G24" s="74">
        <f t="shared" si="3"/>
        <v>2876.6000000000004</v>
      </c>
      <c r="H24" s="74">
        <f t="shared" si="3"/>
        <v>2971.5999999999995</v>
      </c>
      <c r="I24" s="74">
        <f t="shared" si="3"/>
        <v>2993</v>
      </c>
      <c r="J24" s="74">
        <f t="shared" si="3"/>
        <v>2967</v>
      </c>
      <c r="K24" s="74">
        <f t="shared" si="3"/>
        <v>3025.8</v>
      </c>
      <c r="L24" s="74">
        <f t="shared" si="3"/>
        <v>2944</v>
      </c>
      <c r="M24" s="74">
        <f t="shared" si="3"/>
        <v>2945.5999999999995</v>
      </c>
      <c r="N24" s="74">
        <f t="shared" si="3"/>
        <v>2973.6000000000004</v>
      </c>
      <c r="O24" s="74">
        <f t="shared" si="3"/>
        <v>3007</v>
      </c>
      <c r="P24" s="75"/>
      <c r="Q24" s="74"/>
      <c r="R24" s="74"/>
      <c r="S24" s="76"/>
      <c r="T24" s="77"/>
      <c r="U24" s="74"/>
      <c r="V24" s="78"/>
    </row>
    <row r="25" spans="1:24">
      <c r="A25" s="87">
        <v>43782</v>
      </c>
      <c r="B25" s="84" t="s">
        <v>0</v>
      </c>
      <c r="C25">
        <v>3577.9</v>
      </c>
      <c r="D25">
        <v>3567.7</v>
      </c>
      <c r="E25">
        <v>3580.8</v>
      </c>
      <c r="F25">
        <v>3537.8</v>
      </c>
      <c r="G25">
        <v>3569.9</v>
      </c>
      <c r="H25">
        <v>3544.5</v>
      </c>
      <c r="I25">
        <v>3624.8</v>
      </c>
      <c r="J25">
        <v>3590.8</v>
      </c>
      <c r="K25">
        <v>3614.6</v>
      </c>
      <c r="L25">
        <v>3652.2</v>
      </c>
      <c r="M25">
        <v>3698</v>
      </c>
      <c r="N25">
        <v>3686</v>
      </c>
      <c r="O25">
        <v>3667.9</v>
      </c>
      <c r="P25" s="61">
        <f>IF((O26=""),"",MAX(C27:O27))</f>
        <v>3029.6000000000004</v>
      </c>
      <c r="Q25" s="60">
        <f>IF(O26="","",MIN(C27:O27))</f>
        <v>2862.2</v>
      </c>
      <c r="R25" s="60">
        <f>IF((O27=""),"",AVERAGE(C27:O27))</f>
        <v>2931.9076923076927</v>
      </c>
      <c r="S25" s="62">
        <f>STDEV(C27:O27)</f>
        <v>54.319340655332681</v>
      </c>
      <c r="T25" s="63">
        <f>IF((O26=""),"",((P25-Q25)/(P25+Q25))*100)</f>
        <v>2.8412369734206955</v>
      </c>
      <c r="U25" s="64"/>
      <c r="V25" s="65">
        <v>102</v>
      </c>
      <c r="X25" s="90" t="s">
        <v>100</v>
      </c>
    </row>
    <row r="26" spans="1:24">
      <c r="A26" s="88"/>
      <c r="B26" s="85" t="s">
        <v>1</v>
      </c>
      <c r="C26">
        <v>2146.8000000000002</v>
      </c>
      <c r="D26">
        <v>2118.6</v>
      </c>
      <c r="E26">
        <v>2140.3000000000002</v>
      </c>
      <c r="F26">
        <v>2095.1999999999998</v>
      </c>
      <c r="G26">
        <v>2135.3000000000002</v>
      </c>
      <c r="H26">
        <v>2042.8</v>
      </c>
      <c r="I26">
        <v>2110</v>
      </c>
      <c r="J26">
        <v>2104.6999999999998</v>
      </c>
      <c r="K26">
        <v>2144.6</v>
      </c>
      <c r="L26">
        <v>2188.9</v>
      </c>
      <c r="M26">
        <v>2199.9</v>
      </c>
      <c r="N26">
        <v>2219.4</v>
      </c>
      <c r="O26">
        <v>2209</v>
      </c>
      <c r="P26" s="69"/>
      <c r="Q26" s="70"/>
      <c r="R26" s="70"/>
      <c r="S26" s="62"/>
      <c r="T26" s="71"/>
      <c r="U26" s="70"/>
      <c r="V26" s="72"/>
    </row>
    <row r="27" spans="1:24" ht="32.25" thickBot="1">
      <c r="A27" s="89"/>
      <c r="B27" s="86" t="s">
        <v>51</v>
      </c>
      <c r="C27" s="74">
        <f t="shared" ref="C27:O27" si="4">IF(((C25="")*AND(C26="")),"",(C25-C26)*2)</f>
        <v>2862.2</v>
      </c>
      <c r="D27" s="74">
        <f t="shared" si="4"/>
        <v>2898.2</v>
      </c>
      <c r="E27" s="74">
        <f t="shared" si="4"/>
        <v>2881</v>
      </c>
      <c r="F27" s="74">
        <f t="shared" si="4"/>
        <v>2885.2000000000007</v>
      </c>
      <c r="G27" s="74">
        <f t="shared" si="4"/>
        <v>2869.2</v>
      </c>
      <c r="H27" s="74">
        <f t="shared" si="4"/>
        <v>3003.4</v>
      </c>
      <c r="I27" s="74">
        <f t="shared" si="4"/>
        <v>3029.6000000000004</v>
      </c>
      <c r="J27" s="74">
        <f t="shared" si="4"/>
        <v>2972.2000000000007</v>
      </c>
      <c r="K27" s="74">
        <f t="shared" si="4"/>
        <v>2940</v>
      </c>
      <c r="L27" s="74">
        <f t="shared" si="4"/>
        <v>2926.5999999999995</v>
      </c>
      <c r="M27" s="74">
        <f t="shared" si="4"/>
        <v>2996.2</v>
      </c>
      <c r="N27" s="74">
        <f t="shared" si="4"/>
        <v>2933.2</v>
      </c>
      <c r="O27" s="74">
        <f t="shared" si="4"/>
        <v>2917.8</v>
      </c>
      <c r="P27" s="75"/>
      <c r="Q27" s="74"/>
      <c r="R27" s="74"/>
      <c r="S27" s="76"/>
      <c r="T27" s="77"/>
      <c r="U27" s="74"/>
      <c r="V27" s="78"/>
    </row>
    <row r="28" spans="1:24">
      <c r="A28" s="87"/>
      <c r="B28" s="84" t="s">
        <v>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61" t="str">
        <f>IF((O29=""),"",MAX(C30:O30))</f>
        <v/>
      </c>
      <c r="Q28" s="60" t="str">
        <f>IF(O29="","",MIN(C30:O30))</f>
        <v/>
      </c>
      <c r="R28" s="60" t="str">
        <f>IF((O30=""),"",AVERAGE(C30:O30))</f>
        <v/>
      </c>
      <c r="S28" s="62" t="e">
        <f>STDEV(C30:O30)</f>
        <v>#DIV/0!</v>
      </c>
      <c r="T28" s="63" t="str">
        <f>IF((O29=""),"",((P28-Q28)/(P28+Q28))*100)</f>
        <v/>
      </c>
      <c r="U28" s="64"/>
      <c r="V28" s="65"/>
    </row>
    <row r="29" spans="1:24">
      <c r="A29" s="88"/>
      <c r="B29" s="85" t="s">
        <v>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69"/>
      <c r="Q29" s="70"/>
      <c r="R29" s="70"/>
      <c r="S29" s="62"/>
      <c r="T29" s="71"/>
      <c r="U29" s="70"/>
      <c r="V29" s="72"/>
    </row>
    <row r="30" spans="1:24" ht="32.25" thickBot="1">
      <c r="A30" s="89"/>
      <c r="B30" s="86" t="s">
        <v>51</v>
      </c>
      <c r="C30" s="74" t="str">
        <f t="shared" ref="C30:O30" si="5">IF(((C28="")*AND(C29="")),"",(C28-C29)*2)</f>
        <v/>
      </c>
      <c r="D30" s="74" t="str">
        <f t="shared" si="5"/>
        <v/>
      </c>
      <c r="E30" s="74" t="str">
        <f t="shared" si="5"/>
        <v/>
      </c>
      <c r="F30" s="74" t="str">
        <f t="shared" si="5"/>
        <v/>
      </c>
      <c r="G30" s="74" t="str">
        <f t="shared" si="5"/>
        <v/>
      </c>
      <c r="H30" s="74" t="str">
        <f t="shared" si="5"/>
        <v/>
      </c>
      <c r="I30" s="74" t="str">
        <f t="shared" si="5"/>
        <v/>
      </c>
      <c r="J30" s="74" t="str">
        <f t="shared" si="5"/>
        <v/>
      </c>
      <c r="K30" s="74" t="str">
        <f t="shared" si="5"/>
        <v/>
      </c>
      <c r="L30" s="74" t="str">
        <f t="shared" si="5"/>
        <v/>
      </c>
      <c r="M30" s="74" t="str">
        <f t="shared" si="5"/>
        <v/>
      </c>
      <c r="N30" s="74" t="str">
        <f t="shared" si="5"/>
        <v/>
      </c>
      <c r="O30" s="74" t="str">
        <f t="shared" si="5"/>
        <v/>
      </c>
      <c r="P30" s="75"/>
      <c r="Q30" s="74"/>
      <c r="R30" s="74"/>
      <c r="S30" s="76"/>
      <c r="T30" s="77"/>
      <c r="U30" s="74"/>
      <c r="V30" s="78"/>
    </row>
    <row r="31" spans="1:24">
      <c r="A31" s="87"/>
      <c r="B31" s="84" t="s">
        <v>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1" t="str">
        <f>IF((O32=""),"",MAX(C33:O33))</f>
        <v/>
      </c>
      <c r="Q31" s="60" t="str">
        <f>IF(O32="","",MIN(C33:O33))</f>
        <v/>
      </c>
      <c r="R31" s="60" t="str">
        <f>IF((O33=""),"",AVERAGE(C33:O33))</f>
        <v/>
      </c>
      <c r="S31" s="62" t="e">
        <f>STDEV(C33:O33)</f>
        <v>#DIV/0!</v>
      </c>
      <c r="T31" s="63" t="str">
        <f>IF((O32=""),"",((P31-Q31)/(P31+Q31))*100)</f>
        <v/>
      </c>
      <c r="U31" s="64"/>
      <c r="V31" s="65"/>
    </row>
    <row r="32" spans="1:24">
      <c r="A32" s="88"/>
      <c r="B32" s="85" t="s">
        <v>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9"/>
      <c r="Q32" s="70"/>
      <c r="R32" s="70"/>
      <c r="S32" s="62"/>
      <c r="T32" s="71"/>
      <c r="U32" s="70"/>
      <c r="V32" s="72"/>
    </row>
    <row r="33" spans="1:22" ht="32.25" thickBot="1">
      <c r="A33" s="89"/>
      <c r="B33" s="86" t="s">
        <v>51</v>
      </c>
      <c r="C33" s="74" t="str">
        <f t="shared" ref="C33:O33" si="6">IF(((C31="")*AND(C32="")),"",(C31-C32)*2)</f>
        <v/>
      </c>
      <c r="D33" s="74" t="str">
        <f t="shared" si="6"/>
        <v/>
      </c>
      <c r="E33" s="74" t="str">
        <f t="shared" si="6"/>
        <v/>
      </c>
      <c r="F33" s="74" t="str">
        <f t="shared" si="6"/>
        <v/>
      </c>
      <c r="G33" s="74" t="str">
        <f t="shared" si="6"/>
        <v/>
      </c>
      <c r="H33" s="74" t="str">
        <f t="shared" si="6"/>
        <v/>
      </c>
      <c r="I33" s="74" t="str">
        <f t="shared" si="6"/>
        <v/>
      </c>
      <c r="J33" s="74" t="str">
        <f t="shared" si="6"/>
        <v/>
      </c>
      <c r="K33" s="74" t="str">
        <f t="shared" si="6"/>
        <v/>
      </c>
      <c r="L33" s="74" t="str">
        <f t="shared" si="6"/>
        <v/>
      </c>
      <c r="M33" s="74" t="str">
        <f t="shared" si="6"/>
        <v/>
      </c>
      <c r="N33" s="74" t="str">
        <f t="shared" si="6"/>
        <v/>
      </c>
      <c r="O33" s="74" t="str">
        <f t="shared" si="6"/>
        <v/>
      </c>
      <c r="P33" s="75"/>
      <c r="Q33" s="74"/>
      <c r="R33" s="74"/>
      <c r="S33" s="76"/>
      <c r="T33" s="77"/>
      <c r="U33" s="74"/>
      <c r="V33" s="78"/>
    </row>
  </sheetData>
  <autoFilter ref="A12:AD15"/>
  <mergeCells count="2">
    <mergeCell ref="C9:O9"/>
    <mergeCell ref="N2:Q6"/>
  </mergeCells>
  <conditionalFormatting sqref="U13">
    <cfRule type="cellIs" dxfId="43" priority="15" stopIfTrue="1" operator="equal">
      <formula>"Fail"</formula>
    </cfRule>
    <cfRule type="cellIs" dxfId="42" priority="16" stopIfTrue="1" operator="equal">
      <formula>"Pass"</formula>
    </cfRule>
  </conditionalFormatting>
  <conditionalFormatting sqref="U16">
    <cfRule type="cellIs" dxfId="41" priority="11" stopIfTrue="1" operator="equal">
      <formula>"Fail"</formula>
    </cfRule>
    <cfRule type="cellIs" dxfId="40" priority="12" stopIfTrue="1" operator="equal">
      <formula>"Pass"</formula>
    </cfRule>
  </conditionalFormatting>
  <conditionalFormatting sqref="U19">
    <cfRule type="cellIs" dxfId="39" priority="9" stopIfTrue="1" operator="equal">
      <formula>"Fail"</formula>
    </cfRule>
    <cfRule type="cellIs" dxfId="38" priority="10" stopIfTrue="1" operator="equal">
      <formula>"Pass"</formula>
    </cfRule>
  </conditionalFormatting>
  <conditionalFormatting sqref="U22">
    <cfRule type="cellIs" dxfId="37" priority="7" stopIfTrue="1" operator="equal">
      <formula>"Fail"</formula>
    </cfRule>
    <cfRule type="cellIs" dxfId="36" priority="8" stopIfTrue="1" operator="equal">
      <formula>"Pass"</formula>
    </cfRule>
  </conditionalFormatting>
  <conditionalFormatting sqref="U25">
    <cfRule type="cellIs" dxfId="35" priority="5" stopIfTrue="1" operator="equal">
      <formula>"Fail"</formula>
    </cfRule>
    <cfRule type="cellIs" dxfId="34" priority="6" stopIfTrue="1" operator="equal">
      <formula>"Pass"</formula>
    </cfRule>
  </conditionalFormatting>
  <conditionalFormatting sqref="U28">
    <cfRule type="cellIs" dxfId="33" priority="3" stopIfTrue="1" operator="equal">
      <formula>"Fail"</formula>
    </cfRule>
    <cfRule type="cellIs" dxfId="32" priority="4" stopIfTrue="1" operator="equal">
      <formula>"Pass"</formula>
    </cfRule>
  </conditionalFormatting>
  <conditionalFormatting sqref="U31">
    <cfRule type="cellIs" dxfId="31" priority="1" stopIfTrue="1" operator="equal">
      <formula>"Fail"</formula>
    </cfRule>
    <cfRule type="cellIs" dxfId="30" priority="2" stopIfTrue="1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3"/>
  <dimension ref="A1:BO102"/>
  <sheetViews>
    <sheetView tabSelected="1" topLeftCell="A2" zoomScale="70" zoomScaleNormal="70" workbookViewId="0">
      <selection activeCell="A8" sqref="A8:XFD8"/>
    </sheetView>
  </sheetViews>
  <sheetFormatPr defaultColWidth="8.42578125" defaultRowHeight="15.75"/>
  <cols>
    <col min="1" max="2" width="18.7109375" style="198" customWidth="1"/>
    <col min="3" max="3" width="16.42578125" style="126" customWidth="1"/>
    <col min="4" max="52" width="13.5703125" style="126" customWidth="1"/>
    <col min="53" max="53" width="9.140625" style="126" bestFit="1" customWidth="1"/>
    <col min="54" max="55" width="8.42578125" style="126"/>
    <col min="56" max="56" width="8.42578125" style="199"/>
    <col min="57" max="57" width="8.42578125" style="200"/>
    <col min="58" max="58" width="8.42578125" style="126"/>
    <col min="59" max="60" width="8.42578125" style="201"/>
    <col min="61" max="61" width="8.42578125" style="202"/>
    <col min="62" max="65" width="8.42578125" style="112"/>
    <col min="66" max="67" width="8.42578125" style="125"/>
    <col min="68" max="16384" width="8.42578125" style="126"/>
  </cols>
  <sheetData>
    <row r="1" spans="1:67" s="115" customFormat="1">
      <c r="A1" s="105" t="s">
        <v>17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8"/>
      <c r="BE1" s="109"/>
      <c r="BF1" s="107"/>
      <c r="BG1" s="110"/>
      <c r="BH1" s="110"/>
      <c r="BI1" s="111"/>
      <c r="BJ1" s="112"/>
      <c r="BK1" s="112"/>
      <c r="BL1" s="113"/>
      <c r="BM1" s="113"/>
      <c r="BN1" s="114"/>
      <c r="BO1" s="114"/>
    </row>
    <row r="2" spans="1:67">
      <c r="A2" s="116" t="s">
        <v>18</v>
      </c>
      <c r="B2" s="117"/>
      <c r="C2" s="118"/>
      <c r="D2" s="119"/>
      <c r="E2" s="119"/>
      <c r="F2" s="120"/>
      <c r="G2" s="120"/>
      <c r="H2" s="120"/>
      <c r="I2" s="120"/>
      <c r="J2" s="120" t="s">
        <v>52</v>
      </c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19"/>
      <c r="BB2" s="118"/>
      <c r="BC2" s="120"/>
      <c r="BD2" s="108"/>
      <c r="BE2" s="121"/>
      <c r="BF2" s="122"/>
      <c r="BG2" s="123"/>
      <c r="BH2" s="123"/>
      <c r="BI2" s="124"/>
    </row>
    <row r="3" spans="1:67">
      <c r="A3" s="127" t="s">
        <v>19</v>
      </c>
      <c r="B3" s="128"/>
      <c r="C3" s="129"/>
      <c r="D3" s="129"/>
      <c r="E3" s="129"/>
      <c r="F3" s="122"/>
      <c r="G3" s="122" t="s">
        <v>20</v>
      </c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9"/>
      <c r="BB3" s="129"/>
      <c r="BC3" s="122"/>
      <c r="BD3" s="108"/>
      <c r="BE3" s="130"/>
      <c r="BF3" s="122"/>
      <c r="BG3" s="131"/>
      <c r="BH3" s="131"/>
      <c r="BI3" s="132"/>
    </row>
    <row r="4" spans="1:67">
      <c r="A4" s="116" t="s">
        <v>53</v>
      </c>
      <c r="B4" s="117"/>
      <c r="C4" s="119"/>
      <c r="D4" s="119"/>
      <c r="E4" s="119"/>
      <c r="F4" s="122"/>
      <c r="G4" s="120" t="s">
        <v>139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19"/>
      <c r="BB4" s="119"/>
      <c r="BC4" s="122"/>
      <c r="BD4" s="108"/>
      <c r="BE4" s="130"/>
      <c r="BF4" s="122"/>
      <c r="BG4" s="131"/>
      <c r="BH4" s="131"/>
      <c r="BI4" s="132"/>
    </row>
    <row r="5" spans="1:67" ht="21">
      <c r="A5" s="116" t="s">
        <v>146</v>
      </c>
      <c r="B5" s="117"/>
      <c r="C5" s="119"/>
      <c r="D5" s="119"/>
      <c r="E5" s="119"/>
      <c r="F5" s="122"/>
      <c r="G5" s="205" t="s">
        <v>145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33"/>
      <c r="BB5" s="119"/>
      <c r="BC5" s="122"/>
      <c r="BD5" s="108"/>
      <c r="BE5" s="130"/>
      <c r="BF5" s="122"/>
      <c r="BG5" s="131"/>
      <c r="BH5" s="131"/>
      <c r="BI5" s="132"/>
    </row>
    <row r="6" spans="1:67">
      <c r="A6" s="116" t="s">
        <v>55</v>
      </c>
      <c r="B6" s="117"/>
      <c r="C6" s="119"/>
      <c r="D6" s="119"/>
      <c r="E6" s="119"/>
      <c r="F6" s="120" t="s">
        <v>140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19"/>
      <c r="BB6" s="119"/>
      <c r="BC6" s="122"/>
      <c r="BD6" s="108"/>
      <c r="BE6" s="134"/>
      <c r="BF6" s="135"/>
      <c r="BG6" s="136"/>
      <c r="BH6" s="136"/>
      <c r="BI6" s="137"/>
    </row>
    <row r="7" spans="1:67">
      <c r="A7" s="138" t="s">
        <v>21</v>
      </c>
      <c r="B7" s="139"/>
      <c r="C7" s="119"/>
      <c r="D7" s="119"/>
      <c r="E7" s="119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19"/>
      <c r="BB7" s="119"/>
      <c r="BC7" s="122"/>
      <c r="BD7" s="108"/>
      <c r="BE7" s="130"/>
      <c r="BF7" s="122"/>
      <c r="BG7" s="131"/>
      <c r="BH7" s="131"/>
      <c r="BI7" s="132"/>
    </row>
    <row r="8" spans="1:67" s="142" customFormat="1" ht="21">
      <c r="A8" s="141"/>
      <c r="B8" s="141"/>
      <c r="C8" s="140"/>
      <c r="D8" s="218" t="s">
        <v>22</v>
      </c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E8" s="143"/>
      <c r="BI8" s="133"/>
    </row>
    <row r="9" spans="1:67" s="145" customFormat="1" ht="15">
      <c r="A9" s="144"/>
      <c r="B9" s="208"/>
      <c r="C9" s="11" t="s">
        <v>147</v>
      </c>
      <c r="D9" s="10">
        <v>1</v>
      </c>
      <c r="E9" s="10">
        <v>2</v>
      </c>
      <c r="F9" s="10">
        <v>3</v>
      </c>
      <c r="G9" s="10">
        <v>4</v>
      </c>
      <c r="H9" s="10">
        <v>5</v>
      </c>
      <c r="I9" s="10">
        <v>6</v>
      </c>
      <c r="J9" s="10">
        <v>7</v>
      </c>
      <c r="K9" s="10">
        <v>8</v>
      </c>
      <c r="L9" s="10">
        <v>9</v>
      </c>
      <c r="M9" s="10">
        <v>10</v>
      </c>
      <c r="N9" s="10">
        <v>11</v>
      </c>
      <c r="O9" s="10">
        <v>12</v>
      </c>
      <c r="P9" s="10">
        <v>13</v>
      </c>
      <c r="Q9" s="10">
        <v>14</v>
      </c>
      <c r="R9" s="10">
        <v>15</v>
      </c>
      <c r="S9" s="10">
        <v>16</v>
      </c>
      <c r="T9" s="10">
        <v>17</v>
      </c>
      <c r="U9" s="10">
        <v>18</v>
      </c>
      <c r="V9" s="10">
        <v>19</v>
      </c>
      <c r="W9" s="10">
        <v>20</v>
      </c>
      <c r="X9" s="10">
        <v>21</v>
      </c>
      <c r="Y9" s="10">
        <v>22</v>
      </c>
      <c r="Z9" s="10">
        <v>23</v>
      </c>
      <c r="AA9" s="10">
        <v>24</v>
      </c>
      <c r="AB9" s="10">
        <v>25</v>
      </c>
      <c r="AC9" s="10">
        <v>26</v>
      </c>
      <c r="AD9" s="10">
        <v>27</v>
      </c>
      <c r="AE9" s="10">
        <v>28</v>
      </c>
      <c r="AF9" s="10">
        <v>29</v>
      </c>
      <c r="AG9" s="10">
        <v>30</v>
      </c>
      <c r="AH9" s="10">
        <v>31</v>
      </c>
      <c r="AI9" s="10">
        <v>32</v>
      </c>
      <c r="AJ9" s="10">
        <v>33</v>
      </c>
      <c r="AK9" s="10">
        <v>34</v>
      </c>
      <c r="AL9" s="10">
        <v>35</v>
      </c>
      <c r="AM9" s="10">
        <v>36</v>
      </c>
      <c r="AN9" s="10">
        <v>37</v>
      </c>
      <c r="AO9" s="10">
        <v>38</v>
      </c>
      <c r="AP9" s="10">
        <v>39</v>
      </c>
      <c r="AQ9" s="10">
        <v>40</v>
      </c>
      <c r="AR9" s="10">
        <v>41</v>
      </c>
      <c r="AS9" s="10">
        <v>42</v>
      </c>
      <c r="AT9" s="10">
        <v>43</v>
      </c>
      <c r="AU9" s="10">
        <v>44</v>
      </c>
      <c r="AV9" s="10">
        <v>45</v>
      </c>
      <c r="AW9" s="10">
        <v>46</v>
      </c>
      <c r="AX9" s="10">
        <v>47</v>
      </c>
      <c r="AY9" s="10">
        <v>48</v>
      </c>
      <c r="AZ9" s="10">
        <v>49</v>
      </c>
    </row>
    <row r="10" spans="1:67" s="147" customFormat="1" ht="15">
      <c r="A10" s="146"/>
      <c r="B10" s="219" t="s">
        <v>148</v>
      </c>
      <c r="C10" s="11" t="s">
        <v>141</v>
      </c>
      <c r="D10" s="10">
        <v>0</v>
      </c>
      <c r="E10" s="10">
        <v>0</v>
      </c>
      <c r="F10" s="10">
        <f>-30*COS(RADIANS(45))</f>
        <v>-21.213203435596427</v>
      </c>
      <c r="G10" s="10">
        <v>-30</v>
      </c>
      <c r="H10" s="10">
        <f>-30*COS(RADIANS(45))</f>
        <v>-21.213203435596427</v>
      </c>
      <c r="I10" s="10">
        <v>0</v>
      </c>
      <c r="J10" s="10">
        <f>30*COS(RADIANS(45))</f>
        <v>21.213203435596427</v>
      </c>
      <c r="K10" s="10">
        <v>30</v>
      </c>
      <c r="L10" s="10">
        <f>30*COS(RADIANS(45))</f>
        <v>21.213203435596427</v>
      </c>
      <c r="M10" s="10">
        <v>0</v>
      </c>
      <c r="N10" s="10">
        <f>-60*COS(RADIANS(67.5))</f>
        <v>-22.961005941905391</v>
      </c>
      <c r="O10" s="10">
        <f>-60*COS(RADIANS(45))</f>
        <v>-42.426406871192853</v>
      </c>
      <c r="P10" s="10">
        <f>-60*COS(RADIANS(22.5))</f>
        <v>-55.432771950677207</v>
      </c>
      <c r="Q10" s="10">
        <v>-60</v>
      </c>
      <c r="R10" s="10">
        <f>-60*COS(RADIANS(22.5))</f>
        <v>-55.432771950677207</v>
      </c>
      <c r="S10" s="10">
        <f>-60*COS(RADIANS(45))</f>
        <v>-42.426406871192853</v>
      </c>
      <c r="T10" s="10">
        <f>-60*COS(RADIANS(67.5))</f>
        <v>-22.961005941905391</v>
      </c>
      <c r="U10" s="10">
        <v>0</v>
      </c>
      <c r="V10" s="10">
        <f>60*COS(RADIANS(67.5))</f>
        <v>22.961005941905391</v>
      </c>
      <c r="W10" s="10">
        <f>-60*COS(RADIANS(45))</f>
        <v>-42.426406871192853</v>
      </c>
      <c r="X10" s="10">
        <f>60*COS(RADIANS(22.5))</f>
        <v>55.432771950677207</v>
      </c>
      <c r="Y10" s="10">
        <v>60</v>
      </c>
      <c r="Z10" s="10">
        <f>60*COS(RADIANS(22.5))</f>
        <v>55.432771950677207</v>
      </c>
      <c r="AA10" s="10">
        <f>60*COS(RADIANS(45))</f>
        <v>42.426406871192853</v>
      </c>
      <c r="AB10" s="10">
        <f>60*COS(RADIANS(67.5))</f>
        <v>22.961005941905391</v>
      </c>
      <c r="AC10" s="10">
        <v>0</v>
      </c>
      <c r="AD10" s="10">
        <f>-90*COS(RADIANS(75))</f>
        <v>-23.293714059226865</v>
      </c>
      <c r="AE10" s="10">
        <f>-90*COS(RADIANS(60))</f>
        <v>-45.000000000000007</v>
      </c>
      <c r="AF10" s="10">
        <f>-90*COS(RADIANS(45))</f>
        <v>-63.63961030678928</v>
      </c>
      <c r="AG10" s="10">
        <f>-90*COS(RADIANS(30))</f>
        <v>-77.94228634059948</v>
      </c>
      <c r="AH10" s="10">
        <f>-90*COS(RADIANS(15))</f>
        <v>-86.933324366016151</v>
      </c>
      <c r="AI10" s="10">
        <v>-90</v>
      </c>
      <c r="AJ10" s="10">
        <f>-90*COS(RADIANS(15))</f>
        <v>-86.933324366016151</v>
      </c>
      <c r="AK10" s="10">
        <f>-90*COS(RADIANS(30))</f>
        <v>-77.94228634059948</v>
      </c>
      <c r="AL10" s="10">
        <f>-90*COS(RADIANS(45))</f>
        <v>-63.63961030678928</v>
      </c>
      <c r="AM10" s="10">
        <f>-90*COS(RADIANS(60))</f>
        <v>-45.000000000000007</v>
      </c>
      <c r="AN10" s="10">
        <f>-90*COS(RADIANS(75))</f>
        <v>-23.293714059226865</v>
      </c>
      <c r="AO10" s="10">
        <v>0</v>
      </c>
      <c r="AP10" s="10">
        <f>90*COS(RADIANS(75))</f>
        <v>23.293714059226865</v>
      </c>
      <c r="AQ10" s="10">
        <f>90*COS(RADIANS(60))</f>
        <v>45.000000000000007</v>
      </c>
      <c r="AR10" s="10">
        <f>90*COS(RADIANS(45))</f>
        <v>63.63961030678928</v>
      </c>
      <c r="AS10" s="10">
        <f>90*COS(RADIANS(30))</f>
        <v>77.94228634059948</v>
      </c>
      <c r="AT10" s="10">
        <f>90*COS(RADIANS(15))</f>
        <v>86.933324366016151</v>
      </c>
      <c r="AU10" s="10">
        <v>90</v>
      </c>
      <c r="AV10" s="10">
        <f>90*COS(RADIANS(15))</f>
        <v>86.933324366016151</v>
      </c>
      <c r="AW10" s="10">
        <f>90*COS(RADIANS(30))</f>
        <v>77.94228634059948</v>
      </c>
      <c r="AX10" s="10">
        <f>90*COS(RADIANS(45))</f>
        <v>63.63961030678928</v>
      </c>
      <c r="AY10" s="10">
        <f>90*COS(RADIANS(60))</f>
        <v>45.000000000000007</v>
      </c>
      <c r="AZ10" s="10">
        <f>90*COS(RADIANS(75))</f>
        <v>23.293714059226865</v>
      </c>
    </row>
    <row r="11" spans="1:67" s="149" customFormat="1" thickBot="1">
      <c r="A11" s="148"/>
      <c r="B11" s="220"/>
      <c r="C11" s="11" t="s">
        <v>142</v>
      </c>
      <c r="D11" s="10">
        <v>0</v>
      </c>
      <c r="E11" s="10">
        <v>30</v>
      </c>
      <c r="F11" s="10">
        <f>30*SIN(RADIANS(45))</f>
        <v>21.213203435596423</v>
      </c>
      <c r="G11" s="10">
        <v>0</v>
      </c>
      <c r="H11" s="10">
        <f>-30*SIN(RADIANS(45))</f>
        <v>-21.213203435596423</v>
      </c>
      <c r="I11" s="10">
        <v>-30</v>
      </c>
      <c r="J11" s="10">
        <f>-30*SIN(RADIANS(45))</f>
        <v>-21.213203435596423</v>
      </c>
      <c r="K11" s="10">
        <v>0</v>
      </c>
      <c r="L11" s="10">
        <f>30*SIN(RADIANS(45))</f>
        <v>21.213203435596423</v>
      </c>
      <c r="M11" s="10">
        <v>60</v>
      </c>
      <c r="N11" s="10">
        <f>60*SIN(RADIANS(67.5))</f>
        <v>55.432771950677207</v>
      </c>
      <c r="O11" s="10">
        <f>60*SIN(RADIANS(45))</f>
        <v>42.426406871192846</v>
      </c>
      <c r="P11" s="10">
        <f>60*SIN(RADIANS(22.5))</f>
        <v>22.961005941905388</v>
      </c>
      <c r="Q11" s="10">
        <v>0</v>
      </c>
      <c r="R11" s="10">
        <f>-60*SIN(RADIANS(22.5))</f>
        <v>-22.961005941905388</v>
      </c>
      <c r="S11" s="10">
        <f>-60*SIN(RADIANS(45))</f>
        <v>-42.426406871192846</v>
      </c>
      <c r="T11" s="10">
        <f>-60*SIN(RADIANS(67.5))</f>
        <v>-55.432771950677207</v>
      </c>
      <c r="U11" s="10">
        <v>-60</v>
      </c>
      <c r="V11" s="10">
        <f>-60*SIN(RADIANS(67.5))</f>
        <v>-55.432771950677207</v>
      </c>
      <c r="W11" s="10">
        <f>60*SIN(RADIANS(45))</f>
        <v>42.426406871192846</v>
      </c>
      <c r="X11" s="10">
        <f>-60*SIN(RADIANS(22.5))</f>
        <v>-22.961005941905388</v>
      </c>
      <c r="Y11" s="10">
        <v>0</v>
      </c>
      <c r="Z11" s="10">
        <f>60*SIN(RADIANS(22.5))</f>
        <v>22.961005941905388</v>
      </c>
      <c r="AA11" s="10">
        <f>60*SIN(RADIANS(45))</f>
        <v>42.426406871192846</v>
      </c>
      <c r="AB11" s="10">
        <f>60*SIN(RADIANS(67.5))</f>
        <v>55.432771950677207</v>
      </c>
      <c r="AC11" s="10">
        <v>90</v>
      </c>
      <c r="AD11" s="10">
        <f>90*SIN(RADIANS(75))</f>
        <v>86.933324366016151</v>
      </c>
      <c r="AE11" s="10">
        <f>90*SIN(RADIANS(60))</f>
        <v>77.94228634059948</v>
      </c>
      <c r="AF11" s="10">
        <f>90*SIN(RADIANS(45))</f>
        <v>63.639610306789272</v>
      </c>
      <c r="AG11" s="10">
        <f>90*SIN(RADIANS(30))</f>
        <v>44.999999999999993</v>
      </c>
      <c r="AH11" s="10">
        <f>90*SIN(RADIANS(15))</f>
        <v>23.293714059226865</v>
      </c>
      <c r="AI11" s="10">
        <v>0</v>
      </c>
      <c r="AJ11" s="10">
        <f>90*SIN(RADIANS(15))</f>
        <v>23.293714059226865</v>
      </c>
      <c r="AK11" s="10">
        <f>90*SIN(RADIANS(30))</f>
        <v>44.999999999999993</v>
      </c>
      <c r="AL11" s="10">
        <f>90*SIN(RADIANS(45))</f>
        <v>63.639610306789272</v>
      </c>
      <c r="AM11" s="10">
        <f>90*SIN(RADIANS(60))</f>
        <v>77.94228634059948</v>
      </c>
      <c r="AN11" s="10">
        <f>-90*SIN(RADIANS(75))</f>
        <v>-86.933324366016151</v>
      </c>
      <c r="AO11" s="10">
        <v>-90</v>
      </c>
      <c r="AP11" s="10">
        <f>-90*SIN(RADIANS(75))</f>
        <v>-86.933324366016151</v>
      </c>
      <c r="AQ11" s="10">
        <f>-90*SIN(RADIANS(60))</f>
        <v>-77.94228634059948</v>
      </c>
      <c r="AR11" s="10">
        <f>-90*SIN(RADIANS(45))</f>
        <v>-63.639610306789272</v>
      </c>
      <c r="AS11" s="10">
        <f>-90*SIN(RADIANS(30))</f>
        <v>-44.999999999999993</v>
      </c>
      <c r="AT11" s="10">
        <f>-90*SIN(RADIANS(15))</f>
        <v>-23.293714059226865</v>
      </c>
      <c r="AU11" s="10">
        <v>0</v>
      </c>
      <c r="AV11" s="10">
        <f>90*SIN(RADIANS(15))</f>
        <v>23.293714059226865</v>
      </c>
      <c r="AW11" s="10">
        <f>90*SIN(RADIANS(30))</f>
        <v>44.999999999999993</v>
      </c>
      <c r="AX11" s="10">
        <f>90*SIN(RADIANS(45))</f>
        <v>63.639610306789272</v>
      </c>
      <c r="AY11" s="10">
        <f>90*SIN(RADIANS(60))</f>
        <v>77.94228634059948</v>
      </c>
      <c r="AZ11" s="10">
        <f>-90*SIN(RADIANS(75))</f>
        <v>-86.933324366016151</v>
      </c>
    </row>
    <row r="12" spans="1:67" s="160" customFormat="1" ht="63.75" thickBot="1">
      <c r="A12" s="150" t="s">
        <v>23</v>
      </c>
      <c r="B12" s="151" t="s">
        <v>143</v>
      </c>
      <c r="C12" s="152" t="s">
        <v>24</v>
      </c>
      <c r="D12" s="152" t="s">
        <v>25</v>
      </c>
      <c r="E12" s="152" t="s">
        <v>26</v>
      </c>
      <c r="F12" s="152" t="s">
        <v>27</v>
      </c>
      <c r="G12" s="152" t="s">
        <v>28</v>
      </c>
      <c r="H12" s="152" t="s">
        <v>29</v>
      </c>
      <c r="I12" s="152" t="s">
        <v>30</v>
      </c>
      <c r="J12" s="152" t="s">
        <v>31</v>
      </c>
      <c r="K12" s="152" t="s">
        <v>32</v>
      </c>
      <c r="L12" s="152" t="s">
        <v>33</v>
      </c>
      <c r="M12" s="152" t="s">
        <v>34</v>
      </c>
      <c r="N12" s="152" t="s">
        <v>35</v>
      </c>
      <c r="O12" s="152" t="s">
        <v>36</v>
      </c>
      <c r="P12" s="152" t="s">
        <v>37</v>
      </c>
      <c r="Q12" s="152" t="s">
        <v>57</v>
      </c>
      <c r="R12" s="152" t="s">
        <v>58</v>
      </c>
      <c r="S12" s="152" t="s">
        <v>59</v>
      </c>
      <c r="T12" s="152" t="s">
        <v>60</v>
      </c>
      <c r="U12" s="152" t="s">
        <v>61</v>
      </c>
      <c r="V12" s="152" t="s">
        <v>62</v>
      </c>
      <c r="W12" s="152" t="s">
        <v>63</v>
      </c>
      <c r="X12" s="152" t="s">
        <v>64</v>
      </c>
      <c r="Y12" s="152" t="s">
        <v>65</v>
      </c>
      <c r="Z12" s="152" t="s">
        <v>66</v>
      </c>
      <c r="AA12" s="152" t="s">
        <v>67</v>
      </c>
      <c r="AB12" s="152" t="s">
        <v>68</v>
      </c>
      <c r="AC12" s="152" t="s">
        <v>69</v>
      </c>
      <c r="AD12" s="152" t="s">
        <v>70</v>
      </c>
      <c r="AE12" s="152" t="s">
        <v>71</v>
      </c>
      <c r="AF12" s="152" t="s">
        <v>72</v>
      </c>
      <c r="AG12" s="152" t="s">
        <v>73</v>
      </c>
      <c r="AH12" s="152" t="s">
        <v>74</v>
      </c>
      <c r="AI12" s="152" t="s">
        <v>75</v>
      </c>
      <c r="AJ12" s="152" t="s">
        <v>76</v>
      </c>
      <c r="AK12" s="152" t="s">
        <v>77</v>
      </c>
      <c r="AL12" s="152" t="s">
        <v>78</v>
      </c>
      <c r="AM12" s="152" t="s">
        <v>79</v>
      </c>
      <c r="AN12" s="152" t="s">
        <v>80</v>
      </c>
      <c r="AO12" s="152" t="s">
        <v>81</v>
      </c>
      <c r="AP12" s="152" t="s">
        <v>82</v>
      </c>
      <c r="AQ12" s="152" t="s">
        <v>83</v>
      </c>
      <c r="AR12" s="152" t="s">
        <v>84</v>
      </c>
      <c r="AS12" s="152" t="s">
        <v>85</v>
      </c>
      <c r="AT12" s="152" t="s">
        <v>86</v>
      </c>
      <c r="AU12" s="152" t="s">
        <v>87</v>
      </c>
      <c r="AV12" s="152" t="s">
        <v>88</v>
      </c>
      <c r="AW12" s="152" t="s">
        <v>89</v>
      </c>
      <c r="AX12" s="152" t="s">
        <v>90</v>
      </c>
      <c r="AY12" s="152" t="s">
        <v>91</v>
      </c>
      <c r="AZ12" s="152" t="s">
        <v>92</v>
      </c>
      <c r="BA12" s="153" t="s">
        <v>38</v>
      </c>
      <c r="BB12" s="153" t="s">
        <v>39</v>
      </c>
      <c r="BC12" s="152" t="s">
        <v>40</v>
      </c>
      <c r="BD12" s="154" t="s">
        <v>41</v>
      </c>
      <c r="BE12" s="155" t="s">
        <v>42</v>
      </c>
      <c r="BF12" s="154" t="s">
        <v>43</v>
      </c>
      <c r="BG12" s="152" t="s">
        <v>44</v>
      </c>
      <c r="BH12" s="152" t="s">
        <v>45</v>
      </c>
      <c r="BI12" s="156" t="s">
        <v>46</v>
      </c>
      <c r="BJ12" s="157" t="s">
        <v>5</v>
      </c>
      <c r="BK12" s="157" t="s">
        <v>7</v>
      </c>
      <c r="BL12" s="158" t="s">
        <v>47</v>
      </c>
      <c r="BM12" s="158" t="s">
        <v>48</v>
      </c>
      <c r="BN12" s="158" t="s">
        <v>49</v>
      </c>
      <c r="BO12" s="159" t="s">
        <v>50</v>
      </c>
    </row>
    <row r="13" spans="1:67">
      <c r="A13" s="161">
        <v>43777</v>
      </c>
      <c r="B13" s="162" t="s">
        <v>138</v>
      </c>
      <c r="C13" s="163" t="s">
        <v>135</v>
      </c>
      <c r="D13" s="164">
        <v>8.3927000000000002E-2</v>
      </c>
      <c r="E13" s="164">
        <v>8.4435999999999997E-2</v>
      </c>
      <c r="F13" s="164">
        <v>8.4513000000000005E-2</v>
      </c>
      <c r="G13" s="164">
        <v>8.3770999999999998E-2</v>
      </c>
      <c r="H13" s="164">
        <v>8.3868999999999999E-2</v>
      </c>
      <c r="I13" s="164">
        <v>8.4619E-2</v>
      </c>
      <c r="J13" s="164">
        <v>8.4776000000000004E-2</v>
      </c>
      <c r="K13" s="164">
        <v>8.3963999999999997E-2</v>
      </c>
      <c r="L13" s="164">
        <v>8.4167000000000006E-2</v>
      </c>
      <c r="M13" s="164">
        <v>8.4635000000000002E-2</v>
      </c>
      <c r="N13" s="164">
        <v>8.5014999999999993E-2</v>
      </c>
      <c r="O13" s="164">
        <v>8.4798999999999999E-2</v>
      </c>
      <c r="P13" s="164">
        <v>8.3546999999999996E-2</v>
      </c>
      <c r="Q13" s="164">
        <v>8.2316E-2</v>
      </c>
      <c r="R13" s="164">
        <v>8.2308000000000006E-2</v>
      </c>
      <c r="S13" s="164">
        <v>8.2944000000000004E-2</v>
      </c>
      <c r="T13" s="164">
        <v>8.2827999999999999E-2</v>
      </c>
      <c r="U13" s="164">
        <v>8.3188999999999999E-2</v>
      </c>
      <c r="V13" s="164">
        <v>8.3780999999999994E-2</v>
      </c>
      <c r="W13" s="164">
        <v>8.3285999999999999E-2</v>
      </c>
      <c r="X13" s="164">
        <v>8.2837999999999995E-2</v>
      </c>
      <c r="Y13" s="164">
        <v>8.2797999999999997E-2</v>
      </c>
      <c r="Z13" s="164">
        <v>8.4195999999999993E-2</v>
      </c>
      <c r="AA13" s="164">
        <v>8.4960999999999995E-2</v>
      </c>
      <c r="AB13" s="164">
        <v>8.4502999999999995E-2</v>
      </c>
      <c r="AC13" s="164">
        <v>8.1353999999999996E-2</v>
      </c>
      <c r="AD13" s="164">
        <v>8.1414E-2</v>
      </c>
      <c r="AE13" s="164">
        <v>8.1447000000000006E-2</v>
      </c>
      <c r="AF13" s="164">
        <v>8.1980999999999998E-2</v>
      </c>
      <c r="AG13" s="164">
        <v>8.1688999999999998E-2</v>
      </c>
      <c r="AH13" s="164">
        <v>8.1941E-2</v>
      </c>
      <c r="AI13" s="164">
        <v>8.1634999999999999E-2</v>
      </c>
      <c r="AJ13" s="164">
        <v>8.0723000000000003E-2</v>
      </c>
      <c r="AK13" s="164">
        <v>8.0248E-2</v>
      </c>
      <c r="AL13" s="164">
        <v>8.1059000000000006E-2</v>
      </c>
      <c r="AM13" s="164">
        <v>8.1664E-2</v>
      </c>
      <c r="AN13" s="164">
        <v>8.0944000000000002E-2</v>
      </c>
      <c r="AO13" s="164">
        <v>8.1729999999999997E-2</v>
      </c>
      <c r="AP13" s="164">
        <v>8.1622E-2</v>
      </c>
      <c r="AQ13" s="164">
        <v>8.0685000000000007E-2</v>
      </c>
      <c r="AR13" s="164">
        <v>8.0646999999999996E-2</v>
      </c>
      <c r="AS13" s="164">
        <v>8.1111000000000003E-2</v>
      </c>
      <c r="AT13" s="164">
        <v>8.1775E-2</v>
      </c>
      <c r="AU13" s="164">
        <v>8.2050999999999999E-2</v>
      </c>
      <c r="AV13" s="164">
        <v>8.1864999999999993E-2</v>
      </c>
      <c r="AW13" s="164">
        <v>8.2376000000000005E-2</v>
      </c>
      <c r="AX13" s="164">
        <v>8.2536999999999999E-2</v>
      </c>
      <c r="AY13" s="164">
        <v>8.1700999999999996E-2</v>
      </c>
      <c r="AZ13" s="164">
        <v>8.1090999999999996E-2</v>
      </c>
      <c r="BA13" s="165">
        <f>IF((P14=""),"",MAX(D17:AZ17))</f>
        <v>2978.5977432013151</v>
      </c>
      <c r="BB13" s="166">
        <f>IF(P14="","",MIN(D17:AZ17))</f>
        <v>2763.7462420682459</v>
      </c>
      <c r="BC13" s="166">
        <f>IF((P17=""),"",AVERAGE(D17:AZ17))</f>
        <v>2873.62061934033</v>
      </c>
      <c r="BD13" s="167">
        <f>STDEV(D17:AZ17)</f>
        <v>56.293982316915262</v>
      </c>
      <c r="BE13" s="168">
        <f>IF((P14=""),"",((BA13-BB13)/(BA13+BB13))*100)</f>
        <v>3.7415296207300179</v>
      </c>
      <c r="BF13" s="169"/>
      <c r="BG13" s="170">
        <v>102</v>
      </c>
      <c r="BH13" s="171"/>
      <c r="BI13" s="172" t="s">
        <v>56</v>
      </c>
      <c r="BL13" s="173"/>
      <c r="BM13" s="173"/>
      <c r="BN13" s="174"/>
      <c r="BO13" s="174"/>
    </row>
    <row r="14" spans="1:67">
      <c r="A14" s="175"/>
      <c r="B14" s="176"/>
      <c r="C14" s="177" t="s">
        <v>134</v>
      </c>
      <c r="D14" s="164">
        <v>0.13682</v>
      </c>
      <c r="E14" s="164">
        <v>0.13922999999999999</v>
      </c>
      <c r="F14" s="164">
        <v>0.13883999999999999</v>
      </c>
      <c r="G14" s="164">
        <v>0.13711000000000001</v>
      </c>
      <c r="H14" s="164">
        <v>0.13741999999999999</v>
      </c>
      <c r="I14" s="164">
        <v>0.13941999999999999</v>
      </c>
      <c r="J14" s="164">
        <v>0.13955000000000001</v>
      </c>
      <c r="K14" s="164">
        <v>0.13753000000000001</v>
      </c>
      <c r="L14" s="164">
        <v>0.13780000000000001</v>
      </c>
      <c r="M14" s="164">
        <v>0.14266000000000001</v>
      </c>
      <c r="N14" s="164">
        <v>0.14460000000000001</v>
      </c>
      <c r="O14" s="164">
        <v>0.14360000000000001</v>
      </c>
      <c r="P14" s="164">
        <v>0.14032</v>
      </c>
      <c r="Q14" s="164">
        <v>0.13750000000000001</v>
      </c>
      <c r="R14" s="164">
        <v>0.13808999999999999</v>
      </c>
      <c r="S14" s="164">
        <v>0.13718</v>
      </c>
      <c r="T14" s="164">
        <v>0.13653999999999999</v>
      </c>
      <c r="U14" s="164">
        <v>0.13736000000000001</v>
      </c>
      <c r="V14" s="164">
        <v>0.13902999999999999</v>
      </c>
      <c r="W14" s="164">
        <v>0.13791999999999999</v>
      </c>
      <c r="X14" s="164">
        <v>0.13683999999999999</v>
      </c>
      <c r="Y14" s="164">
        <v>0.13661999999999999</v>
      </c>
      <c r="Z14" s="164">
        <v>0.14021</v>
      </c>
      <c r="AA14" s="164">
        <v>0.14238999999999999</v>
      </c>
      <c r="AB14" s="164">
        <v>0.14332</v>
      </c>
      <c r="AC14" s="164">
        <v>0.1338</v>
      </c>
      <c r="AD14" s="164">
        <v>0.13406999999999999</v>
      </c>
      <c r="AE14" s="164">
        <v>0.13421</v>
      </c>
      <c r="AF14" s="164">
        <v>0.13428999999999999</v>
      </c>
      <c r="AG14" s="164">
        <v>0.13381000000000001</v>
      </c>
      <c r="AH14" s="164">
        <v>0.13422000000000001</v>
      </c>
      <c r="AI14" s="164">
        <v>0.13270999999999999</v>
      </c>
      <c r="AJ14" s="164">
        <v>0.13125000000000001</v>
      </c>
      <c r="AK14" s="164">
        <v>0.13142999999999999</v>
      </c>
      <c r="AL14" s="164">
        <v>0.13381999999999999</v>
      </c>
      <c r="AM14" s="164">
        <v>0.13694999999999999</v>
      </c>
      <c r="AN14" s="164">
        <v>0.13532</v>
      </c>
      <c r="AO14" s="164">
        <v>0.13636000000000001</v>
      </c>
      <c r="AP14" s="164">
        <v>0.13569999999999999</v>
      </c>
      <c r="AQ14" s="164">
        <v>0.13377</v>
      </c>
      <c r="AR14" s="164">
        <v>0.13292000000000001</v>
      </c>
      <c r="AS14" s="164">
        <v>0.13489999999999999</v>
      </c>
      <c r="AT14" s="164">
        <v>0.13621</v>
      </c>
      <c r="AU14" s="164">
        <v>0.13567000000000001</v>
      </c>
      <c r="AV14" s="164">
        <v>0.13546</v>
      </c>
      <c r="AW14" s="164">
        <v>0.13653000000000001</v>
      </c>
      <c r="AX14" s="164">
        <v>0.1366</v>
      </c>
      <c r="AY14" s="164">
        <v>0.13575000000000001</v>
      </c>
      <c r="AZ14" s="164">
        <v>0.13372999999999999</v>
      </c>
      <c r="BA14" s="178"/>
      <c r="BB14" s="179"/>
      <c r="BC14" s="179"/>
      <c r="BD14" s="167"/>
      <c r="BE14" s="180"/>
      <c r="BF14" s="179"/>
      <c r="BG14" s="181"/>
      <c r="BH14" s="171"/>
      <c r="BI14" s="182"/>
    </row>
    <row r="15" spans="1:67">
      <c r="A15" s="175"/>
      <c r="B15" s="176"/>
      <c r="C15" s="183" t="s">
        <v>132</v>
      </c>
      <c r="D15" s="184">
        <f t="shared" ref="D15:AI15" si="0">300/D13</f>
        <v>3574.5350125704481</v>
      </c>
      <c r="E15" s="184">
        <f t="shared" si="0"/>
        <v>3552.9868776351323</v>
      </c>
      <c r="F15" s="184">
        <f t="shared" si="0"/>
        <v>3549.7497426431432</v>
      </c>
      <c r="G15" s="184">
        <f t="shared" si="0"/>
        <v>3581.1915818123216</v>
      </c>
      <c r="H15" s="184">
        <f t="shared" si="0"/>
        <v>3577.0069990103616</v>
      </c>
      <c r="I15" s="184">
        <f t="shared" si="0"/>
        <v>3545.3030643236152</v>
      </c>
      <c r="J15" s="184">
        <f t="shared" si="0"/>
        <v>3538.7373785033496</v>
      </c>
      <c r="K15" s="184">
        <f t="shared" si="0"/>
        <v>3572.9598399313991</v>
      </c>
      <c r="L15" s="184">
        <f t="shared" si="0"/>
        <v>3564.3423194363586</v>
      </c>
      <c r="M15" s="184">
        <f t="shared" si="0"/>
        <v>3544.6328351154957</v>
      </c>
      <c r="N15" s="184">
        <f t="shared" si="0"/>
        <v>3528.7890372287247</v>
      </c>
      <c r="O15" s="184">
        <f t="shared" si="0"/>
        <v>3537.7775681316998</v>
      </c>
      <c r="P15" s="184">
        <f t="shared" si="0"/>
        <v>3590.793206219254</v>
      </c>
      <c r="Q15" s="184">
        <f t="shared" si="0"/>
        <v>3644.4919578210797</v>
      </c>
      <c r="R15" s="184">
        <f t="shared" si="0"/>
        <v>3644.8461874908876</v>
      </c>
      <c r="S15" s="184">
        <f t="shared" si="0"/>
        <v>3616.8981481481478</v>
      </c>
      <c r="T15" s="184">
        <f t="shared" si="0"/>
        <v>3621.9635871927367</v>
      </c>
      <c r="U15" s="184">
        <f t="shared" si="0"/>
        <v>3606.2460181033553</v>
      </c>
      <c r="V15" s="184">
        <f t="shared" si="0"/>
        <v>3580.7641350664235</v>
      </c>
      <c r="W15" s="184">
        <f t="shared" si="0"/>
        <v>3602.0459621064765</v>
      </c>
      <c r="X15" s="184">
        <f t="shared" si="0"/>
        <v>3621.5263526400931</v>
      </c>
      <c r="Y15" s="184">
        <f t="shared" si="0"/>
        <v>3623.2759245392403</v>
      </c>
      <c r="Z15" s="184">
        <f t="shared" si="0"/>
        <v>3563.1146372749304</v>
      </c>
      <c r="AA15" s="184">
        <f t="shared" si="0"/>
        <v>3531.0318852179239</v>
      </c>
      <c r="AB15" s="184">
        <f t="shared" si="0"/>
        <v>3550.1698164562208</v>
      </c>
      <c r="AC15" s="184">
        <f t="shared" si="0"/>
        <v>3687.58758020503</v>
      </c>
      <c r="AD15" s="184">
        <f t="shared" si="0"/>
        <v>3684.8699240916794</v>
      </c>
      <c r="AE15" s="184">
        <f t="shared" si="0"/>
        <v>3683.3769199602193</v>
      </c>
      <c r="AF15" s="184">
        <f t="shared" si="0"/>
        <v>3659.3844915285249</v>
      </c>
      <c r="AG15" s="184">
        <f t="shared" si="0"/>
        <v>3672.465080977855</v>
      </c>
      <c r="AH15" s="184">
        <f t="shared" si="0"/>
        <v>3661.170842435411</v>
      </c>
      <c r="AI15" s="184">
        <f t="shared" si="0"/>
        <v>3674.8943467875297</v>
      </c>
      <c r="AJ15" s="184">
        <f t="shared" ref="AJ15:AZ15" si="1">300/AJ13</f>
        <v>3716.4129182513038</v>
      </c>
      <c r="AK15" s="184">
        <f t="shared" si="1"/>
        <v>3738.410926129</v>
      </c>
      <c r="AL15" s="184">
        <f t="shared" si="1"/>
        <v>3701.0079078202293</v>
      </c>
      <c r="AM15" s="184">
        <f t="shared" si="1"/>
        <v>3673.5893416927897</v>
      </c>
      <c r="AN15" s="184">
        <f t="shared" si="1"/>
        <v>3706.2660604862622</v>
      </c>
      <c r="AO15" s="184">
        <f t="shared" si="1"/>
        <v>3670.6227823320692</v>
      </c>
      <c r="AP15" s="184">
        <f t="shared" si="1"/>
        <v>3675.4796500943371</v>
      </c>
      <c r="AQ15" s="184">
        <f t="shared" si="1"/>
        <v>3718.163227365681</v>
      </c>
      <c r="AR15" s="184">
        <f t="shared" si="1"/>
        <v>3719.9151859337608</v>
      </c>
      <c r="AS15" s="184">
        <f t="shared" si="1"/>
        <v>3698.6352036098679</v>
      </c>
      <c r="AT15" s="184">
        <f t="shared" si="1"/>
        <v>3668.6028737389179</v>
      </c>
      <c r="AU15" s="184">
        <f t="shared" si="1"/>
        <v>3656.2625684025788</v>
      </c>
      <c r="AV15" s="184">
        <f t="shared" si="1"/>
        <v>3664.5697184388937</v>
      </c>
      <c r="AW15" s="184">
        <f t="shared" si="1"/>
        <v>3641.8374283771968</v>
      </c>
      <c r="AX15" s="184">
        <f t="shared" si="1"/>
        <v>3634.7335134545719</v>
      </c>
      <c r="AY15" s="184">
        <f t="shared" si="1"/>
        <v>3671.9256802242326</v>
      </c>
      <c r="AZ15" s="184">
        <f t="shared" si="1"/>
        <v>3699.5474220320384</v>
      </c>
      <c r="BA15" s="185"/>
      <c r="BB15" s="186"/>
      <c r="BC15" s="186"/>
      <c r="BD15" s="167"/>
      <c r="BE15" s="187"/>
      <c r="BF15" s="186"/>
      <c r="BG15" s="188"/>
      <c r="BH15" s="171"/>
      <c r="BI15" s="182"/>
    </row>
    <row r="16" spans="1:67">
      <c r="A16" s="175"/>
      <c r="B16" s="176"/>
      <c r="C16" s="183" t="s">
        <v>133</v>
      </c>
      <c r="D16" s="184">
        <f t="shared" ref="D16:AI16" si="2">300/D14</f>
        <v>2192.6618915363251</v>
      </c>
      <c r="E16" s="184">
        <f t="shared" si="2"/>
        <v>2154.7080370609783</v>
      </c>
      <c r="F16" s="184">
        <f t="shared" si="2"/>
        <v>2160.7605877268802</v>
      </c>
      <c r="G16" s="184">
        <f t="shared" si="2"/>
        <v>2188.0242141346362</v>
      </c>
      <c r="H16" s="184">
        <f t="shared" si="2"/>
        <v>2183.0883423082523</v>
      </c>
      <c r="I16" s="184">
        <f t="shared" si="2"/>
        <v>2151.7716253048343</v>
      </c>
      <c r="J16" s="184">
        <f t="shared" si="2"/>
        <v>2149.7671085632387</v>
      </c>
      <c r="K16" s="184">
        <f t="shared" si="2"/>
        <v>2181.3422525994324</v>
      </c>
      <c r="L16" s="184">
        <f t="shared" si="2"/>
        <v>2177.0682148040637</v>
      </c>
      <c r="M16" s="184">
        <f t="shared" si="2"/>
        <v>2102.9020047665776</v>
      </c>
      <c r="N16" s="184">
        <f t="shared" si="2"/>
        <v>2074.6887966804979</v>
      </c>
      <c r="O16" s="184">
        <f t="shared" si="2"/>
        <v>2089.1364902506962</v>
      </c>
      <c r="P16" s="184">
        <f t="shared" si="2"/>
        <v>2137.970353477765</v>
      </c>
      <c r="Q16" s="184">
        <f t="shared" si="2"/>
        <v>2181.8181818181815</v>
      </c>
      <c r="R16" s="184">
        <f t="shared" si="2"/>
        <v>2172.4961981316533</v>
      </c>
      <c r="S16" s="184">
        <f t="shared" si="2"/>
        <v>2186.9077124945329</v>
      </c>
      <c r="T16" s="184">
        <f t="shared" si="2"/>
        <v>2197.1583418778382</v>
      </c>
      <c r="U16" s="184">
        <f t="shared" si="2"/>
        <v>2184.041933605125</v>
      </c>
      <c r="V16" s="184">
        <f t="shared" si="2"/>
        <v>2157.8076674099116</v>
      </c>
      <c r="W16" s="184">
        <f t="shared" si="2"/>
        <v>2175.1740139211138</v>
      </c>
      <c r="X16" s="184">
        <f t="shared" si="2"/>
        <v>2192.3414206372408</v>
      </c>
      <c r="Y16" s="184">
        <f t="shared" si="2"/>
        <v>2195.8717610891526</v>
      </c>
      <c r="Z16" s="184">
        <f t="shared" si="2"/>
        <v>2139.6476713501174</v>
      </c>
      <c r="AA16" s="184">
        <f t="shared" si="2"/>
        <v>2106.8895287590422</v>
      </c>
      <c r="AB16" s="184">
        <f t="shared" si="2"/>
        <v>2093.2179737650013</v>
      </c>
      <c r="AC16" s="184">
        <f t="shared" si="2"/>
        <v>2242.1524663677128</v>
      </c>
      <c r="AD16" s="184">
        <f t="shared" si="2"/>
        <v>2237.6370552696353</v>
      </c>
      <c r="AE16" s="184">
        <f t="shared" si="2"/>
        <v>2235.3028835407199</v>
      </c>
      <c r="AF16" s="184">
        <f t="shared" si="2"/>
        <v>2233.971256236503</v>
      </c>
      <c r="AG16" s="184">
        <f t="shared" si="2"/>
        <v>2241.9849039683131</v>
      </c>
      <c r="AH16" s="184">
        <f t="shared" si="2"/>
        <v>2235.1363433169422</v>
      </c>
      <c r="AI16" s="184">
        <f t="shared" si="2"/>
        <v>2260.5681561299075</v>
      </c>
      <c r="AJ16" s="184">
        <f t="shared" ref="AJ16:AZ16" si="3">300/AJ14</f>
        <v>2285.7142857142858</v>
      </c>
      <c r="AK16" s="184">
        <f t="shared" si="3"/>
        <v>2282.5838849577722</v>
      </c>
      <c r="AL16" s="184">
        <f t="shared" si="3"/>
        <v>2241.8173666118669</v>
      </c>
      <c r="AM16" s="184">
        <f t="shared" si="3"/>
        <v>2190.5805038335161</v>
      </c>
      <c r="AN16" s="184">
        <f t="shared" si="3"/>
        <v>2216.9671888856046</v>
      </c>
      <c r="AO16" s="184">
        <f t="shared" si="3"/>
        <v>2200.0586682311528</v>
      </c>
      <c r="AP16" s="184">
        <f t="shared" si="3"/>
        <v>2210.7590272660282</v>
      </c>
      <c r="AQ16" s="184">
        <f t="shared" si="3"/>
        <v>2242.6553038797938</v>
      </c>
      <c r="AR16" s="184">
        <f t="shared" si="3"/>
        <v>2256.9966897381883</v>
      </c>
      <c r="AS16" s="184">
        <f t="shared" si="3"/>
        <v>2223.8695329873981</v>
      </c>
      <c r="AT16" s="184">
        <f t="shared" si="3"/>
        <v>2202.4814624476912</v>
      </c>
      <c r="AU16" s="184">
        <f t="shared" si="3"/>
        <v>2211.2478808874471</v>
      </c>
      <c r="AV16" s="184">
        <f t="shared" si="3"/>
        <v>2214.6759190905063</v>
      </c>
      <c r="AW16" s="184">
        <f t="shared" si="3"/>
        <v>2197.3192704900021</v>
      </c>
      <c r="AX16" s="184">
        <f t="shared" si="3"/>
        <v>2196.1932650073209</v>
      </c>
      <c r="AY16" s="184">
        <f t="shared" si="3"/>
        <v>2209.9447513812152</v>
      </c>
      <c r="AZ16" s="184">
        <f t="shared" si="3"/>
        <v>2243.3261048381069</v>
      </c>
      <c r="BA16" s="185"/>
      <c r="BB16" s="186"/>
      <c r="BC16" s="186"/>
      <c r="BD16" s="167"/>
      <c r="BE16" s="187"/>
      <c r="BF16" s="186"/>
      <c r="BG16" s="188"/>
      <c r="BH16" s="171"/>
      <c r="BI16" s="182"/>
    </row>
    <row r="17" spans="1:67" ht="32.25" thickBot="1">
      <c r="A17" s="189"/>
      <c r="B17" s="190"/>
      <c r="C17" s="191" t="s">
        <v>51</v>
      </c>
      <c r="D17" s="192">
        <f t="shared" ref="D17:AI17" si="4">IF(((D15="")*AND(D16="")),"",(D15-D16)*2)</f>
        <v>2763.7462420682459</v>
      </c>
      <c r="E17" s="192">
        <f t="shared" si="4"/>
        <v>2796.5576811483079</v>
      </c>
      <c r="F17" s="192">
        <f t="shared" si="4"/>
        <v>2777.9783098325261</v>
      </c>
      <c r="G17" s="192">
        <f t="shared" si="4"/>
        <v>2786.3347353553709</v>
      </c>
      <c r="H17" s="192">
        <f t="shared" si="4"/>
        <v>2787.8373134042185</v>
      </c>
      <c r="I17" s="192">
        <f t="shared" si="4"/>
        <v>2787.0628780375619</v>
      </c>
      <c r="J17" s="192">
        <f t="shared" si="4"/>
        <v>2777.9405398802219</v>
      </c>
      <c r="K17" s="192">
        <f t="shared" si="4"/>
        <v>2783.2351746639333</v>
      </c>
      <c r="L17" s="192">
        <f t="shared" si="4"/>
        <v>2774.5482092645898</v>
      </c>
      <c r="M17" s="192">
        <f t="shared" si="4"/>
        <v>2883.4616606978361</v>
      </c>
      <c r="N17" s="192">
        <f t="shared" si="4"/>
        <v>2908.2004810964536</v>
      </c>
      <c r="O17" s="192">
        <f t="shared" si="4"/>
        <v>2897.2821557620073</v>
      </c>
      <c r="P17" s="192">
        <f t="shared" si="4"/>
        <v>2905.645705482978</v>
      </c>
      <c r="Q17" s="192">
        <f t="shared" si="4"/>
        <v>2925.3475520057964</v>
      </c>
      <c r="R17" s="192">
        <f t="shared" si="4"/>
        <v>2944.6999787184686</v>
      </c>
      <c r="S17" s="192">
        <f t="shared" si="4"/>
        <v>2859.9808713072298</v>
      </c>
      <c r="T17" s="192">
        <f t="shared" si="4"/>
        <v>2849.6104906297969</v>
      </c>
      <c r="U17" s="192">
        <f t="shared" si="4"/>
        <v>2844.4081689964605</v>
      </c>
      <c r="V17" s="192">
        <f t="shared" si="4"/>
        <v>2845.9129353130238</v>
      </c>
      <c r="W17" s="192">
        <f t="shared" si="4"/>
        <v>2853.7438963707255</v>
      </c>
      <c r="X17" s="192">
        <f t="shared" si="4"/>
        <v>2858.3698640057046</v>
      </c>
      <c r="Y17" s="192">
        <f t="shared" si="4"/>
        <v>2854.8083269001754</v>
      </c>
      <c r="Z17" s="192">
        <f t="shared" si="4"/>
        <v>2846.9339318496259</v>
      </c>
      <c r="AA17" s="192">
        <f t="shared" si="4"/>
        <v>2848.2847129177635</v>
      </c>
      <c r="AB17" s="192">
        <f t="shared" si="4"/>
        <v>2913.9036853824391</v>
      </c>
      <c r="AC17" s="192">
        <f t="shared" si="4"/>
        <v>2890.8702276746344</v>
      </c>
      <c r="AD17" s="192">
        <f t="shared" si="4"/>
        <v>2894.4657376440882</v>
      </c>
      <c r="AE17" s="192">
        <f t="shared" si="4"/>
        <v>2896.1480728389988</v>
      </c>
      <c r="AF17" s="192">
        <f t="shared" si="4"/>
        <v>2850.8264705840438</v>
      </c>
      <c r="AG17" s="192">
        <f t="shared" si="4"/>
        <v>2860.9603540190838</v>
      </c>
      <c r="AH17" s="192">
        <f t="shared" si="4"/>
        <v>2852.0689982369377</v>
      </c>
      <c r="AI17" s="192">
        <f t="shared" si="4"/>
        <v>2828.6523813152444</v>
      </c>
      <c r="AJ17" s="192">
        <f t="shared" ref="AJ17:AZ17" si="5">IF(((AJ15="")*AND(AJ16="")),"",(AJ15-AJ16)*2)</f>
        <v>2861.3972650740361</v>
      </c>
      <c r="AK17" s="192">
        <f t="shared" si="5"/>
        <v>2911.6540823424557</v>
      </c>
      <c r="AL17" s="192">
        <f t="shared" si="5"/>
        <v>2918.3810824167249</v>
      </c>
      <c r="AM17" s="192">
        <f t="shared" si="5"/>
        <v>2966.0176757185473</v>
      </c>
      <c r="AN17" s="192">
        <f t="shared" si="5"/>
        <v>2978.5977432013151</v>
      </c>
      <c r="AO17" s="192">
        <f t="shared" si="5"/>
        <v>2941.1282282018328</v>
      </c>
      <c r="AP17" s="192">
        <f t="shared" si="5"/>
        <v>2929.4412456566179</v>
      </c>
      <c r="AQ17" s="192">
        <f t="shared" si="5"/>
        <v>2951.0158469717744</v>
      </c>
      <c r="AR17" s="192">
        <f t="shared" si="5"/>
        <v>2925.836992391145</v>
      </c>
      <c r="AS17" s="192">
        <f t="shared" si="5"/>
        <v>2949.5313412449395</v>
      </c>
      <c r="AT17" s="192">
        <f t="shared" si="5"/>
        <v>2932.2428225824533</v>
      </c>
      <c r="AU17" s="192">
        <f t="shared" si="5"/>
        <v>2890.0293750302635</v>
      </c>
      <c r="AV17" s="192">
        <f t="shared" si="5"/>
        <v>2899.7875986967747</v>
      </c>
      <c r="AW17" s="192">
        <f t="shared" si="5"/>
        <v>2889.0363157743895</v>
      </c>
      <c r="AX17" s="192">
        <f t="shared" si="5"/>
        <v>2877.0804968945022</v>
      </c>
      <c r="AY17" s="192">
        <f t="shared" si="5"/>
        <v>2923.9618576860348</v>
      </c>
      <c r="AZ17" s="192">
        <f t="shared" si="5"/>
        <v>2912.4426343878631</v>
      </c>
      <c r="BA17" s="193"/>
      <c r="BB17" s="194"/>
      <c r="BC17" s="194"/>
      <c r="BD17" s="195"/>
      <c r="BE17" s="192"/>
      <c r="BF17" s="194"/>
      <c r="BG17" s="196"/>
      <c r="BH17" s="171"/>
      <c r="BI17" s="182"/>
    </row>
    <row r="18" spans="1:67">
      <c r="A18" s="161">
        <v>43780</v>
      </c>
      <c r="B18" s="162" t="s">
        <v>138</v>
      </c>
      <c r="C18" s="163" t="s">
        <v>135</v>
      </c>
      <c r="D18" s="164">
        <v>8.2514000000000004E-2</v>
      </c>
      <c r="E18" s="164">
        <v>8.2182000000000005E-2</v>
      </c>
      <c r="F18" s="164">
        <v>8.2352999999999996E-2</v>
      </c>
      <c r="G18" s="164">
        <v>8.2583000000000004E-2</v>
      </c>
      <c r="H18" s="164">
        <v>8.2941000000000001E-2</v>
      </c>
      <c r="I18" s="164">
        <v>8.2631999999999997E-2</v>
      </c>
      <c r="J18" s="164">
        <v>8.2133999999999999E-2</v>
      </c>
      <c r="K18" s="164">
        <v>8.2998000000000002E-2</v>
      </c>
      <c r="L18" s="164">
        <v>8.3169999999999994E-2</v>
      </c>
      <c r="M18" s="164">
        <v>8.0952999999999997E-2</v>
      </c>
      <c r="N18" s="164">
        <v>8.1497E-2</v>
      </c>
      <c r="O18" s="164">
        <v>8.2265000000000005E-2</v>
      </c>
      <c r="P18" s="164">
        <v>8.2181000000000004E-2</v>
      </c>
      <c r="Q18" s="164">
        <v>8.2111000000000003E-2</v>
      </c>
      <c r="R18" s="164">
        <v>8.2056000000000004E-2</v>
      </c>
      <c r="S18" s="164">
        <v>8.2610000000000003E-2</v>
      </c>
      <c r="T18" s="164">
        <v>8.2554000000000002E-2</v>
      </c>
      <c r="U18" s="164">
        <v>8.1452999999999998E-2</v>
      </c>
      <c r="V18" s="164">
        <v>8.0508999999999997E-2</v>
      </c>
      <c r="W18" s="164">
        <v>8.0837999999999993E-2</v>
      </c>
      <c r="X18" s="164">
        <v>8.1865999999999994E-2</v>
      </c>
      <c r="Y18" s="164">
        <v>8.2269999999999996E-2</v>
      </c>
      <c r="Z18" s="164">
        <v>8.1528000000000003E-2</v>
      </c>
      <c r="AA18" s="164">
        <v>8.1172999999999995E-2</v>
      </c>
      <c r="AB18" s="164">
        <v>8.1179000000000001E-2</v>
      </c>
      <c r="AC18" s="164">
        <v>7.9499E-2</v>
      </c>
      <c r="AD18" s="164">
        <v>8.0307000000000003E-2</v>
      </c>
      <c r="AE18" s="164">
        <v>8.0340999999999996E-2</v>
      </c>
      <c r="AF18" s="164">
        <v>7.9771999999999996E-2</v>
      </c>
      <c r="AG18" s="164">
        <v>7.9528000000000001E-2</v>
      </c>
      <c r="AH18" s="164">
        <v>7.9971E-2</v>
      </c>
      <c r="AI18" s="164">
        <v>7.9438999999999996E-2</v>
      </c>
      <c r="AJ18" s="164">
        <v>7.8381000000000006E-2</v>
      </c>
      <c r="AK18" s="164">
        <v>7.8997999999999999E-2</v>
      </c>
      <c r="AL18" s="164">
        <v>7.9187999999999995E-2</v>
      </c>
      <c r="AM18" s="164">
        <v>7.9010999999999998E-2</v>
      </c>
      <c r="AN18" s="164">
        <v>7.9455999999999999E-2</v>
      </c>
      <c r="AO18" s="164">
        <v>7.9671000000000006E-2</v>
      </c>
      <c r="AP18" s="164">
        <v>7.8808000000000003E-2</v>
      </c>
      <c r="AQ18" s="164">
        <v>7.8130000000000005E-2</v>
      </c>
      <c r="AR18" s="164">
        <v>7.8589999999999993E-2</v>
      </c>
      <c r="AS18" s="164">
        <v>7.9139000000000001E-2</v>
      </c>
      <c r="AT18" s="164">
        <v>7.9596E-2</v>
      </c>
      <c r="AU18" s="164">
        <v>7.9820000000000002E-2</v>
      </c>
      <c r="AV18" s="164">
        <v>7.9449000000000006E-2</v>
      </c>
      <c r="AW18" s="164">
        <v>7.9228000000000007E-2</v>
      </c>
      <c r="AX18" s="164">
        <v>7.8697000000000003E-2</v>
      </c>
      <c r="AY18" s="164">
        <v>7.8769000000000006E-2</v>
      </c>
      <c r="AZ18" s="164">
        <v>7.9240000000000005E-2</v>
      </c>
      <c r="BA18" s="165">
        <f>IF((P19=""),"",MAX(D22:AZ22))</f>
        <v>3070.0816781836538</v>
      </c>
      <c r="BB18" s="166">
        <f>IF(P19="","",MIN(D22:AZ22))</f>
        <v>2791.8755830590517</v>
      </c>
      <c r="BC18" s="166">
        <f>IF((P22=""),"",AVERAGE(D22:AZ22))</f>
        <v>2940.6237429189664</v>
      </c>
      <c r="BD18" s="167">
        <f>STDEV(D22:AZ22)</f>
        <v>62.400764631509915</v>
      </c>
      <c r="BE18" s="168">
        <f>IF((P19=""),"",((BA18-BB18)/(BA18+BB18))*100)</f>
        <v>4.7459591178531362</v>
      </c>
      <c r="BF18" s="169"/>
      <c r="BG18" s="170">
        <v>102</v>
      </c>
      <c r="BH18" s="171"/>
      <c r="BI18" s="172" t="s">
        <v>94</v>
      </c>
      <c r="BL18" s="173"/>
      <c r="BM18" s="173"/>
      <c r="BN18" s="174"/>
      <c r="BO18" s="174"/>
    </row>
    <row r="19" spans="1:67">
      <c r="A19" s="175"/>
      <c r="B19" s="176"/>
      <c r="C19" s="177" t="s">
        <v>134</v>
      </c>
      <c r="D19" s="164">
        <v>0.13394</v>
      </c>
      <c r="E19" s="164">
        <v>0.13439999999999999</v>
      </c>
      <c r="F19" s="164">
        <v>0.13528999999999999</v>
      </c>
      <c r="G19" s="164">
        <v>0.13569000000000001</v>
      </c>
      <c r="H19" s="164">
        <v>0.13650999999999999</v>
      </c>
      <c r="I19" s="164">
        <v>0.13538</v>
      </c>
      <c r="J19" s="164">
        <v>0.13391</v>
      </c>
      <c r="K19" s="164">
        <v>0.13635</v>
      </c>
      <c r="L19" s="164">
        <v>0.13685</v>
      </c>
      <c r="M19" s="164">
        <v>0.13669999999999999</v>
      </c>
      <c r="N19" s="164">
        <v>0.13979</v>
      </c>
      <c r="O19" s="164">
        <v>0.13916000000000001</v>
      </c>
      <c r="P19" s="164">
        <v>0.1386</v>
      </c>
      <c r="Q19" s="164">
        <v>0.13782</v>
      </c>
      <c r="R19" s="164">
        <v>0.13772000000000001</v>
      </c>
      <c r="S19" s="164">
        <v>0.13905999999999999</v>
      </c>
      <c r="T19" s="164">
        <v>0.13838</v>
      </c>
      <c r="U19" s="164">
        <v>0.13483999999999999</v>
      </c>
      <c r="V19" s="164">
        <v>0.13206999999999999</v>
      </c>
      <c r="W19" s="164">
        <v>0.13308</v>
      </c>
      <c r="X19" s="164">
        <v>0.13803000000000001</v>
      </c>
      <c r="Y19" s="164">
        <v>0.13808000000000001</v>
      </c>
      <c r="Z19" s="164">
        <v>0.13650999999999999</v>
      </c>
      <c r="AA19" s="164">
        <v>0.13625000000000001</v>
      </c>
      <c r="AB19" s="164">
        <v>0.13672999999999999</v>
      </c>
      <c r="AC19" s="164">
        <v>0.13139999999999999</v>
      </c>
      <c r="AD19" s="164">
        <v>0.13364999999999999</v>
      </c>
      <c r="AE19" s="164">
        <v>0.13417000000000001</v>
      </c>
      <c r="AF19" s="164">
        <v>0.13258</v>
      </c>
      <c r="AG19" s="164">
        <v>0.13220999999999999</v>
      </c>
      <c r="AH19" s="164">
        <v>0.13100000000000001</v>
      </c>
      <c r="AI19" s="164">
        <v>0.12823000000000001</v>
      </c>
      <c r="AJ19" s="164">
        <v>0.12733</v>
      </c>
      <c r="AK19" s="164">
        <v>0.12845000000000001</v>
      </c>
      <c r="AL19" s="164">
        <v>0.12878000000000001</v>
      </c>
      <c r="AM19" s="164">
        <v>0.12959999999999999</v>
      </c>
      <c r="AN19" s="164">
        <v>0.13088</v>
      </c>
      <c r="AO19" s="164">
        <v>0.13102</v>
      </c>
      <c r="AP19" s="164">
        <v>0.12845000000000001</v>
      </c>
      <c r="AQ19" s="164">
        <v>0.12759000000000001</v>
      </c>
      <c r="AR19" s="164">
        <v>0.12806000000000001</v>
      </c>
      <c r="AS19" s="164">
        <v>0.13037000000000001</v>
      </c>
      <c r="AT19" s="164">
        <v>0.13206999999999999</v>
      </c>
      <c r="AU19" s="164">
        <v>0.13145000000000001</v>
      </c>
      <c r="AV19" s="164">
        <v>0.13099</v>
      </c>
      <c r="AW19" s="164">
        <v>0.13088</v>
      </c>
      <c r="AX19" s="164">
        <v>0.12956000000000001</v>
      </c>
      <c r="AY19" s="164">
        <v>0.12988</v>
      </c>
      <c r="AZ19" s="164">
        <v>0.1308</v>
      </c>
      <c r="BA19" s="178"/>
      <c r="BB19" s="179"/>
      <c r="BC19" s="179"/>
      <c r="BD19" s="167"/>
      <c r="BE19" s="180"/>
      <c r="BF19" s="179"/>
      <c r="BG19" s="181"/>
      <c r="BH19" s="171"/>
      <c r="BI19" s="197" t="s">
        <v>95</v>
      </c>
    </row>
    <row r="20" spans="1:67">
      <c r="A20" s="175"/>
      <c r="B20" s="176"/>
      <c r="C20" s="183" t="s">
        <v>132</v>
      </c>
      <c r="D20" s="184">
        <f t="shared" ref="D20:AI20" si="6">300/D18</f>
        <v>3635.7466611726495</v>
      </c>
      <c r="E20" s="184">
        <f t="shared" si="6"/>
        <v>3650.4344016938012</v>
      </c>
      <c r="F20" s="184">
        <f t="shared" si="6"/>
        <v>3642.8545408181853</v>
      </c>
      <c r="G20" s="184">
        <f t="shared" si="6"/>
        <v>3632.7089110349584</v>
      </c>
      <c r="H20" s="184">
        <f t="shared" si="6"/>
        <v>3617.028972402069</v>
      </c>
      <c r="I20" s="184">
        <f t="shared" si="6"/>
        <v>3630.5547487656113</v>
      </c>
      <c r="J20" s="184">
        <f t="shared" si="6"/>
        <v>3652.5677551318577</v>
      </c>
      <c r="K20" s="184">
        <f t="shared" si="6"/>
        <v>3614.5449287934648</v>
      </c>
      <c r="L20" s="184">
        <f t="shared" si="6"/>
        <v>3607.0698569195624</v>
      </c>
      <c r="M20" s="184">
        <f t="shared" si="6"/>
        <v>3705.8540140575396</v>
      </c>
      <c r="N20" s="184">
        <f t="shared" si="6"/>
        <v>3681.1170963348345</v>
      </c>
      <c r="O20" s="184">
        <f t="shared" si="6"/>
        <v>3646.7513523369598</v>
      </c>
      <c r="P20" s="184">
        <f t="shared" si="6"/>
        <v>3650.4788211387058</v>
      </c>
      <c r="Q20" s="184">
        <f t="shared" si="6"/>
        <v>3653.590870894277</v>
      </c>
      <c r="R20" s="184">
        <f t="shared" si="6"/>
        <v>3656.0397777127814</v>
      </c>
      <c r="S20" s="184">
        <f t="shared" si="6"/>
        <v>3631.521607553565</v>
      </c>
      <c r="T20" s="184">
        <f t="shared" si="6"/>
        <v>3633.9850279816847</v>
      </c>
      <c r="U20" s="184">
        <f t="shared" si="6"/>
        <v>3683.1055946373986</v>
      </c>
      <c r="V20" s="184">
        <f t="shared" si="6"/>
        <v>3726.2914705188241</v>
      </c>
      <c r="W20" s="184">
        <f t="shared" si="6"/>
        <v>3711.1259556149339</v>
      </c>
      <c r="X20" s="184">
        <f t="shared" si="6"/>
        <v>3664.5249554149468</v>
      </c>
      <c r="Y20" s="184">
        <f t="shared" si="6"/>
        <v>3646.529719217212</v>
      </c>
      <c r="Z20" s="184">
        <f t="shared" si="6"/>
        <v>3679.717397703856</v>
      </c>
      <c r="AA20" s="184">
        <f t="shared" si="6"/>
        <v>3695.8101831889917</v>
      </c>
      <c r="AB20" s="184">
        <f t="shared" si="6"/>
        <v>3695.5370231217435</v>
      </c>
      <c r="AC20" s="184">
        <f t="shared" si="6"/>
        <v>3773.6323727342483</v>
      </c>
      <c r="AD20" s="184">
        <f t="shared" si="6"/>
        <v>3735.6643879113899</v>
      </c>
      <c r="AE20" s="184">
        <f t="shared" si="6"/>
        <v>3734.0834692124822</v>
      </c>
      <c r="AF20" s="184">
        <f t="shared" si="6"/>
        <v>3760.7180464323324</v>
      </c>
      <c r="AG20" s="184">
        <f t="shared" si="6"/>
        <v>3772.2563122422289</v>
      </c>
      <c r="AH20" s="184">
        <f t="shared" si="6"/>
        <v>3751.3598679521328</v>
      </c>
      <c r="AI20" s="184">
        <f t="shared" si="6"/>
        <v>3776.4825841211496</v>
      </c>
      <c r="AJ20" s="184">
        <f t="shared" ref="AJ20:AZ20" si="7">300/AJ18</f>
        <v>3827.4581850193285</v>
      </c>
      <c r="AK20" s="184">
        <f t="shared" si="7"/>
        <v>3797.5644953036785</v>
      </c>
      <c r="AL20" s="184">
        <f t="shared" si="7"/>
        <v>3788.4527958781637</v>
      </c>
      <c r="AM20" s="184">
        <f t="shared" si="7"/>
        <v>3796.9396666286975</v>
      </c>
      <c r="AN20" s="184">
        <f t="shared" si="7"/>
        <v>3775.674587192912</v>
      </c>
      <c r="AO20" s="184">
        <f t="shared" si="7"/>
        <v>3765.4855593628795</v>
      </c>
      <c r="AP20" s="184">
        <f t="shared" si="7"/>
        <v>3806.7201299360468</v>
      </c>
      <c r="AQ20" s="184">
        <f t="shared" si="7"/>
        <v>3839.7542557276333</v>
      </c>
      <c r="AR20" s="184">
        <f t="shared" si="7"/>
        <v>3817.2795521058661</v>
      </c>
      <c r="AS20" s="184">
        <f t="shared" si="7"/>
        <v>3790.7984685174188</v>
      </c>
      <c r="AT20" s="184">
        <f t="shared" si="7"/>
        <v>3769.0336197798883</v>
      </c>
      <c r="AU20" s="184">
        <f t="shared" si="7"/>
        <v>3758.4565271861688</v>
      </c>
      <c r="AV20" s="184">
        <f t="shared" si="7"/>
        <v>3776.0072499339194</v>
      </c>
      <c r="AW20" s="184">
        <f t="shared" si="7"/>
        <v>3786.5401120815868</v>
      </c>
      <c r="AX20" s="184">
        <f t="shared" si="7"/>
        <v>3812.08940620354</v>
      </c>
      <c r="AY20" s="184">
        <f t="shared" si="7"/>
        <v>3808.604908022191</v>
      </c>
      <c r="AZ20" s="184">
        <f t="shared" si="7"/>
        <v>3785.966683493185</v>
      </c>
      <c r="BA20" s="185"/>
      <c r="BB20" s="186"/>
      <c r="BC20" s="186"/>
      <c r="BD20" s="167"/>
      <c r="BE20" s="187"/>
      <c r="BF20" s="186"/>
      <c r="BG20" s="188"/>
      <c r="BH20" s="171"/>
      <c r="BI20" s="197"/>
    </row>
    <row r="21" spans="1:67">
      <c r="A21" s="175"/>
      <c r="B21" s="176"/>
      <c r="C21" s="183" t="s">
        <v>133</v>
      </c>
      <c r="D21" s="184">
        <f t="shared" ref="D21:AI21" si="8">300/D19</f>
        <v>2239.8088696431237</v>
      </c>
      <c r="E21" s="184">
        <f t="shared" si="8"/>
        <v>2232.1428571428573</v>
      </c>
      <c r="F21" s="184">
        <f t="shared" si="8"/>
        <v>2217.4587922241112</v>
      </c>
      <c r="G21" s="184">
        <f t="shared" si="8"/>
        <v>2210.9219544550078</v>
      </c>
      <c r="H21" s="184">
        <f t="shared" si="8"/>
        <v>2197.6411984470005</v>
      </c>
      <c r="I21" s="184">
        <f t="shared" si="8"/>
        <v>2215.9846358398581</v>
      </c>
      <c r="J21" s="184">
        <f t="shared" si="8"/>
        <v>2240.3106564110221</v>
      </c>
      <c r="K21" s="184">
        <f t="shared" si="8"/>
        <v>2200.2200220022</v>
      </c>
      <c r="L21" s="184">
        <f t="shared" si="8"/>
        <v>2192.1812203142126</v>
      </c>
      <c r="M21" s="184">
        <f t="shared" si="8"/>
        <v>2194.5866861741042</v>
      </c>
      <c r="N21" s="184">
        <f t="shared" si="8"/>
        <v>2146.0762572430076</v>
      </c>
      <c r="O21" s="184">
        <f t="shared" si="8"/>
        <v>2155.7918942224778</v>
      </c>
      <c r="P21" s="184">
        <f t="shared" si="8"/>
        <v>2164.5021645021643</v>
      </c>
      <c r="Q21" s="184">
        <f t="shared" si="8"/>
        <v>2176.7522855899001</v>
      </c>
      <c r="R21" s="184">
        <f t="shared" si="8"/>
        <v>2178.3328492593669</v>
      </c>
      <c r="S21" s="184">
        <f t="shared" si="8"/>
        <v>2157.3421544656985</v>
      </c>
      <c r="T21" s="184">
        <f t="shared" si="8"/>
        <v>2167.9433444139327</v>
      </c>
      <c r="U21" s="184">
        <f t="shared" si="8"/>
        <v>2224.8590922574904</v>
      </c>
      <c r="V21" s="184">
        <f t="shared" si="8"/>
        <v>2271.5226773680624</v>
      </c>
      <c r="W21" s="184">
        <f t="shared" si="8"/>
        <v>2254.283137962128</v>
      </c>
      <c r="X21" s="184">
        <f t="shared" si="8"/>
        <v>2173.440556400782</v>
      </c>
      <c r="Y21" s="184">
        <f t="shared" si="8"/>
        <v>2172.6535341830822</v>
      </c>
      <c r="Z21" s="184">
        <f t="shared" si="8"/>
        <v>2197.6411984470005</v>
      </c>
      <c r="AA21" s="184">
        <f t="shared" si="8"/>
        <v>2201.8348623853208</v>
      </c>
      <c r="AB21" s="184">
        <f t="shared" si="8"/>
        <v>2194.1051707745191</v>
      </c>
      <c r="AC21" s="184">
        <f t="shared" si="8"/>
        <v>2283.1050228310505</v>
      </c>
      <c r="AD21" s="184">
        <f t="shared" si="8"/>
        <v>2244.6689113355783</v>
      </c>
      <c r="AE21" s="184">
        <f t="shared" si="8"/>
        <v>2235.9692926883804</v>
      </c>
      <c r="AF21" s="184">
        <f t="shared" si="8"/>
        <v>2262.7847337456628</v>
      </c>
      <c r="AG21" s="184">
        <f t="shared" si="8"/>
        <v>2269.1173133651009</v>
      </c>
      <c r="AH21" s="184">
        <f t="shared" si="8"/>
        <v>2290.0763358778627</v>
      </c>
      <c r="AI21" s="184">
        <f t="shared" si="8"/>
        <v>2339.5461280511577</v>
      </c>
      <c r="AJ21" s="184">
        <f t="shared" ref="AJ21:AZ21" si="9">300/AJ19</f>
        <v>2356.0826199638736</v>
      </c>
      <c r="AK21" s="184">
        <f t="shared" si="9"/>
        <v>2335.5391202802643</v>
      </c>
      <c r="AL21" s="184">
        <f t="shared" si="9"/>
        <v>2329.5542786146916</v>
      </c>
      <c r="AM21" s="184">
        <f t="shared" si="9"/>
        <v>2314.8148148148148</v>
      </c>
      <c r="AN21" s="184">
        <f t="shared" si="9"/>
        <v>2292.1760391198045</v>
      </c>
      <c r="AO21" s="184">
        <f t="shared" si="9"/>
        <v>2289.7267592733933</v>
      </c>
      <c r="AP21" s="184">
        <f t="shared" si="9"/>
        <v>2335.5391202802643</v>
      </c>
      <c r="AQ21" s="184">
        <f t="shared" si="9"/>
        <v>2351.2814483893721</v>
      </c>
      <c r="AR21" s="184">
        <f t="shared" si="9"/>
        <v>2342.6518819303451</v>
      </c>
      <c r="AS21" s="184">
        <f t="shared" si="9"/>
        <v>2301.1429009741501</v>
      </c>
      <c r="AT21" s="184">
        <f t="shared" si="9"/>
        <v>2271.5226773680624</v>
      </c>
      <c r="AU21" s="184">
        <f t="shared" si="9"/>
        <v>2282.2365918600226</v>
      </c>
      <c r="AV21" s="184">
        <f t="shared" si="9"/>
        <v>2290.2511642110085</v>
      </c>
      <c r="AW21" s="184">
        <f t="shared" si="9"/>
        <v>2292.1760391198045</v>
      </c>
      <c r="AX21" s="184">
        <f t="shared" si="9"/>
        <v>2315.529484408768</v>
      </c>
      <c r="AY21" s="184">
        <f t="shared" si="9"/>
        <v>2309.8244533415459</v>
      </c>
      <c r="AZ21" s="184">
        <f t="shared" si="9"/>
        <v>2293.5779816513764</v>
      </c>
      <c r="BA21" s="185"/>
      <c r="BB21" s="186"/>
      <c r="BC21" s="186"/>
      <c r="BD21" s="167"/>
      <c r="BE21" s="187"/>
      <c r="BF21" s="186"/>
      <c r="BG21" s="188"/>
      <c r="BH21" s="171"/>
      <c r="BI21" s="197"/>
    </row>
    <row r="22" spans="1:67" ht="32.25" thickBot="1">
      <c r="A22" s="189"/>
      <c r="B22" s="190"/>
      <c r="C22" s="191" t="s">
        <v>51</v>
      </c>
      <c r="D22" s="192">
        <f t="shared" ref="D22:AI22" si="10">IF(((D20="")*AND(D21="")),"",(D20-D21)*2)</f>
        <v>2791.8755830590517</v>
      </c>
      <c r="E22" s="192">
        <f t="shared" si="10"/>
        <v>2836.5830891018877</v>
      </c>
      <c r="F22" s="192">
        <f t="shared" si="10"/>
        <v>2850.7914971881482</v>
      </c>
      <c r="G22" s="192">
        <f t="shared" si="10"/>
        <v>2843.5739131599012</v>
      </c>
      <c r="H22" s="192">
        <f t="shared" si="10"/>
        <v>2838.775547910137</v>
      </c>
      <c r="I22" s="192">
        <f t="shared" si="10"/>
        <v>2829.1402258515063</v>
      </c>
      <c r="J22" s="192">
        <f t="shared" si="10"/>
        <v>2824.5141974416711</v>
      </c>
      <c r="K22" s="192">
        <f t="shared" si="10"/>
        <v>2828.6498135825295</v>
      </c>
      <c r="L22" s="192">
        <f t="shared" si="10"/>
        <v>2829.7772732106996</v>
      </c>
      <c r="M22" s="192">
        <f t="shared" si="10"/>
        <v>3022.5346557668709</v>
      </c>
      <c r="N22" s="192">
        <f t="shared" si="10"/>
        <v>3070.0816781836538</v>
      </c>
      <c r="O22" s="192">
        <f t="shared" si="10"/>
        <v>2981.918916228964</v>
      </c>
      <c r="P22" s="192">
        <f t="shared" si="10"/>
        <v>2971.953313273083</v>
      </c>
      <c r="Q22" s="192">
        <f t="shared" si="10"/>
        <v>2953.6771706087538</v>
      </c>
      <c r="R22" s="192">
        <f t="shared" si="10"/>
        <v>2955.4138569068291</v>
      </c>
      <c r="S22" s="192">
        <f t="shared" si="10"/>
        <v>2948.358906175733</v>
      </c>
      <c r="T22" s="192">
        <f t="shared" si="10"/>
        <v>2932.083367135504</v>
      </c>
      <c r="U22" s="192">
        <f t="shared" si="10"/>
        <v>2916.4930047598164</v>
      </c>
      <c r="V22" s="192">
        <f t="shared" si="10"/>
        <v>2909.5375863015233</v>
      </c>
      <c r="W22" s="192">
        <f t="shared" si="10"/>
        <v>2913.6856353056119</v>
      </c>
      <c r="X22" s="192">
        <f t="shared" si="10"/>
        <v>2982.1687980283295</v>
      </c>
      <c r="Y22" s="192">
        <f t="shared" si="10"/>
        <v>2947.7523700682596</v>
      </c>
      <c r="Z22" s="192">
        <f t="shared" si="10"/>
        <v>2964.152398513711</v>
      </c>
      <c r="AA22" s="192">
        <f t="shared" si="10"/>
        <v>2987.9506416073418</v>
      </c>
      <c r="AB22" s="192">
        <f t="shared" si="10"/>
        <v>3002.8637046944486</v>
      </c>
      <c r="AC22" s="192">
        <f t="shared" si="10"/>
        <v>2981.0546998063955</v>
      </c>
      <c r="AD22" s="192">
        <f t="shared" si="10"/>
        <v>2981.9909531516232</v>
      </c>
      <c r="AE22" s="192">
        <f t="shared" si="10"/>
        <v>2996.2283530482036</v>
      </c>
      <c r="AF22" s="192">
        <f t="shared" si="10"/>
        <v>2995.866625373339</v>
      </c>
      <c r="AG22" s="192">
        <f t="shared" si="10"/>
        <v>3006.2779977542559</v>
      </c>
      <c r="AH22" s="192">
        <f t="shared" si="10"/>
        <v>2922.5670641485403</v>
      </c>
      <c r="AI22" s="192">
        <f t="shared" si="10"/>
        <v>2873.8729121399838</v>
      </c>
      <c r="AJ22" s="192">
        <f t="shared" ref="AJ22:AZ22" si="11">IF(((AJ20="")*AND(AJ21="")),"",(AJ20-AJ21)*2)</f>
        <v>2942.7511301109098</v>
      </c>
      <c r="AK22" s="192">
        <f t="shared" si="11"/>
        <v>2924.0507500468284</v>
      </c>
      <c r="AL22" s="192">
        <f t="shared" si="11"/>
        <v>2917.7970345269441</v>
      </c>
      <c r="AM22" s="192">
        <f t="shared" si="11"/>
        <v>2964.2497036277655</v>
      </c>
      <c r="AN22" s="192">
        <f t="shared" si="11"/>
        <v>2966.997096146215</v>
      </c>
      <c r="AO22" s="192">
        <f t="shared" si="11"/>
        <v>2951.5176001789723</v>
      </c>
      <c r="AP22" s="192">
        <f t="shared" si="11"/>
        <v>2942.3620193115648</v>
      </c>
      <c r="AQ22" s="192">
        <f t="shared" si="11"/>
        <v>2976.9456146765224</v>
      </c>
      <c r="AR22" s="192">
        <f t="shared" si="11"/>
        <v>2949.2553403510419</v>
      </c>
      <c r="AS22" s="192">
        <f t="shared" si="11"/>
        <v>2979.3111350865374</v>
      </c>
      <c r="AT22" s="192">
        <f t="shared" si="11"/>
        <v>2995.0218848236518</v>
      </c>
      <c r="AU22" s="192">
        <f t="shared" si="11"/>
        <v>2952.4398706522925</v>
      </c>
      <c r="AV22" s="192">
        <f t="shared" si="11"/>
        <v>2971.5121714458219</v>
      </c>
      <c r="AW22" s="192">
        <f t="shared" si="11"/>
        <v>2988.7281459235646</v>
      </c>
      <c r="AX22" s="192">
        <f t="shared" si="11"/>
        <v>2993.119843589544</v>
      </c>
      <c r="AY22" s="192">
        <f t="shared" si="11"/>
        <v>2997.5609093612902</v>
      </c>
      <c r="AZ22" s="192">
        <f t="shared" si="11"/>
        <v>2984.7774036836172</v>
      </c>
      <c r="BA22" s="193"/>
      <c r="BB22" s="194"/>
      <c r="BC22" s="194"/>
      <c r="BD22" s="195"/>
      <c r="BE22" s="192"/>
      <c r="BF22" s="194"/>
      <c r="BG22" s="196"/>
      <c r="BH22" s="171"/>
      <c r="BI22" s="182"/>
    </row>
    <row r="23" spans="1:67">
      <c r="A23" s="161">
        <v>43780</v>
      </c>
      <c r="B23" s="162" t="s">
        <v>138</v>
      </c>
      <c r="C23" s="163" t="s">
        <v>135</v>
      </c>
      <c r="D23" s="164">
        <v>8.2083000000000003E-2</v>
      </c>
      <c r="E23" s="164">
        <v>8.3478999999999998E-2</v>
      </c>
      <c r="F23" s="164">
        <v>8.3274000000000001E-2</v>
      </c>
      <c r="G23" s="164">
        <v>8.2635E-2</v>
      </c>
      <c r="H23" s="164">
        <v>8.2711000000000007E-2</v>
      </c>
      <c r="I23" s="164">
        <v>8.2641000000000006E-2</v>
      </c>
      <c r="J23" s="164">
        <v>8.2300999999999999E-2</v>
      </c>
      <c r="K23" s="164">
        <v>8.1928000000000001E-2</v>
      </c>
      <c r="L23" s="164">
        <v>8.2820000000000005E-2</v>
      </c>
      <c r="M23" s="164">
        <v>8.2211999999999993E-2</v>
      </c>
      <c r="N23" s="164">
        <v>8.1438999999999998E-2</v>
      </c>
      <c r="O23" s="164">
        <v>8.0993999999999997E-2</v>
      </c>
      <c r="P23" s="164">
        <v>8.1115000000000007E-2</v>
      </c>
      <c r="Q23" s="164">
        <v>8.2423999999999997E-2</v>
      </c>
      <c r="R23" s="164">
        <v>8.2973000000000005E-2</v>
      </c>
      <c r="S23" s="164">
        <v>8.2507999999999998E-2</v>
      </c>
      <c r="T23" s="164">
        <v>8.2707000000000003E-2</v>
      </c>
      <c r="U23" s="164">
        <v>8.3242999999999998E-2</v>
      </c>
      <c r="V23" s="164">
        <v>8.3139000000000005E-2</v>
      </c>
      <c r="W23" s="164">
        <v>8.2111000000000003E-2</v>
      </c>
      <c r="X23" s="164">
        <v>8.1067E-2</v>
      </c>
      <c r="Y23" s="164">
        <v>8.1034999999999996E-2</v>
      </c>
      <c r="Z23" s="164">
        <v>8.1692000000000001E-2</v>
      </c>
      <c r="AA23" s="164">
        <v>8.1622E-2</v>
      </c>
      <c r="AB23" s="164">
        <v>8.2011000000000001E-2</v>
      </c>
      <c r="AC23" s="164">
        <v>7.9158999999999993E-2</v>
      </c>
      <c r="AD23" s="164">
        <v>7.8881999999999994E-2</v>
      </c>
      <c r="AE23" s="164">
        <v>7.9154000000000002E-2</v>
      </c>
      <c r="AF23" s="164">
        <v>7.9866000000000006E-2</v>
      </c>
      <c r="AG23" s="164">
        <v>8.0255000000000007E-2</v>
      </c>
      <c r="AH23" s="164">
        <v>8.0157999999999993E-2</v>
      </c>
      <c r="AI23" s="164">
        <v>7.9936999999999994E-2</v>
      </c>
      <c r="AJ23" s="164">
        <v>8.0716999999999997E-2</v>
      </c>
      <c r="AK23" s="164">
        <v>8.0155000000000004E-2</v>
      </c>
      <c r="AL23" s="164">
        <v>7.9588000000000006E-2</v>
      </c>
      <c r="AM23" s="164">
        <v>7.9501000000000002E-2</v>
      </c>
      <c r="AN23" s="164">
        <v>7.9824000000000006E-2</v>
      </c>
      <c r="AO23" s="164">
        <v>7.9946000000000003E-2</v>
      </c>
      <c r="AP23" s="164">
        <v>8.0544000000000004E-2</v>
      </c>
      <c r="AQ23" s="164">
        <v>8.0166000000000001E-2</v>
      </c>
      <c r="AR23" s="164">
        <v>8.0301999999999998E-2</v>
      </c>
      <c r="AS23" s="164">
        <v>8.0285999999999996E-2</v>
      </c>
      <c r="AT23" s="164">
        <v>7.9573000000000005E-2</v>
      </c>
      <c r="AU23" s="164">
        <v>7.8897999999999996E-2</v>
      </c>
      <c r="AV23" s="164">
        <v>7.9445000000000002E-2</v>
      </c>
      <c r="AW23" s="164">
        <v>8.0128000000000005E-2</v>
      </c>
      <c r="AX23" s="164">
        <v>7.9629000000000005E-2</v>
      </c>
      <c r="AY23" s="164">
        <v>7.9733999999999999E-2</v>
      </c>
      <c r="AZ23" s="164">
        <v>8.0203999999999998E-2</v>
      </c>
      <c r="BA23" s="165">
        <f>IF((P24=""),"",MAX(D27:AZ27))</f>
        <v>3016.3048837715905</v>
      </c>
      <c r="BB23" s="166">
        <f>IF(P24="","",MIN(D27:AZ27))</f>
        <v>2824.0284209931742</v>
      </c>
      <c r="BC23" s="166">
        <f>IF((P27=""),"",AVERAGE(D27:AZ27))</f>
        <v>2917.5835637398864</v>
      </c>
      <c r="BD23" s="167">
        <f>STDEV(D27:AZ27)</f>
        <v>56.821653018102786</v>
      </c>
      <c r="BE23" s="168">
        <f>IF((P24=""),"",((BA23-BB23)/(BA23+BB23))*100)</f>
        <v>3.2922172887213463</v>
      </c>
      <c r="BF23" s="169"/>
      <c r="BG23" s="170">
        <v>102</v>
      </c>
      <c r="BH23" s="171"/>
      <c r="BI23" s="172" t="s">
        <v>131</v>
      </c>
      <c r="BL23" s="173"/>
      <c r="BM23" s="173"/>
      <c r="BN23" s="174"/>
      <c r="BO23" s="174"/>
    </row>
    <row r="24" spans="1:67">
      <c r="A24" s="175"/>
      <c r="B24" s="176"/>
      <c r="C24" s="177" t="s">
        <v>134</v>
      </c>
      <c r="D24" s="164">
        <v>0.13375999999999999</v>
      </c>
      <c r="E24" s="164">
        <v>0.13927</v>
      </c>
      <c r="F24" s="164">
        <v>0.13722999999999999</v>
      </c>
      <c r="G24" s="164">
        <v>0.13614999999999999</v>
      </c>
      <c r="H24" s="164">
        <v>0.13644999999999999</v>
      </c>
      <c r="I24" s="164">
        <v>0.13619000000000001</v>
      </c>
      <c r="J24" s="164">
        <v>0.13511999999999999</v>
      </c>
      <c r="K24" s="164">
        <v>0.13453000000000001</v>
      </c>
      <c r="L24" s="164">
        <v>0.13655999999999999</v>
      </c>
      <c r="M24" s="164">
        <v>0.13746</v>
      </c>
      <c r="N24" s="164">
        <v>0.13611999999999999</v>
      </c>
      <c r="O24" s="164">
        <v>0.1356</v>
      </c>
      <c r="P24" s="164">
        <v>0.13586999999999999</v>
      </c>
      <c r="Q24" s="164">
        <v>0.13952000000000001</v>
      </c>
      <c r="R24" s="164">
        <v>0.14235</v>
      </c>
      <c r="S24" s="164">
        <v>0.14057</v>
      </c>
      <c r="T24" s="164">
        <v>0.14030000000000001</v>
      </c>
      <c r="U24" s="164">
        <v>0.14091000000000001</v>
      </c>
      <c r="V24" s="164">
        <v>0.14105000000000001</v>
      </c>
      <c r="W24" s="164">
        <v>0.13772000000000001</v>
      </c>
      <c r="X24" s="164">
        <v>0.13575000000000001</v>
      </c>
      <c r="Y24" s="164">
        <v>0.13643</v>
      </c>
      <c r="Z24" s="164">
        <v>0.13619000000000001</v>
      </c>
      <c r="AA24" s="164">
        <v>0.13463</v>
      </c>
      <c r="AB24" s="164">
        <v>0.13653999999999999</v>
      </c>
      <c r="AC24" s="164">
        <v>0.12731999999999999</v>
      </c>
      <c r="AD24" s="164">
        <v>0.12623000000000001</v>
      </c>
      <c r="AE24" s="164">
        <v>0.12737000000000001</v>
      </c>
      <c r="AF24" s="164">
        <v>0.12931000000000001</v>
      </c>
      <c r="AG24" s="164">
        <v>0.13006000000000001</v>
      </c>
      <c r="AH24" s="164">
        <v>0.12912000000000001</v>
      </c>
      <c r="AI24" s="164">
        <v>0.12858</v>
      </c>
      <c r="AJ24" s="164">
        <v>0.13103000000000001</v>
      </c>
      <c r="AK24" s="164">
        <v>0.13084999999999999</v>
      </c>
      <c r="AL24" s="164">
        <v>0.12853999999999999</v>
      </c>
      <c r="AM24" s="164">
        <v>0.12967000000000001</v>
      </c>
      <c r="AN24" s="164">
        <v>0.1308</v>
      </c>
      <c r="AO24" s="164">
        <v>0.1305</v>
      </c>
      <c r="AP24" s="164">
        <v>0.13328999999999999</v>
      </c>
      <c r="AQ24" s="164">
        <v>0.13289999999999999</v>
      </c>
      <c r="AR24" s="164">
        <v>0.13250000000000001</v>
      </c>
      <c r="AS24" s="164">
        <v>0.13369</v>
      </c>
      <c r="AT24" s="164">
        <v>0.13148000000000001</v>
      </c>
      <c r="AU24" s="164">
        <v>0.12898999999999999</v>
      </c>
      <c r="AV24" s="164">
        <v>0.1305</v>
      </c>
      <c r="AW24" s="164">
        <v>0.13324</v>
      </c>
      <c r="AX24" s="164">
        <v>0.13216</v>
      </c>
      <c r="AY24" s="164">
        <v>0.1295</v>
      </c>
      <c r="AZ24" s="164">
        <v>0.13005</v>
      </c>
      <c r="BA24" s="178"/>
      <c r="BB24" s="179"/>
      <c r="BC24" s="179"/>
      <c r="BD24" s="167"/>
      <c r="BE24" s="180"/>
      <c r="BF24" s="179"/>
      <c r="BG24" s="181"/>
      <c r="BH24" s="171"/>
      <c r="BI24" s="197" t="s">
        <v>96</v>
      </c>
    </row>
    <row r="25" spans="1:67">
      <c r="A25" s="175"/>
      <c r="B25" s="176"/>
      <c r="C25" s="183" t="s">
        <v>132</v>
      </c>
      <c r="D25" s="184">
        <f t="shared" ref="D25:AI25" si="12">300/D23</f>
        <v>3654.8371770037643</v>
      </c>
      <c r="E25" s="184">
        <f t="shared" si="12"/>
        <v>3593.7181806202757</v>
      </c>
      <c r="F25" s="184">
        <f t="shared" si="12"/>
        <v>3602.5650262987247</v>
      </c>
      <c r="G25" s="184">
        <f t="shared" si="12"/>
        <v>3630.4229442730079</v>
      </c>
      <c r="H25" s="184">
        <f t="shared" si="12"/>
        <v>3627.0870863609434</v>
      </c>
      <c r="I25" s="184">
        <f t="shared" si="12"/>
        <v>3630.1593639960793</v>
      </c>
      <c r="J25" s="184">
        <f t="shared" si="12"/>
        <v>3645.1561949429533</v>
      </c>
      <c r="K25" s="184">
        <f t="shared" si="12"/>
        <v>3661.7517820525341</v>
      </c>
      <c r="L25" s="184">
        <f t="shared" si="12"/>
        <v>3622.3134508572807</v>
      </c>
      <c r="M25" s="184">
        <f t="shared" si="12"/>
        <v>3649.1023208290762</v>
      </c>
      <c r="N25" s="184">
        <f t="shared" si="12"/>
        <v>3683.7387492479033</v>
      </c>
      <c r="O25" s="184">
        <f t="shared" si="12"/>
        <v>3703.9780724498114</v>
      </c>
      <c r="P25" s="184">
        <f t="shared" si="12"/>
        <v>3698.4528139061822</v>
      </c>
      <c r="Q25" s="184">
        <f t="shared" si="12"/>
        <v>3639.7165874017278</v>
      </c>
      <c r="R25" s="184">
        <f t="shared" si="12"/>
        <v>3615.6340014221491</v>
      </c>
      <c r="S25" s="184">
        <f t="shared" si="12"/>
        <v>3636.0110534736027</v>
      </c>
      <c r="T25" s="184">
        <f t="shared" si="12"/>
        <v>3627.262504987486</v>
      </c>
      <c r="U25" s="184">
        <f t="shared" si="12"/>
        <v>3603.9066347921148</v>
      </c>
      <c r="V25" s="184">
        <f t="shared" si="12"/>
        <v>3608.4148233680944</v>
      </c>
      <c r="W25" s="184">
        <f t="shared" si="12"/>
        <v>3653.590870894277</v>
      </c>
      <c r="X25" s="184">
        <f t="shared" si="12"/>
        <v>3700.6426782784611</v>
      </c>
      <c r="Y25" s="184">
        <f t="shared" si="12"/>
        <v>3702.1040291232184</v>
      </c>
      <c r="Z25" s="184">
        <f t="shared" si="12"/>
        <v>3672.3302159330165</v>
      </c>
      <c r="AA25" s="184">
        <f t="shared" si="12"/>
        <v>3675.4796500943371</v>
      </c>
      <c r="AB25" s="184">
        <f t="shared" si="12"/>
        <v>3658.0458718952336</v>
      </c>
      <c r="AC25" s="184">
        <f t="shared" si="12"/>
        <v>3789.8407003625616</v>
      </c>
      <c r="AD25" s="184">
        <f t="shared" si="12"/>
        <v>3803.1490073781092</v>
      </c>
      <c r="AE25" s="184">
        <f t="shared" si="12"/>
        <v>3790.0800970260502</v>
      </c>
      <c r="AF25" s="184">
        <f t="shared" si="12"/>
        <v>3756.2917887461495</v>
      </c>
      <c r="AG25" s="184">
        <f t="shared" si="12"/>
        <v>3738.0848545261974</v>
      </c>
      <c r="AH25" s="184">
        <f t="shared" si="12"/>
        <v>3742.6083485116897</v>
      </c>
      <c r="AI25" s="184">
        <f t="shared" si="12"/>
        <v>3752.9554524187802</v>
      </c>
      <c r="AJ25" s="184">
        <f t="shared" ref="AJ25:AZ25" si="13">300/AJ23</f>
        <v>3716.6891732844383</v>
      </c>
      <c r="AK25" s="184">
        <f t="shared" si="13"/>
        <v>3742.7484249267045</v>
      </c>
      <c r="AL25" s="184">
        <f t="shared" si="13"/>
        <v>3769.4124742423478</v>
      </c>
      <c r="AM25" s="184">
        <f t="shared" si="13"/>
        <v>3773.5374397806318</v>
      </c>
      <c r="AN25" s="184">
        <f t="shared" si="13"/>
        <v>3758.2681900180396</v>
      </c>
      <c r="AO25" s="184">
        <f t="shared" si="13"/>
        <v>3752.5329597478294</v>
      </c>
      <c r="AP25" s="184">
        <f t="shared" si="13"/>
        <v>3724.6722288438614</v>
      </c>
      <c r="AQ25" s="184">
        <f t="shared" si="13"/>
        <v>3742.2348626599805</v>
      </c>
      <c r="AR25" s="184">
        <f t="shared" si="13"/>
        <v>3735.8969888670272</v>
      </c>
      <c r="AS25" s="184">
        <f t="shared" si="13"/>
        <v>3736.6415066138557</v>
      </c>
      <c r="AT25" s="184">
        <f t="shared" si="13"/>
        <v>3770.1230316816004</v>
      </c>
      <c r="AU25" s="184">
        <f t="shared" si="13"/>
        <v>3802.3777535552235</v>
      </c>
      <c r="AV25" s="184">
        <f t="shared" si="13"/>
        <v>3776.1973692491661</v>
      </c>
      <c r="AW25" s="184">
        <f t="shared" si="13"/>
        <v>3744.0095846645363</v>
      </c>
      <c r="AX25" s="184">
        <f t="shared" si="13"/>
        <v>3767.471649775835</v>
      </c>
      <c r="AY25" s="184">
        <f t="shared" si="13"/>
        <v>3762.5103469034539</v>
      </c>
      <c r="AZ25" s="184">
        <f t="shared" si="13"/>
        <v>3740.4618223530001</v>
      </c>
      <c r="BA25" s="185"/>
      <c r="BB25" s="186"/>
      <c r="BC25" s="186"/>
      <c r="BD25" s="167"/>
      <c r="BE25" s="187"/>
      <c r="BF25" s="186"/>
      <c r="BG25" s="188"/>
      <c r="BH25" s="171"/>
      <c r="BI25" s="197"/>
    </row>
    <row r="26" spans="1:67">
      <c r="A26" s="175"/>
      <c r="B26" s="176"/>
      <c r="C26" s="183" t="s">
        <v>133</v>
      </c>
      <c r="D26" s="184">
        <f t="shared" ref="D26:AI26" si="14">300/D24</f>
        <v>2242.8229665071772</v>
      </c>
      <c r="E26" s="184">
        <f t="shared" si="14"/>
        <v>2154.0891792920224</v>
      </c>
      <c r="F26" s="184">
        <f t="shared" si="14"/>
        <v>2186.1109086934343</v>
      </c>
      <c r="G26" s="184">
        <f t="shared" si="14"/>
        <v>2203.4520749173707</v>
      </c>
      <c r="H26" s="184">
        <f t="shared" si="14"/>
        <v>2198.6075485525835</v>
      </c>
      <c r="I26" s="184">
        <f t="shared" si="14"/>
        <v>2202.8049049122546</v>
      </c>
      <c r="J26" s="184">
        <f t="shared" si="14"/>
        <v>2220.2486678507994</v>
      </c>
      <c r="K26" s="184">
        <f t="shared" si="14"/>
        <v>2229.9858767561136</v>
      </c>
      <c r="L26" s="184">
        <f t="shared" si="14"/>
        <v>2196.8365553602812</v>
      </c>
      <c r="M26" s="184">
        <f t="shared" si="14"/>
        <v>2182.4530772588391</v>
      </c>
      <c r="N26" s="184">
        <f t="shared" si="14"/>
        <v>2203.9377020276229</v>
      </c>
      <c r="O26" s="184">
        <f t="shared" si="14"/>
        <v>2212.3893805309735</v>
      </c>
      <c r="P26" s="184">
        <f t="shared" si="14"/>
        <v>2207.9929344226098</v>
      </c>
      <c r="Q26" s="184">
        <f t="shared" si="14"/>
        <v>2150.229357798165</v>
      </c>
      <c r="R26" s="184">
        <f t="shared" si="14"/>
        <v>2107.4815595363539</v>
      </c>
      <c r="S26" s="184">
        <f t="shared" si="14"/>
        <v>2134.1680301629081</v>
      </c>
      <c r="T26" s="184">
        <f t="shared" si="14"/>
        <v>2138.2751247327155</v>
      </c>
      <c r="U26" s="184">
        <f t="shared" si="14"/>
        <v>2129.0185224611455</v>
      </c>
      <c r="V26" s="184">
        <f t="shared" si="14"/>
        <v>2126.905352711804</v>
      </c>
      <c r="W26" s="184">
        <f t="shared" si="14"/>
        <v>2178.3328492593669</v>
      </c>
      <c r="X26" s="184">
        <f t="shared" si="14"/>
        <v>2209.9447513812152</v>
      </c>
      <c r="Y26" s="184">
        <f t="shared" si="14"/>
        <v>2198.9298541376529</v>
      </c>
      <c r="Z26" s="184">
        <f t="shared" si="14"/>
        <v>2202.8049049122546</v>
      </c>
      <c r="AA26" s="184">
        <f t="shared" si="14"/>
        <v>2228.3294956547575</v>
      </c>
      <c r="AB26" s="184">
        <f t="shared" si="14"/>
        <v>2197.1583418778382</v>
      </c>
      <c r="AC26" s="184">
        <f t="shared" si="14"/>
        <v>2356.2676720075401</v>
      </c>
      <c r="AD26" s="184">
        <f t="shared" si="14"/>
        <v>2376.6141170878554</v>
      </c>
      <c r="AE26" s="184">
        <f t="shared" si="14"/>
        <v>2355.3427023631934</v>
      </c>
      <c r="AF26" s="184">
        <f t="shared" si="14"/>
        <v>2320.0061866831643</v>
      </c>
      <c r="AG26" s="184">
        <f t="shared" si="14"/>
        <v>2306.6277102875592</v>
      </c>
      <c r="AH26" s="184">
        <f t="shared" si="14"/>
        <v>2323.4200743494421</v>
      </c>
      <c r="AI26" s="184">
        <f t="shared" si="14"/>
        <v>2333.1777881474568</v>
      </c>
      <c r="AJ26" s="184">
        <f t="shared" ref="AJ26:AZ26" si="15">300/AJ24</f>
        <v>2289.5520109898494</v>
      </c>
      <c r="AK26" s="184">
        <f t="shared" si="15"/>
        <v>2292.7015666794041</v>
      </c>
      <c r="AL26" s="184">
        <f t="shared" si="15"/>
        <v>2333.9038431616618</v>
      </c>
      <c r="AM26" s="184">
        <f t="shared" si="15"/>
        <v>2313.5652039793322</v>
      </c>
      <c r="AN26" s="184">
        <f t="shared" si="15"/>
        <v>2293.5779816513764</v>
      </c>
      <c r="AO26" s="184">
        <f t="shared" si="15"/>
        <v>2298.8505747126437</v>
      </c>
      <c r="AP26" s="184">
        <f t="shared" si="15"/>
        <v>2250.7314877335134</v>
      </c>
      <c r="AQ26" s="184">
        <f t="shared" si="15"/>
        <v>2257.3363431151242</v>
      </c>
      <c r="AR26" s="184">
        <f t="shared" si="15"/>
        <v>2264.1509433962265</v>
      </c>
      <c r="AS26" s="184">
        <f t="shared" si="15"/>
        <v>2243.9973072032312</v>
      </c>
      <c r="AT26" s="184">
        <f t="shared" si="15"/>
        <v>2281.7158503194401</v>
      </c>
      <c r="AU26" s="184">
        <f t="shared" si="15"/>
        <v>2325.7616869524772</v>
      </c>
      <c r="AV26" s="184">
        <f t="shared" si="15"/>
        <v>2298.8505747126437</v>
      </c>
      <c r="AW26" s="184">
        <f t="shared" si="15"/>
        <v>2251.5761032722908</v>
      </c>
      <c r="AX26" s="184">
        <f t="shared" si="15"/>
        <v>2269.9757869249393</v>
      </c>
      <c r="AY26" s="184">
        <f t="shared" si="15"/>
        <v>2316.6023166023165</v>
      </c>
      <c r="AZ26" s="184">
        <f t="shared" si="15"/>
        <v>2306.8050749711651</v>
      </c>
      <c r="BA26" s="185"/>
      <c r="BB26" s="186"/>
      <c r="BC26" s="186"/>
      <c r="BD26" s="167"/>
      <c r="BE26" s="187"/>
      <c r="BF26" s="186"/>
      <c r="BG26" s="188"/>
      <c r="BH26" s="171"/>
      <c r="BI26" s="197"/>
    </row>
    <row r="27" spans="1:67" ht="32.25" thickBot="1">
      <c r="A27" s="189"/>
      <c r="B27" s="190"/>
      <c r="C27" s="191" t="s">
        <v>51</v>
      </c>
      <c r="D27" s="192">
        <f t="shared" ref="D27:AI27" si="16">IF(((D25="")*AND(D26="")),"",(D25-D26)*2)</f>
        <v>2824.0284209931742</v>
      </c>
      <c r="E27" s="192">
        <f t="shared" si="16"/>
        <v>2879.2580026565065</v>
      </c>
      <c r="F27" s="192">
        <f t="shared" si="16"/>
        <v>2832.9082352105806</v>
      </c>
      <c r="G27" s="192">
        <f t="shared" si="16"/>
        <v>2853.9417387112744</v>
      </c>
      <c r="H27" s="192">
        <f t="shared" si="16"/>
        <v>2856.9590756167199</v>
      </c>
      <c r="I27" s="192">
        <f t="shared" si="16"/>
        <v>2854.7089181676492</v>
      </c>
      <c r="J27" s="192">
        <f t="shared" si="16"/>
        <v>2849.8150541843079</v>
      </c>
      <c r="K27" s="192">
        <f t="shared" si="16"/>
        <v>2863.5318105928409</v>
      </c>
      <c r="L27" s="192">
        <f t="shared" si="16"/>
        <v>2850.9537909939991</v>
      </c>
      <c r="M27" s="192">
        <f t="shared" si="16"/>
        <v>2933.2984871404742</v>
      </c>
      <c r="N27" s="192">
        <f t="shared" si="16"/>
        <v>2959.6020944405609</v>
      </c>
      <c r="O27" s="192">
        <f t="shared" si="16"/>
        <v>2983.1773838376757</v>
      </c>
      <c r="P27" s="192">
        <f t="shared" si="16"/>
        <v>2980.9197589671448</v>
      </c>
      <c r="Q27" s="192">
        <f t="shared" si="16"/>
        <v>2978.9744592071256</v>
      </c>
      <c r="R27" s="192">
        <f t="shared" si="16"/>
        <v>3016.3048837715905</v>
      </c>
      <c r="S27" s="192">
        <f t="shared" si="16"/>
        <v>3003.6860466213893</v>
      </c>
      <c r="T27" s="192">
        <f t="shared" si="16"/>
        <v>2977.9747605095408</v>
      </c>
      <c r="U27" s="192">
        <f t="shared" si="16"/>
        <v>2949.7762246619386</v>
      </c>
      <c r="V27" s="192">
        <f t="shared" si="16"/>
        <v>2963.0189413125809</v>
      </c>
      <c r="W27" s="192">
        <f t="shared" si="16"/>
        <v>2950.5160432698203</v>
      </c>
      <c r="X27" s="192">
        <f t="shared" si="16"/>
        <v>2981.3958537944918</v>
      </c>
      <c r="Y27" s="192">
        <f t="shared" si="16"/>
        <v>3006.348349971131</v>
      </c>
      <c r="Z27" s="192">
        <f t="shared" si="16"/>
        <v>2939.0506220415236</v>
      </c>
      <c r="AA27" s="192">
        <f t="shared" si="16"/>
        <v>2894.3003088791593</v>
      </c>
      <c r="AB27" s="192">
        <f t="shared" si="16"/>
        <v>2921.7750600347908</v>
      </c>
      <c r="AC27" s="192">
        <f t="shared" si="16"/>
        <v>2867.146056710043</v>
      </c>
      <c r="AD27" s="192">
        <f t="shared" si="16"/>
        <v>2853.0697805805075</v>
      </c>
      <c r="AE27" s="192">
        <f t="shared" si="16"/>
        <v>2869.4747893257136</v>
      </c>
      <c r="AF27" s="192">
        <f t="shared" si="16"/>
        <v>2872.5712041259703</v>
      </c>
      <c r="AG27" s="192">
        <f t="shared" si="16"/>
        <v>2862.9142884772764</v>
      </c>
      <c r="AH27" s="192">
        <f t="shared" si="16"/>
        <v>2838.3765483244952</v>
      </c>
      <c r="AI27" s="192">
        <f t="shared" si="16"/>
        <v>2839.5553285426467</v>
      </c>
      <c r="AJ27" s="192">
        <f t="shared" ref="AJ27:AZ27" si="17">IF(((AJ25="")*AND(AJ26="")),"",(AJ25-AJ26)*2)</f>
        <v>2854.2743245891779</v>
      </c>
      <c r="AK27" s="192">
        <f t="shared" si="17"/>
        <v>2900.0937164946008</v>
      </c>
      <c r="AL27" s="192">
        <f t="shared" si="17"/>
        <v>2871.0172621613719</v>
      </c>
      <c r="AM27" s="192">
        <f t="shared" si="17"/>
        <v>2919.9444716025992</v>
      </c>
      <c r="AN27" s="192">
        <f t="shared" si="17"/>
        <v>2929.3804167333265</v>
      </c>
      <c r="AO27" s="192">
        <f t="shared" si="17"/>
        <v>2907.3647700703714</v>
      </c>
      <c r="AP27" s="192">
        <f t="shared" si="17"/>
        <v>2947.8814822206959</v>
      </c>
      <c r="AQ27" s="192">
        <f t="shared" si="17"/>
        <v>2969.7970390897126</v>
      </c>
      <c r="AR27" s="192">
        <f t="shared" si="17"/>
        <v>2943.4920909416014</v>
      </c>
      <c r="AS27" s="192">
        <f t="shared" si="17"/>
        <v>2985.2883988212488</v>
      </c>
      <c r="AT27" s="192">
        <f t="shared" si="17"/>
        <v>2976.8143627243207</v>
      </c>
      <c r="AU27" s="192">
        <f t="shared" si="17"/>
        <v>2953.2321332054926</v>
      </c>
      <c r="AV27" s="192">
        <f t="shared" si="17"/>
        <v>2954.6935890730447</v>
      </c>
      <c r="AW27" s="192">
        <f t="shared" si="17"/>
        <v>2984.8669627844911</v>
      </c>
      <c r="AX27" s="192">
        <f t="shared" si="17"/>
        <v>2994.9917257017914</v>
      </c>
      <c r="AY27" s="192">
        <f t="shared" si="17"/>
        <v>2891.8160606022748</v>
      </c>
      <c r="AZ27" s="192">
        <f t="shared" si="17"/>
        <v>2867.31349476367</v>
      </c>
      <c r="BA27" s="193"/>
      <c r="BB27" s="194"/>
      <c r="BC27" s="194"/>
      <c r="BD27" s="195"/>
      <c r="BE27" s="192"/>
      <c r="BF27" s="194"/>
      <c r="BG27" s="196"/>
      <c r="BH27" s="171"/>
      <c r="BI27" s="182"/>
    </row>
    <row r="28" spans="1:67">
      <c r="A28" s="161">
        <v>43782</v>
      </c>
      <c r="B28" s="162" t="s">
        <v>138</v>
      </c>
      <c r="C28" s="163" t="s">
        <v>135</v>
      </c>
      <c r="D28" s="164">
        <v>8.4288000000000002E-2</v>
      </c>
      <c r="E28" s="164">
        <v>8.4525000000000003E-2</v>
      </c>
      <c r="F28" s="164">
        <v>8.4445000000000006E-2</v>
      </c>
      <c r="G28" s="164">
        <v>8.4017999999999995E-2</v>
      </c>
      <c r="H28" s="164">
        <v>8.4318000000000004E-2</v>
      </c>
      <c r="I28" s="164">
        <v>8.5375999999999994E-2</v>
      </c>
      <c r="J28" s="164">
        <v>8.5140999999999994E-2</v>
      </c>
      <c r="K28" s="164">
        <v>8.3962999999999996E-2</v>
      </c>
      <c r="L28" s="164">
        <v>8.4247000000000002E-2</v>
      </c>
      <c r="M28" s="164">
        <v>8.4616999999999998E-2</v>
      </c>
      <c r="N28" s="164">
        <v>8.5163000000000003E-2</v>
      </c>
      <c r="O28" s="164">
        <v>8.5113999999999995E-2</v>
      </c>
      <c r="P28" s="164">
        <v>8.4013000000000004E-2</v>
      </c>
      <c r="Q28" s="164">
        <v>8.2915000000000003E-2</v>
      </c>
      <c r="R28" s="164">
        <v>8.2864999999999994E-2</v>
      </c>
      <c r="S28" s="164">
        <v>8.3475999999999995E-2</v>
      </c>
      <c r="T28" s="164">
        <v>8.3242999999999998E-2</v>
      </c>
      <c r="U28" s="164">
        <v>8.3557000000000006E-2</v>
      </c>
      <c r="V28" s="164">
        <v>8.4005999999999997E-2</v>
      </c>
      <c r="W28" s="164">
        <v>8.3292000000000005E-2</v>
      </c>
      <c r="X28" s="164">
        <v>8.2865999999999995E-2</v>
      </c>
      <c r="Y28" s="164">
        <v>8.2846000000000003E-2</v>
      </c>
      <c r="Z28" s="164">
        <v>8.4131999999999998E-2</v>
      </c>
      <c r="AA28" s="164">
        <v>8.5022E-2</v>
      </c>
      <c r="AB28" s="164">
        <v>8.4529000000000007E-2</v>
      </c>
      <c r="AC28" s="164">
        <v>8.1717999999999999E-2</v>
      </c>
      <c r="AD28" s="164">
        <v>8.2026000000000002E-2</v>
      </c>
      <c r="AE28" s="164">
        <v>8.2184999999999994E-2</v>
      </c>
      <c r="AF28" s="164">
        <v>8.2616999999999996E-2</v>
      </c>
      <c r="AG28" s="164">
        <v>8.2086000000000006E-2</v>
      </c>
      <c r="AH28" s="164">
        <v>8.2441E-2</v>
      </c>
      <c r="AI28" s="164">
        <v>8.2076999999999997E-2</v>
      </c>
      <c r="AJ28" s="164">
        <v>8.1101000000000006E-2</v>
      </c>
      <c r="AK28" s="164">
        <v>8.0629999999999993E-2</v>
      </c>
      <c r="AL28" s="164">
        <v>8.1503999999999993E-2</v>
      </c>
      <c r="AM28" s="164">
        <v>8.1870999999999999E-2</v>
      </c>
      <c r="AN28" s="164">
        <v>8.1165000000000001E-2</v>
      </c>
      <c r="AO28" s="164">
        <v>8.1617999999999996E-2</v>
      </c>
      <c r="AP28" s="164">
        <v>8.1444000000000003E-2</v>
      </c>
      <c r="AQ28" s="164">
        <v>8.0361000000000002E-2</v>
      </c>
      <c r="AR28" s="164">
        <v>8.0281000000000005E-2</v>
      </c>
      <c r="AS28" s="164">
        <v>8.0931000000000003E-2</v>
      </c>
      <c r="AT28" s="164">
        <v>8.1688999999999998E-2</v>
      </c>
      <c r="AU28" s="164">
        <v>8.2047999999999996E-2</v>
      </c>
      <c r="AV28" s="164">
        <v>8.1852999999999995E-2</v>
      </c>
      <c r="AW28" s="164">
        <v>8.2300999999999999E-2</v>
      </c>
      <c r="AX28" s="164">
        <v>8.2706000000000002E-2</v>
      </c>
      <c r="AY28" s="164">
        <v>8.1932000000000005E-2</v>
      </c>
      <c r="AZ28" s="164">
        <v>8.1472000000000003E-2</v>
      </c>
      <c r="BA28" s="165">
        <f>IF((P29=""),"",MAX(D32:AZ32))</f>
        <v>3040.4826824337661</v>
      </c>
      <c r="BB28" s="166">
        <f>IF(P29="","",MIN(D32:AZ32))</f>
        <v>2837.3236615178821</v>
      </c>
      <c r="BC28" s="166">
        <f>IF((P32=""),"",AVERAGE(D32:AZ32))</f>
        <v>2917.1453376772283</v>
      </c>
      <c r="BD28" s="167">
        <f>STDEV(D32:AZ32)</f>
        <v>48.549688881138074</v>
      </c>
      <c r="BE28" s="168">
        <f>IF((P29=""),"",((BA28-BB28)/(BA28+BB28))*100)</f>
        <v>3.4563748621105503</v>
      </c>
      <c r="BF28" s="169"/>
      <c r="BG28" s="170">
        <v>102</v>
      </c>
      <c r="BH28" s="171"/>
      <c r="BI28" s="182" t="s">
        <v>98</v>
      </c>
      <c r="BL28" s="173"/>
      <c r="BM28" s="173"/>
      <c r="BN28" s="174"/>
      <c r="BO28" s="174"/>
    </row>
    <row r="29" spans="1:67">
      <c r="A29" s="175"/>
      <c r="B29" s="176"/>
      <c r="C29" s="177" t="s">
        <v>134</v>
      </c>
      <c r="D29" s="164">
        <v>0.14015</v>
      </c>
      <c r="E29" s="164">
        <v>0.14127999999999999</v>
      </c>
      <c r="F29" s="164">
        <v>0.14198</v>
      </c>
      <c r="G29" s="164">
        <v>0.14082</v>
      </c>
      <c r="H29" s="164">
        <v>0.14171</v>
      </c>
      <c r="I29" s="164">
        <v>0.14380999999999999</v>
      </c>
      <c r="J29" s="164">
        <v>0.14349000000000001</v>
      </c>
      <c r="K29" s="164">
        <v>0.14087</v>
      </c>
      <c r="L29" s="164">
        <v>0.14065</v>
      </c>
      <c r="M29" s="164">
        <v>0.14587</v>
      </c>
      <c r="N29" s="164">
        <v>0.14837</v>
      </c>
      <c r="O29" s="164">
        <v>0.14871999999999999</v>
      </c>
      <c r="P29" s="164">
        <v>0.14524000000000001</v>
      </c>
      <c r="Q29" s="164">
        <v>0.14233999999999999</v>
      </c>
      <c r="R29" s="164">
        <v>0.14285</v>
      </c>
      <c r="S29" s="164">
        <v>0.14193</v>
      </c>
      <c r="T29" s="164">
        <v>0.14074999999999999</v>
      </c>
      <c r="U29" s="164">
        <v>0.14172000000000001</v>
      </c>
      <c r="V29" s="164">
        <v>0.14299000000000001</v>
      </c>
      <c r="W29" s="164">
        <v>0.14102000000000001</v>
      </c>
      <c r="X29" s="164">
        <v>0.13955000000000001</v>
      </c>
      <c r="Y29" s="164">
        <v>0.13924</v>
      </c>
      <c r="Z29" s="164">
        <v>0.14294000000000001</v>
      </c>
      <c r="AA29" s="164">
        <v>0.1454</v>
      </c>
      <c r="AB29" s="164">
        <v>0.14560999999999999</v>
      </c>
      <c r="AC29" s="164">
        <v>0.13436999999999999</v>
      </c>
      <c r="AD29" s="164">
        <v>0.13506000000000001</v>
      </c>
      <c r="AE29" s="164">
        <v>0.13578999999999999</v>
      </c>
      <c r="AF29" s="164">
        <v>0.13705000000000001</v>
      </c>
      <c r="AG29" s="164">
        <v>0.13585</v>
      </c>
      <c r="AH29" s="164">
        <v>0.13627</v>
      </c>
      <c r="AI29" s="164">
        <v>0.13550000000000001</v>
      </c>
      <c r="AJ29" s="164">
        <v>0.13375000000000001</v>
      </c>
      <c r="AK29" s="164">
        <v>0.13300000000000001</v>
      </c>
      <c r="AL29" s="164">
        <v>0.13519</v>
      </c>
      <c r="AM29" s="164">
        <v>0.13703000000000001</v>
      </c>
      <c r="AN29" s="164">
        <v>0.13505</v>
      </c>
      <c r="AO29" s="164">
        <v>0.13544</v>
      </c>
      <c r="AP29" s="164">
        <v>0.13403999999999999</v>
      </c>
      <c r="AQ29" s="164">
        <v>0.13203999999999999</v>
      </c>
      <c r="AR29" s="164">
        <v>0.13156000000000001</v>
      </c>
      <c r="AS29" s="164">
        <v>0.13397000000000001</v>
      </c>
      <c r="AT29" s="164">
        <v>0.13539000000000001</v>
      </c>
      <c r="AU29" s="164">
        <v>0.1353</v>
      </c>
      <c r="AV29" s="164">
        <v>0.13444</v>
      </c>
      <c r="AW29" s="164">
        <v>0.13583000000000001</v>
      </c>
      <c r="AX29" s="164">
        <v>0.13705000000000001</v>
      </c>
      <c r="AY29" s="164">
        <v>0.13608000000000001</v>
      </c>
      <c r="AZ29" s="164">
        <v>0.13378999999999999</v>
      </c>
      <c r="BA29" s="178"/>
      <c r="BB29" s="179"/>
      <c r="BC29" s="179"/>
      <c r="BD29" s="167"/>
      <c r="BE29" s="180"/>
      <c r="BF29" s="179"/>
      <c r="BG29" s="181"/>
      <c r="BH29" s="171"/>
      <c r="BI29" s="182"/>
    </row>
    <row r="30" spans="1:67">
      <c r="A30" s="175"/>
      <c r="B30" s="176"/>
      <c r="C30" s="183" t="s">
        <v>132</v>
      </c>
      <c r="D30" s="184">
        <f t="shared" ref="D30:AI30" si="18">300/D28</f>
        <v>3559.2255125284737</v>
      </c>
      <c r="E30" s="184">
        <f t="shared" si="18"/>
        <v>3549.2457852706298</v>
      </c>
      <c r="F30" s="184">
        <f t="shared" si="18"/>
        <v>3552.6082065249566</v>
      </c>
      <c r="G30" s="184">
        <f t="shared" si="18"/>
        <v>3570.6634292651574</v>
      </c>
      <c r="H30" s="184">
        <f t="shared" si="18"/>
        <v>3557.9591546289048</v>
      </c>
      <c r="I30" s="184">
        <f t="shared" si="18"/>
        <v>3513.8680659670167</v>
      </c>
      <c r="J30" s="184">
        <f t="shared" si="18"/>
        <v>3523.5667892084898</v>
      </c>
      <c r="K30" s="184">
        <f t="shared" si="18"/>
        <v>3573.002393911604</v>
      </c>
      <c r="L30" s="184">
        <f t="shared" si="18"/>
        <v>3560.9576602134198</v>
      </c>
      <c r="M30" s="184">
        <f t="shared" si="18"/>
        <v>3545.3868607962941</v>
      </c>
      <c r="N30" s="184">
        <f t="shared" si="18"/>
        <v>3522.6565527282974</v>
      </c>
      <c r="O30" s="184">
        <f t="shared" si="18"/>
        <v>3524.6845407336045</v>
      </c>
      <c r="P30" s="184">
        <f t="shared" si="18"/>
        <v>3570.8759358670682</v>
      </c>
      <c r="Q30" s="184">
        <f t="shared" si="18"/>
        <v>3618.16317915938</v>
      </c>
      <c r="R30" s="184">
        <f t="shared" si="18"/>
        <v>3620.3463464671454</v>
      </c>
      <c r="S30" s="184">
        <f t="shared" si="18"/>
        <v>3593.8473333652787</v>
      </c>
      <c r="T30" s="184">
        <f t="shared" si="18"/>
        <v>3603.9066347921148</v>
      </c>
      <c r="U30" s="184">
        <f t="shared" si="18"/>
        <v>3590.3634644613853</v>
      </c>
      <c r="V30" s="184">
        <f t="shared" si="18"/>
        <v>3571.1734876080282</v>
      </c>
      <c r="W30" s="184">
        <f t="shared" si="18"/>
        <v>3601.786486097104</v>
      </c>
      <c r="X30" s="184">
        <f t="shared" si="18"/>
        <v>3620.3026573021507</v>
      </c>
      <c r="Y30" s="184">
        <f t="shared" si="18"/>
        <v>3621.1766409965476</v>
      </c>
      <c r="Z30" s="184">
        <f t="shared" si="18"/>
        <v>3565.82513193553</v>
      </c>
      <c r="AA30" s="184">
        <f t="shared" si="18"/>
        <v>3528.4985062689657</v>
      </c>
      <c r="AB30" s="184">
        <f t="shared" si="18"/>
        <v>3549.0778312768398</v>
      </c>
      <c r="AC30" s="184">
        <f t="shared" si="18"/>
        <v>3671.1618003377471</v>
      </c>
      <c r="AD30" s="184">
        <f t="shared" si="18"/>
        <v>3657.3769292663301</v>
      </c>
      <c r="AE30" s="184">
        <f t="shared" si="18"/>
        <v>3650.3011498448623</v>
      </c>
      <c r="AF30" s="184">
        <f t="shared" si="18"/>
        <v>3631.2139148117217</v>
      </c>
      <c r="AG30" s="184">
        <f t="shared" si="18"/>
        <v>3654.7036035377528</v>
      </c>
      <c r="AH30" s="184">
        <f t="shared" si="18"/>
        <v>3638.9660484467681</v>
      </c>
      <c r="AI30" s="184">
        <f t="shared" si="18"/>
        <v>3655.1043532292847</v>
      </c>
      <c r="AJ30" s="184">
        <f t="shared" ref="AJ30:AZ30" si="19">300/AJ28</f>
        <v>3699.0912565812996</v>
      </c>
      <c r="AK30" s="184">
        <f t="shared" si="19"/>
        <v>3720.6994915044033</v>
      </c>
      <c r="AL30" s="184">
        <f t="shared" si="19"/>
        <v>3680.8009422850414</v>
      </c>
      <c r="AM30" s="184">
        <f t="shared" si="19"/>
        <v>3664.301156697732</v>
      </c>
      <c r="AN30" s="184">
        <f t="shared" si="19"/>
        <v>3696.1744594344855</v>
      </c>
      <c r="AO30" s="184">
        <f t="shared" si="19"/>
        <v>3675.6597809306772</v>
      </c>
      <c r="AP30" s="184">
        <f t="shared" si="19"/>
        <v>3683.5125976130839</v>
      </c>
      <c r="AQ30" s="184">
        <f t="shared" si="19"/>
        <v>3733.1541419345203</v>
      </c>
      <c r="AR30" s="184">
        <f t="shared" si="19"/>
        <v>3736.8742292696897</v>
      </c>
      <c r="AS30" s="184">
        <f t="shared" si="19"/>
        <v>3706.8614004522369</v>
      </c>
      <c r="AT30" s="184">
        <f t="shared" si="19"/>
        <v>3672.465080977855</v>
      </c>
      <c r="AU30" s="184">
        <f t="shared" si="19"/>
        <v>3656.3962558502344</v>
      </c>
      <c r="AV30" s="184">
        <f t="shared" si="19"/>
        <v>3665.1069600381174</v>
      </c>
      <c r="AW30" s="184">
        <f t="shared" si="19"/>
        <v>3645.1561949429533</v>
      </c>
      <c r="AX30" s="184">
        <f t="shared" si="19"/>
        <v>3627.3063622953596</v>
      </c>
      <c r="AY30" s="184">
        <f t="shared" si="19"/>
        <v>3661.5730117658545</v>
      </c>
      <c r="AZ30" s="184">
        <f t="shared" si="19"/>
        <v>3682.2466614296936</v>
      </c>
      <c r="BA30" s="185"/>
      <c r="BB30" s="186"/>
      <c r="BC30" s="186"/>
      <c r="BD30" s="167"/>
      <c r="BE30" s="187"/>
      <c r="BF30" s="186"/>
      <c r="BG30" s="188"/>
      <c r="BH30" s="171"/>
      <c r="BI30" s="197"/>
    </row>
    <row r="31" spans="1:67">
      <c r="A31" s="175"/>
      <c r="B31" s="176"/>
      <c r="C31" s="183" t="s">
        <v>133</v>
      </c>
      <c r="D31" s="184">
        <f t="shared" ref="D31:AI31" si="20">300/D29</f>
        <v>2140.5636817695326</v>
      </c>
      <c r="E31" s="184">
        <f t="shared" si="20"/>
        <v>2123.4428086070216</v>
      </c>
      <c r="F31" s="184">
        <f t="shared" si="20"/>
        <v>2112.973658261727</v>
      </c>
      <c r="G31" s="184">
        <f t="shared" si="20"/>
        <v>2130.3792074989346</v>
      </c>
      <c r="H31" s="184">
        <f t="shared" si="20"/>
        <v>2116.9995060334486</v>
      </c>
      <c r="I31" s="184">
        <f t="shared" si="20"/>
        <v>2086.0858076628888</v>
      </c>
      <c r="J31" s="184">
        <f t="shared" si="20"/>
        <v>2090.7380305247752</v>
      </c>
      <c r="K31" s="184">
        <f t="shared" si="20"/>
        <v>2129.6230567189609</v>
      </c>
      <c r="L31" s="184">
        <f t="shared" si="20"/>
        <v>2132.9541414859582</v>
      </c>
      <c r="M31" s="184">
        <f t="shared" si="20"/>
        <v>2056.6257626653869</v>
      </c>
      <c r="N31" s="184">
        <f t="shared" si="20"/>
        <v>2021.9720967850644</v>
      </c>
      <c r="O31" s="184">
        <f t="shared" si="20"/>
        <v>2017.2135556750943</v>
      </c>
      <c r="P31" s="184">
        <f t="shared" si="20"/>
        <v>2065.5466813549983</v>
      </c>
      <c r="Q31" s="184">
        <f t="shared" si="20"/>
        <v>2107.6296192215823</v>
      </c>
      <c r="R31" s="184">
        <f t="shared" si="20"/>
        <v>2100.1050052502624</v>
      </c>
      <c r="S31" s="184">
        <f t="shared" si="20"/>
        <v>2113.7180300147961</v>
      </c>
      <c r="T31" s="184">
        <f t="shared" si="20"/>
        <v>2131.4387211367675</v>
      </c>
      <c r="U31" s="184">
        <f t="shared" si="20"/>
        <v>2116.8501270110073</v>
      </c>
      <c r="V31" s="184">
        <f t="shared" si="20"/>
        <v>2098.0488146024195</v>
      </c>
      <c r="W31" s="184">
        <f t="shared" si="20"/>
        <v>2127.3578215855905</v>
      </c>
      <c r="X31" s="184">
        <f t="shared" si="20"/>
        <v>2149.7671085632387</v>
      </c>
      <c r="Y31" s="184">
        <f t="shared" si="20"/>
        <v>2154.5532892846882</v>
      </c>
      <c r="Z31" s="184">
        <f t="shared" si="20"/>
        <v>2098.7827060305021</v>
      </c>
      <c r="AA31" s="184">
        <f t="shared" si="20"/>
        <v>2063.2737276478679</v>
      </c>
      <c r="AB31" s="184">
        <f t="shared" si="20"/>
        <v>2060.2980564521667</v>
      </c>
      <c r="AC31" s="184">
        <f t="shared" si="20"/>
        <v>2232.6412145568211</v>
      </c>
      <c r="AD31" s="184">
        <f t="shared" si="20"/>
        <v>2221.235006663705</v>
      </c>
      <c r="AE31" s="184">
        <f t="shared" si="20"/>
        <v>2209.2937624272777</v>
      </c>
      <c r="AF31" s="184">
        <f t="shared" si="20"/>
        <v>2188.9821233126595</v>
      </c>
      <c r="AG31" s="184">
        <f t="shared" si="20"/>
        <v>2208.317997791682</v>
      </c>
      <c r="AH31" s="184">
        <f t="shared" si="20"/>
        <v>2201.5117047038966</v>
      </c>
      <c r="AI31" s="184">
        <f t="shared" si="20"/>
        <v>2214.022140221402</v>
      </c>
      <c r="AJ31" s="184">
        <f t="shared" ref="AJ31:AZ31" si="21">300/AJ29</f>
        <v>2242.9906542056074</v>
      </c>
      <c r="AK31" s="184">
        <f t="shared" si="21"/>
        <v>2255.6390977443607</v>
      </c>
      <c r="AL31" s="184">
        <f t="shared" si="21"/>
        <v>2219.0990457874104</v>
      </c>
      <c r="AM31" s="184">
        <f t="shared" si="21"/>
        <v>2189.3016127855212</v>
      </c>
      <c r="AN31" s="184">
        <f t="shared" si="21"/>
        <v>2221.3994816734544</v>
      </c>
      <c r="AO31" s="184">
        <f t="shared" si="21"/>
        <v>2215.0029533372708</v>
      </c>
      <c r="AP31" s="184">
        <f t="shared" si="21"/>
        <v>2238.1378692927487</v>
      </c>
      <c r="AQ31" s="184">
        <f t="shared" si="21"/>
        <v>2272.038776128446</v>
      </c>
      <c r="AR31" s="184">
        <f t="shared" si="21"/>
        <v>2280.3283672848888</v>
      </c>
      <c r="AS31" s="184">
        <f t="shared" si="21"/>
        <v>2239.3073076061805</v>
      </c>
      <c r="AT31" s="184">
        <f t="shared" si="21"/>
        <v>2215.8209616662971</v>
      </c>
      <c r="AU31" s="184">
        <f t="shared" si="21"/>
        <v>2217.2949002217292</v>
      </c>
      <c r="AV31" s="184">
        <f t="shared" si="21"/>
        <v>2231.4787265694731</v>
      </c>
      <c r="AW31" s="184">
        <f t="shared" si="21"/>
        <v>2208.6431568872854</v>
      </c>
      <c r="AX31" s="184">
        <f t="shared" si="21"/>
        <v>2188.9821233126595</v>
      </c>
      <c r="AY31" s="184">
        <f t="shared" si="21"/>
        <v>2204.5855379188711</v>
      </c>
      <c r="AZ31" s="184">
        <f t="shared" si="21"/>
        <v>2242.3200538156816</v>
      </c>
      <c r="BA31" s="185"/>
      <c r="BB31" s="186"/>
      <c r="BC31" s="186"/>
      <c r="BD31" s="167"/>
      <c r="BE31" s="187"/>
      <c r="BF31" s="186"/>
      <c r="BG31" s="188"/>
      <c r="BH31" s="171"/>
      <c r="BI31" s="197"/>
    </row>
    <row r="32" spans="1:67" ht="32.25" thickBot="1">
      <c r="A32" s="189"/>
      <c r="B32" s="190"/>
      <c r="C32" s="191" t="s">
        <v>51</v>
      </c>
      <c r="D32" s="192">
        <f t="shared" ref="D32:AI32" si="22">IF(((D30="")*AND(D31="")),"",(D30-D31)*2)</f>
        <v>2837.3236615178821</v>
      </c>
      <c r="E32" s="192">
        <f t="shared" si="22"/>
        <v>2851.6059533272164</v>
      </c>
      <c r="F32" s="192">
        <f t="shared" si="22"/>
        <v>2879.2690965264592</v>
      </c>
      <c r="G32" s="192">
        <f t="shared" si="22"/>
        <v>2880.5684435324456</v>
      </c>
      <c r="H32" s="192">
        <f t="shared" si="22"/>
        <v>2881.9192971909124</v>
      </c>
      <c r="I32" s="192">
        <f t="shared" si="22"/>
        <v>2855.5645166082559</v>
      </c>
      <c r="J32" s="192">
        <f t="shared" si="22"/>
        <v>2865.6575173674291</v>
      </c>
      <c r="K32" s="192">
        <f t="shared" si="22"/>
        <v>2886.7586743852862</v>
      </c>
      <c r="L32" s="192">
        <f t="shared" si="22"/>
        <v>2856.0070374549232</v>
      </c>
      <c r="M32" s="192">
        <f t="shared" si="22"/>
        <v>2977.5221962618143</v>
      </c>
      <c r="N32" s="192">
        <f t="shared" si="22"/>
        <v>3001.3689118864659</v>
      </c>
      <c r="O32" s="192">
        <f t="shared" si="22"/>
        <v>3014.9419701170204</v>
      </c>
      <c r="P32" s="192">
        <f t="shared" si="22"/>
        <v>3010.6585090241397</v>
      </c>
      <c r="Q32" s="192">
        <f t="shared" si="22"/>
        <v>3021.0671198755954</v>
      </c>
      <c r="R32" s="192">
        <f t="shared" si="22"/>
        <v>3040.4826824337661</v>
      </c>
      <c r="S32" s="192">
        <f t="shared" si="22"/>
        <v>2960.2586067009652</v>
      </c>
      <c r="T32" s="192">
        <f t="shared" si="22"/>
        <v>2944.9358273106945</v>
      </c>
      <c r="U32" s="192">
        <f t="shared" si="22"/>
        <v>2947.026674900756</v>
      </c>
      <c r="V32" s="192">
        <f t="shared" si="22"/>
        <v>2946.2493460112173</v>
      </c>
      <c r="W32" s="192">
        <f t="shared" si="22"/>
        <v>2948.857329023027</v>
      </c>
      <c r="X32" s="192">
        <f t="shared" si="22"/>
        <v>2941.071097477824</v>
      </c>
      <c r="Y32" s="192">
        <f t="shared" si="22"/>
        <v>2933.2467034237188</v>
      </c>
      <c r="Z32" s="192">
        <f t="shared" si="22"/>
        <v>2934.0848518100556</v>
      </c>
      <c r="AA32" s="192">
        <f t="shared" si="22"/>
        <v>2930.4495572421956</v>
      </c>
      <c r="AB32" s="192">
        <f t="shared" si="22"/>
        <v>2977.5595496493461</v>
      </c>
      <c r="AC32" s="192">
        <f t="shared" si="22"/>
        <v>2877.041171561852</v>
      </c>
      <c r="AD32" s="192">
        <f t="shared" si="22"/>
        <v>2872.2838452052501</v>
      </c>
      <c r="AE32" s="192">
        <f t="shared" si="22"/>
        <v>2882.0147748351692</v>
      </c>
      <c r="AF32" s="192">
        <f t="shared" si="22"/>
        <v>2884.4635829981244</v>
      </c>
      <c r="AG32" s="192">
        <f t="shared" si="22"/>
        <v>2892.7712114921414</v>
      </c>
      <c r="AH32" s="192">
        <f t="shared" si="22"/>
        <v>2874.908687485743</v>
      </c>
      <c r="AI32" s="192">
        <f t="shared" si="22"/>
        <v>2882.1644260157655</v>
      </c>
      <c r="AJ32" s="192">
        <f t="shared" ref="AJ32:AZ32" si="23">IF(((AJ30="")*AND(AJ31="")),"",(AJ30-AJ31)*2)</f>
        <v>2912.2012047513845</v>
      </c>
      <c r="AK32" s="192">
        <f t="shared" si="23"/>
        <v>2930.1207875200853</v>
      </c>
      <c r="AL32" s="192">
        <f t="shared" si="23"/>
        <v>2923.4037929952619</v>
      </c>
      <c r="AM32" s="192">
        <f t="shared" si="23"/>
        <v>2949.9990878244216</v>
      </c>
      <c r="AN32" s="192">
        <f t="shared" si="23"/>
        <v>2949.5499555220622</v>
      </c>
      <c r="AO32" s="192">
        <f t="shared" si="23"/>
        <v>2921.3136551868129</v>
      </c>
      <c r="AP32" s="192">
        <f t="shared" si="23"/>
        <v>2890.7494566406704</v>
      </c>
      <c r="AQ32" s="192">
        <f t="shared" si="23"/>
        <v>2922.2307316121487</v>
      </c>
      <c r="AR32" s="192">
        <f t="shared" si="23"/>
        <v>2913.0917239696018</v>
      </c>
      <c r="AS32" s="192">
        <f t="shared" si="23"/>
        <v>2935.1081856921128</v>
      </c>
      <c r="AT32" s="192">
        <f t="shared" si="23"/>
        <v>2913.2882386231158</v>
      </c>
      <c r="AU32" s="192">
        <f t="shared" si="23"/>
        <v>2878.2027112570104</v>
      </c>
      <c r="AV32" s="192">
        <f t="shared" si="23"/>
        <v>2867.2564669372887</v>
      </c>
      <c r="AW32" s="192">
        <f t="shared" si="23"/>
        <v>2873.0260761113359</v>
      </c>
      <c r="AX32" s="192">
        <f t="shared" si="23"/>
        <v>2876.6484779654002</v>
      </c>
      <c r="AY32" s="192">
        <f t="shared" si="23"/>
        <v>2913.9749476939669</v>
      </c>
      <c r="AZ32" s="192">
        <f t="shared" si="23"/>
        <v>2879.8532152280241</v>
      </c>
      <c r="BA32" s="193"/>
      <c r="BB32" s="194"/>
      <c r="BC32" s="194"/>
      <c r="BD32" s="195"/>
      <c r="BE32" s="192"/>
      <c r="BF32" s="194"/>
      <c r="BG32" s="196"/>
      <c r="BH32" s="171"/>
      <c r="BI32" s="182"/>
    </row>
    <row r="33" spans="1:67">
      <c r="A33" s="161">
        <v>43888</v>
      </c>
      <c r="B33" s="162" t="s">
        <v>138</v>
      </c>
      <c r="C33" s="163" t="s">
        <v>135</v>
      </c>
      <c r="D33" s="204">
        <v>8.3999000000000004E-2</v>
      </c>
      <c r="E33" s="204">
        <v>8.5137000000000004E-2</v>
      </c>
      <c r="F33" s="204">
        <v>8.4176000000000001E-2</v>
      </c>
      <c r="G33" s="204">
        <v>8.4376000000000007E-2</v>
      </c>
      <c r="H33" s="204">
        <v>8.4455000000000002E-2</v>
      </c>
      <c r="I33" s="204">
        <v>8.4395999999999999E-2</v>
      </c>
      <c r="J33" s="204">
        <v>8.3889000000000005E-2</v>
      </c>
      <c r="K33" s="204">
        <v>8.4219000000000002E-2</v>
      </c>
      <c r="L33" s="204">
        <v>8.5180000000000006E-2</v>
      </c>
      <c r="M33" s="204">
        <v>8.3357000000000001E-2</v>
      </c>
      <c r="N33" s="204">
        <v>8.2857E-2</v>
      </c>
      <c r="O33" s="204">
        <v>8.2864999999999994E-2</v>
      </c>
      <c r="P33" s="204">
        <v>8.4351999999999996E-2</v>
      </c>
      <c r="Q33" s="204">
        <v>8.4810999999999998E-2</v>
      </c>
      <c r="R33" s="204">
        <v>8.4260000000000002E-2</v>
      </c>
      <c r="S33" s="204">
        <v>8.4415000000000004E-2</v>
      </c>
      <c r="T33" s="204">
        <v>8.4960999999999995E-2</v>
      </c>
      <c r="U33" s="204">
        <v>8.4863999999999995E-2</v>
      </c>
      <c r="V33" s="204">
        <v>8.3753999999999995E-2</v>
      </c>
      <c r="W33" s="204">
        <v>8.2746E-2</v>
      </c>
      <c r="X33" s="204">
        <v>8.2863000000000006E-2</v>
      </c>
      <c r="Y33" s="204">
        <v>8.3469000000000002E-2</v>
      </c>
      <c r="Z33" s="204">
        <v>8.3336999999999994E-2</v>
      </c>
      <c r="AA33" s="204">
        <v>8.4076999999999999E-2</v>
      </c>
      <c r="AB33" s="204">
        <v>8.4122000000000002E-2</v>
      </c>
      <c r="AC33" s="204">
        <v>8.0398999999999998E-2</v>
      </c>
      <c r="AD33" s="204">
        <v>8.0956E-2</v>
      </c>
      <c r="AE33" s="204">
        <v>8.1616999999999995E-2</v>
      </c>
      <c r="AF33" s="204">
        <v>8.1832000000000002E-2</v>
      </c>
      <c r="AG33" s="204">
        <v>8.1534999999999996E-2</v>
      </c>
      <c r="AH33" s="204">
        <v>8.2221000000000002E-2</v>
      </c>
      <c r="AI33" s="204">
        <v>8.2265000000000005E-2</v>
      </c>
      <c r="AJ33" s="204">
        <v>8.1675999999999999E-2</v>
      </c>
      <c r="AK33" s="204">
        <v>8.1321000000000004E-2</v>
      </c>
      <c r="AL33" s="204">
        <v>8.1798999999999997E-2</v>
      </c>
      <c r="AM33" s="204">
        <v>8.1906000000000007E-2</v>
      </c>
      <c r="AN33" s="204">
        <v>8.2228999999999997E-2</v>
      </c>
      <c r="AO33" s="204">
        <v>8.2547999999999996E-2</v>
      </c>
      <c r="AP33" s="204">
        <v>8.2191E-2</v>
      </c>
      <c r="AQ33" s="204">
        <v>8.2534999999999997E-2</v>
      </c>
      <c r="AR33" s="204">
        <v>8.2043000000000005E-2</v>
      </c>
      <c r="AS33" s="204">
        <v>8.1102999999999995E-2</v>
      </c>
      <c r="AT33" s="204">
        <v>8.0851000000000006E-2</v>
      </c>
      <c r="AU33" s="204">
        <v>8.1618999999999997E-2</v>
      </c>
      <c r="AV33" s="204">
        <v>8.1717999999999999E-2</v>
      </c>
      <c r="AW33" s="204">
        <v>8.1099000000000004E-2</v>
      </c>
      <c r="AX33" s="204">
        <v>8.1789000000000001E-2</v>
      </c>
      <c r="AY33" s="204">
        <v>8.1123000000000001E-2</v>
      </c>
      <c r="AZ33" s="204">
        <v>8.0237000000000003E-2</v>
      </c>
      <c r="BA33" s="165">
        <f>IF((P34=""),"",MAX(D37:AZ37))</f>
        <v>3135.3148758121542</v>
      </c>
      <c r="BB33" s="166">
        <f>IF(P34="","",MIN(D37:AZ37))</f>
        <v>2742.2150215744477</v>
      </c>
      <c r="BC33" s="166">
        <f>IF((P37=""),"",AVERAGE(D37:AZ37))</f>
        <v>2894.428206791737</v>
      </c>
      <c r="BD33" s="167">
        <f>STDEV(D37:AZ37)</f>
        <v>89.778741202454768</v>
      </c>
      <c r="BE33" s="168">
        <f>IF((P34=""),"",((BA33-BB33)/(BA33+BB33))*100)</f>
        <v>6.6881812785417782</v>
      </c>
      <c r="BF33" s="169"/>
      <c r="BG33" s="170">
        <v>1159</v>
      </c>
      <c r="BH33" s="171"/>
      <c r="BI33" s="182"/>
      <c r="BL33" s="173"/>
      <c r="BM33" s="173"/>
      <c r="BN33" s="174"/>
      <c r="BO33" s="174"/>
    </row>
    <row r="34" spans="1:67">
      <c r="A34" s="175"/>
      <c r="B34" s="176"/>
      <c r="C34" s="177" t="s">
        <v>134</v>
      </c>
      <c r="D34" s="204">
        <v>0.13741999999999999</v>
      </c>
      <c r="E34" s="204">
        <v>0.1419</v>
      </c>
      <c r="F34" s="204">
        <v>0.14199999999999999</v>
      </c>
      <c r="G34" s="204">
        <v>0.13955999999999999</v>
      </c>
      <c r="H34" s="204">
        <v>0.13955999999999999</v>
      </c>
      <c r="I34" s="204">
        <v>0.13927999999999999</v>
      </c>
      <c r="J34" s="204">
        <v>0.13911000000000001</v>
      </c>
      <c r="K34" s="204">
        <v>0.13849</v>
      </c>
      <c r="L34" s="204">
        <v>0.13947999999999999</v>
      </c>
      <c r="M34" s="204">
        <v>0.14224999999999999</v>
      </c>
      <c r="N34" s="204">
        <v>0.14324000000000001</v>
      </c>
      <c r="O34" s="204">
        <v>0.14113999999999999</v>
      </c>
      <c r="P34" s="204">
        <v>0.13927999999999999</v>
      </c>
      <c r="Q34" s="204">
        <v>0.13904</v>
      </c>
      <c r="R34" s="204">
        <v>0.14249000000000001</v>
      </c>
      <c r="S34" s="204">
        <v>0.14384</v>
      </c>
      <c r="T34" s="204">
        <v>0.14416999999999999</v>
      </c>
      <c r="U34" s="204">
        <v>0.14305000000000001</v>
      </c>
      <c r="V34" s="204">
        <v>0.14487</v>
      </c>
      <c r="W34" s="204">
        <v>0.14577999999999999</v>
      </c>
      <c r="X34" s="204">
        <v>0.14324000000000001</v>
      </c>
      <c r="Y34" s="204">
        <v>0.14107</v>
      </c>
      <c r="Z34" s="204">
        <v>0.14066000000000001</v>
      </c>
      <c r="AA34" s="204">
        <v>0.1416</v>
      </c>
      <c r="AB34" s="204">
        <v>0.14108000000000001</v>
      </c>
      <c r="AC34" s="204">
        <v>0.13525000000000001</v>
      </c>
      <c r="AD34" s="204">
        <v>0.13422000000000001</v>
      </c>
      <c r="AE34" s="204">
        <v>0.13200000000000001</v>
      </c>
      <c r="AF34" s="204">
        <v>0.13131999999999999</v>
      </c>
      <c r="AG34" s="204">
        <v>0.13314000000000001</v>
      </c>
      <c r="AH34" s="204">
        <v>0.13453000000000001</v>
      </c>
      <c r="AI34" s="204">
        <v>0.13421</v>
      </c>
      <c r="AJ34" s="204">
        <v>0.13361999999999999</v>
      </c>
      <c r="AK34" s="204">
        <v>0.13544999999999999</v>
      </c>
      <c r="AL34" s="204">
        <v>0.13675000000000001</v>
      </c>
      <c r="AM34" s="204">
        <v>0.13502</v>
      </c>
      <c r="AN34" s="204">
        <v>0.13397000000000001</v>
      </c>
      <c r="AO34" s="204">
        <v>0.13392999999999999</v>
      </c>
      <c r="AP34" s="204">
        <v>0.13467000000000001</v>
      </c>
      <c r="AQ34" s="204">
        <v>0.13539999999999999</v>
      </c>
      <c r="AR34" s="204">
        <v>0.13682</v>
      </c>
      <c r="AS34" s="204">
        <v>0.13549</v>
      </c>
      <c r="AT34" s="204">
        <v>0.13658999999999999</v>
      </c>
      <c r="AU34" s="204">
        <v>0.13507</v>
      </c>
      <c r="AV34" s="204">
        <v>0.13333999999999999</v>
      </c>
      <c r="AW34" s="204">
        <v>0.13344</v>
      </c>
      <c r="AX34" s="204">
        <v>0.13603000000000001</v>
      </c>
      <c r="AY34" s="204">
        <v>0.13647999999999999</v>
      </c>
      <c r="AZ34" s="204">
        <v>0.13378999999999999</v>
      </c>
      <c r="BA34" s="178"/>
      <c r="BB34" s="179"/>
      <c r="BC34" s="179"/>
      <c r="BD34" s="167"/>
      <c r="BE34" s="180"/>
      <c r="BF34" s="179"/>
      <c r="BG34" s="181"/>
      <c r="BH34" s="171"/>
      <c r="BI34" s="182"/>
    </row>
    <row r="35" spans="1:67">
      <c r="A35" s="175"/>
      <c r="B35" s="176"/>
      <c r="C35" s="183" t="s">
        <v>132</v>
      </c>
      <c r="D35" s="184">
        <f t="shared" ref="D35:AI35" si="24">300/D33</f>
        <v>3571.4710889415346</v>
      </c>
      <c r="E35" s="184">
        <f t="shared" si="24"/>
        <v>3523.732337291659</v>
      </c>
      <c r="F35" s="184">
        <f t="shared" si="24"/>
        <v>3563.9612241018817</v>
      </c>
      <c r="G35" s="184">
        <f t="shared" si="24"/>
        <v>3555.5134161372898</v>
      </c>
      <c r="H35" s="184">
        <f t="shared" si="24"/>
        <v>3552.1875555029305</v>
      </c>
      <c r="I35" s="184">
        <f t="shared" si="24"/>
        <v>3554.6708374804493</v>
      </c>
      <c r="J35" s="184">
        <f t="shared" si="24"/>
        <v>3576.1542037692661</v>
      </c>
      <c r="K35" s="184">
        <f t="shared" si="24"/>
        <v>3562.1415595055746</v>
      </c>
      <c r="L35" s="184">
        <f t="shared" si="24"/>
        <v>3521.9535102136651</v>
      </c>
      <c r="M35" s="184">
        <f t="shared" si="24"/>
        <v>3598.9778902791609</v>
      </c>
      <c r="N35" s="184">
        <f t="shared" si="24"/>
        <v>3620.6958977515478</v>
      </c>
      <c r="O35" s="184">
        <f t="shared" si="24"/>
        <v>3620.3463464671454</v>
      </c>
      <c r="P35" s="184">
        <f t="shared" si="24"/>
        <v>3556.5250379362674</v>
      </c>
      <c r="Q35" s="184">
        <f t="shared" si="24"/>
        <v>3537.2770041621961</v>
      </c>
      <c r="R35" s="184">
        <f t="shared" si="24"/>
        <v>3560.4082601471637</v>
      </c>
      <c r="S35" s="184">
        <f t="shared" si="24"/>
        <v>3553.8707575667831</v>
      </c>
      <c r="T35" s="184">
        <f t="shared" si="24"/>
        <v>3531.0318852179239</v>
      </c>
      <c r="U35" s="184">
        <f t="shared" si="24"/>
        <v>3535.0678733031677</v>
      </c>
      <c r="V35" s="184">
        <f t="shared" si="24"/>
        <v>3581.9184755354972</v>
      </c>
      <c r="W35" s="184">
        <f t="shared" si="24"/>
        <v>3625.5528968167646</v>
      </c>
      <c r="X35" s="184">
        <f t="shared" si="24"/>
        <v>3620.4337279606093</v>
      </c>
      <c r="Y35" s="184">
        <f t="shared" si="24"/>
        <v>3594.1487258742768</v>
      </c>
      <c r="Z35" s="184">
        <f t="shared" si="24"/>
        <v>3599.8416069692935</v>
      </c>
      <c r="AA35" s="184">
        <f t="shared" si="24"/>
        <v>3568.1577601484355</v>
      </c>
      <c r="AB35" s="184">
        <f t="shared" si="24"/>
        <v>3566.2490192815194</v>
      </c>
      <c r="AC35" s="184">
        <f t="shared" si="24"/>
        <v>3731.3896939016654</v>
      </c>
      <c r="AD35" s="184">
        <f t="shared" si="24"/>
        <v>3705.7166856069962</v>
      </c>
      <c r="AE35" s="184">
        <f t="shared" si="24"/>
        <v>3675.7048163985446</v>
      </c>
      <c r="AF35" s="184">
        <f t="shared" si="24"/>
        <v>3666.0475119757552</v>
      </c>
      <c r="AG35" s="184">
        <f t="shared" si="24"/>
        <v>3679.4014840252653</v>
      </c>
      <c r="AH35" s="184">
        <f t="shared" si="24"/>
        <v>3648.7028861239828</v>
      </c>
      <c r="AI35" s="184">
        <f t="shared" si="24"/>
        <v>3646.7513523369598</v>
      </c>
      <c r="AJ35" s="184">
        <f t="shared" ref="AJ35:AZ35" si="25">300/AJ33</f>
        <v>3673.0496106567412</v>
      </c>
      <c r="AK35" s="184">
        <f t="shared" si="25"/>
        <v>3689.08400044269</v>
      </c>
      <c r="AL35" s="184">
        <f t="shared" si="25"/>
        <v>3667.5264978789473</v>
      </c>
      <c r="AM35" s="184">
        <f t="shared" si="25"/>
        <v>3662.7353307450003</v>
      </c>
      <c r="AN35" s="184">
        <f t="shared" si="25"/>
        <v>3648.3479064563599</v>
      </c>
      <c r="AO35" s="184">
        <f t="shared" si="25"/>
        <v>3634.2491641226925</v>
      </c>
      <c r="AP35" s="184">
        <f t="shared" si="25"/>
        <v>3650.0346753294157</v>
      </c>
      <c r="AQ35" s="184">
        <f t="shared" si="25"/>
        <v>3634.8215908402499</v>
      </c>
      <c r="AR35" s="184">
        <f t="shared" si="25"/>
        <v>3656.6190899893954</v>
      </c>
      <c r="AS35" s="184">
        <f t="shared" si="25"/>
        <v>3699.0000369900008</v>
      </c>
      <c r="AT35" s="184">
        <f t="shared" si="25"/>
        <v>3710.529245154667</v>
      </c>
      <c r="AU35" s="184">
        <f t="shared" si="25"/>
        <v>3675.6147465663635</v>
      </c>
      <c r="AV35" s="184">
        <f t="shared" si="25"/>
        <v>3671.1618003377471</v>
      </c>
      <c r="AW35" s="184">
        <f t="shared" si="25"/>
        <v>3699.1824806717714</v>
      </c>
      <c r="AX35" s="184">
        <f t="shared" si="25"/>
        <v>3667.9749110516082</v>
      </c>
      <c r="AY35" s="184">
        <f t="shared" si="25"/>
        <v>3698.0880884582671</v>
      </c>
      <c r="AZ35" s="184">
        <f t="shared" si="25"/>
        <v>3738.923439311041</v>
      </c>
      <c r="BA35" s="185"/>
      <c r="BB35" s="186"/>
      <c r="BC35" s="186"/>
      <c r="BD35" s="167"/>
      <c r="BE35" s="187"/>
      <c r="BF35" s="186"/>
      <c r="BG35" s="188"/>
      <c r="BH35" s="171"/>
      <c r="BI35" s="197"/>
    </row>
    <row r="36" spans="1:67">
      <c r="A36" s="175"/>
      <c r="B36" s="176"/>
      <c r="C36" s="183" t="s">
        <v>133</v>
      </c>
      <c r="D36" s="184">
        <f t="shared" ref="D36:AI36" si="26">300/D34</f>
        <v>2183.0883423082523</v>
      </c>
      <c r="E36" s="184">
        <f t="shared" si="26"/>
        <v>2114.1649048625795</v>
      </c>
      <c r="F36" s="184">
        <f t="shared" si="26"/>
        <v>2112.6760563380285</v>
      </c>
      <c r="G36" s="184">
        <f t="shared" si="26"/>
        <v>2149.6130696474638</v>
      </c>
      <c r="H36" s="184">
        <f t="shared" si="26"/>
        <v>2149.6130696474638</v>
      </c>
      <c r="I36" s="184">
        <f t="shared" si="26"/>
        <v>2153.9345203905805</v>
      </c>
      <c r="J36" s="184">
        <f t="shared" si="26"/>
        <v>2156.5667457407803</v>
      </c>
      <c r="K36" s="184">
        <f t="shared" si="26"/>
        <v>2166.2213878258358</v>
      </c>
      <c r="L36" s="184">
        <f t="shared" si="26"/>
        <v>2150.8459994264413</v>
      </c>
      <c r="M36" s="184">
        <f t="shared" si="26"/>
        <v>2108.9630931458701</v>
      </c>
      <c r="N36" s="184">
        <f t="shared" si="26"/>
        <v>2094.3870427254956</v>
      </c>
      <c r="O36" s="184">
        <f t="shared" si="26"/>
        <v>2125.5491001842142</v>
      </c>
      <c r="P36" s="184">
        <f t="shared" si="26"/>
        <v>2153.9345203905805</v>
      </c>
      <c r="Q36" s="184">
        <f t="shared" si="26"/>
        <v>2157.6524741081703</v>
      </c>
      <c r="R36" s="184">
        <f t="shared" si="26"/>
        <v>2105.4109060284932</v>
      </c>
      <c r="S36" s="184">
        <f t="shared" si="26"/>
        <v>2085.6507230255838</v>
      </c>
      <c r="T36" s="184">
        <f t="shared" si="26"/>
        <v>2080.8767427342723</v>
      </c>
      <c r="U36" s="184">
        <f t="shared" si="26"/>
        <v>2097.1688220901783</v>
      </c>
      <c r="V36" s="184">
        <f t="shared" si="26"/>
        <v>2070.8221163802032</v>
      </c>
      <c r="W36" s="184">
        <f t="shared" si="26"/>
        <v>2057.8954589106875</v>
      </c>
      <c r="X36" s="184">
        <f t="shared" si="26"/>
        <v>2094.3870427254956</v>
      </c>
      <c r="Y36" s="184">
        <f t="shared" si="26"/>
        <v>2126.6038137095061</v>
      </c>
      <c r="Z36" s="184">
        <f t="shared" si="26"/>
        <v>2132.8025024882695</v>
      </c>
      <c r="AA36" s="184">
        <f t="shared" si="26"/>
        <v>2118.6440677966102</v>
      </c>
      <c r="AB36" s="184">
        <f t="shared" si="26"/>
        <v>2126.4530762687837</v>
      </c>
      <c r="AC36" s="184">
        <f t="shared" si="26"/>
        <v>2218.1146025878002</v>
      </c>
      <c r="AD36" s="184">
        <f t="shared" si="26"/>
        <v>2235.1363433169422</v>
      </c>
      <c r="AE36" s="184">
        <f t="shared" si="26"/>
        <v>2272.7272727272725</v>
      </c>
      <c r="AF36" s="184">
        <f t="shared" si="26"/>
        <v>2284.495887907402</v>
      </c>
      <c r="AG36" s="184">
        <f t="shared" si="26"/>
        <v>2253.2672374943668</v>
      </c>
      <c r="AH36" s="184">
        <f t="shared" si="26"/>
        <v>2229.9858767561136</v>
      </c>
      <c r="AI36" s="184">
        <f t="shared" si="26"/>
        <v>2235.3028835407199</v>
      </c>
      <c r="AJ36" s="184">
        <f t="shared" ref="AJ36:AZ36" si="27">300/AJ34</f>
        <v>2245.17287831163</v>
      </c>
      <c r="AK36" s="184">
        <f t="shared" si="27"/>
        <v>2214.83942414175</v>
      </c>
      <c r="AL36" s="184">
        <f t="shared" si="27"/>
        <v>2193.7842778793415</v>
      </c>
      <c r="AM36" s="184">
        <f t="shared" si="27"/>
        <v>2221.8930528810547</v>
      </c>
      <c r="AN36" s="184">
        <f t="shared" si="27"/>
        <v>2239.3073076061805</v>
      </c>
      <c r="AO36" s="184">
        <f t="shared" si="27"/>
        <v>2239.9761069215265</v>
      </c>
      <c r="AP36" s="184">
        <f t="shared" si="27"/>
        <v>2227.6676319893072</v>
      </c>
      <c r="AQ36" s="184">
        <f t="shared" si="27"/>
        <v>2215.6573116691288</v>
      </c>
      <c r="AR36" s="184">
        <f t="shared" si="27"/>
        <v>2192.6618915363251</v>
      </c>
      <c r="AS36" s="184">
        <f t="shared" si="27"/>
        <v>2214.1855487489852</v>
      </c>
      <c r="AT36" s="184">
        <f t="shared" si="27"/>
        <v>2196.3540522732264</v>
      </c>
      <c r="AU36" s="184">
        <f t="shared" si="27"/>
        <v>2221.0705560079959</v>
      </c>
      <c r="AV36" s="184">
        <f t="shared" si="27"/>
        <v>2249.8875056247189</v>
      </c>
      <c r="AW36" s="184">
        <f t="shared" si="27"/>
        <v>2248.2014388489206</v>
      </c>
      <c r="AX36" s="184">
        <f t="shared" si="27"/>
        <v>2205.3958685584062</v>
      </c>
      <c r="AY36" s="184">
        <f t="shared" si="27"/>
        <v>2198.1242672919111</v>
      </c>
      <c r="AZ36" s="184">
        <f t="shared" si="27"/>
        <v>2242.3200538156816</v>
      </c>
      <c r="BA36" s="185"/>
      <c r="BB36" s="186"/>
      <c r="BC36" s="186"/>
      <c r="BD36" s="167"/>
      <c r="BE36" s="187"/>
      <c r="BF36" s="186"/>
      <c r="BG36" s="188"/>
      <c r="BH36" s="171"/>
      <c r="BI36" s="197"/>
    </row>
    <row r="37" spans="1:67" ht="32.25" thickBot="1">
      <c r="A37" s="189"/>
      <c r="B37" s="190"/>
      <c r="C37" s="191" t="s">
        <v>51</v>
      </c>
      <c r="D37" s="192">
        <f t="shared" ref="D37:AI37" si="28">IF(((D35="")*AND(D36="")),"",(D35-D36)*2)</f>
        <v>2776.7654932665646</v>
      </c>
      <c r="E37" s="192">
        <f t="shared" si="28"/>
        <v>2819.1348648581588</v>
      </c>
      <c r="F37" s="192">
        <f t="shared" si="28"/>
        <v>2902.5703355277064</v>
      </c>
      <c r="G37" s="192">
        <f t="shared" si="28"/>
        <v>2811.800692979652</v>
      </c>
      <c r="H37" s="192">
        <f t="shared" si="28"/>
        <v>2805.1489717109334</v>
      </c>
      <c r="I37" s="192">
        <f t="shared" si="28"/>
        <v>2801.4726341797377</v>
      </c>
      <c r="J37" s="192">
        <f t="shared" si="28"/>
        <v>2839.1749160569716</v>
      </c>
      <c r="K37" s="192">
        <f t="shared" si="28"/>
        <v>2791.8403433594776</v>
      </c>
      <c r="L37" s="192">
        <f t="shared" si="28"/>
        <v>2742.2150215744477</v>
      </c>
      <c r="M37" s="192">
        <f t="shared" si="28"/>
        <v>2980.0295942665816</v>
      </c>
      <c r="N37" s="192">
        <f t="shared" si="28"/>
        <v>3052.6177100521045</v>
      </c>
      <c r="O37" s="192">
        <f t="shared" si="28"/>
        <v>2989.5944925658623</v>
      </c>
      <c r="P37" s="192">
        <f t="shared" si="28"/>
        <v>2805.1810350913738</v>
      </c>
      <c r="Q37" s="192">
        <f t="shared" si="28"/>
        <v>2759.2490601080517</v>
      </c>
      <c r="R37" s="192">
        <f t="shared" si="28"/>
        <v>2909.994708237341</v>
      </c>
      <c r="S37" s="192">
        <f t="shared" si="28"/>
        <v>2936.4400690823986</v>
      </c>
      <c r="T37" s="192">
        <f t="shared" si="28"/>
        <v>2900.3102849673032</v>
      </c>
      <c r="U37" s="192">
        <f t="shared" si="28"/>
        <v>2875.7981024259789</v>
      </c>
      <c r="V37" s="192">
        <f t="shared" si="28"/>
        <v>3022.1927183105881</v>
      </c>
      <c r="W37" s="192">
        <f t="shared" si="28"/>
        <v>3135.3148758121542</v>
      </c>
      <c r="X37" s="192">
        <f t="shared" si="28"/>
        <v>3052.0933704702275</v>
      </c>
      <c r="Y37" s="192">
        <f t="shared" si="28"/>
        <v>2935.0898243295414</v>
      </c>
      <c r="Z37" s="192">
        <f t="shared" si="28"/>
        <v>2934.0782089620479</v>
      </c>
      <c r="AA37" s="192">
        <f t="shared" si="28"/>
        <v>2899.0273847036506</v>
      </c>
      <c r="AB37" s="192">
        <f t="shared" si="28"/>
        <v>2879.5918860254715</v>
      </c>
      <c r="AC37" s="192">
        <f t="shared" si="28"/>
        <v>3026.5501826277305</v>
      </c>
      <c r="AD37" s="192">
        <f t="shared" si="28"/>
        <v>2941.160684580108</v>
      </c>
      <c r="AE37" s="192">
        <f t="shared" si="28"/>
        <v>2805.9550873425442</v>
      </c>
      <c r="AF37" s="192">
        <f t="shared" si="28"/>
        <v>2763.1032481367065</v>
      </c>
      <c r="AG37" s="192">
        <f t="shared" si="28"/>
        <v>2852.268493061797</v>
      </c>
      <c r="AH37" s="192">
        <f t="shared" si="28"/>
        <v>2837.4340187357384</v>
      </c>
      <c r="AI37" s="192">
        <f t="shared" si="28"/>
        <v>2822.8969375924798</v>
      </c>
      <c r="AJ37" s="192">
        <f t="shared" ref="AJ37:AZ37" si="29">IF(((AJ35="")*AND(AJ36="")),"",(AJ35-AJ36)*2)</f>
        <v>2855.7534646902222</v>
      </c>
      <c r="AK37" s="192">
        <f t="shared" si="29"/>
        <v>2948.4891526018801</v>
      </c>
      <c r="AL37" s="192">
        <f t="shared" si="29"/>
        <v>2947.4844399992116</v>
      </c>
      <c r="AM37" s="192">
        <f t="shared" si="29"/>
        <v>2881.6845557278912</v>
      </c>
      <c r="AN37" s="192">
        <f t="shared" si="29"/>
        <v>2818.0811977003586</v>
      </c>
      <c r="AO37" s="192">
        <f t="shared" si="29"/>
        <v>2788.546114402332</v>
      </c>
      <c r="AP37" s="192">
        <f t="shared" si="29"/>
        <v>2844.7340866802169</v>
      </c>
      <c r="AQ37" s="192">
        <f t="shared" si="29"/>
        <v>2838.3285583422421</v>
      </c>
      <c r="AR37" s="192">
        <f t="shared" si="29"/>
        <v>2927.9143969061406</v>
      </c>
      <c r="AS37" s="192">
        <f t="shared" si="29"/>
        <v>2969.6289764820312</v>
      </c>
      <c r="AT37" s="192">
        <f t="shared" si="29"/>
        <v>3028.3503857628812</v>
      </c>
      <c r="AU37" s="192">
        <f t="shared" si="29"/>
        <v>2909.088381116735</v>
      </c>
      <c r="AV37" s="192">
        <f t="shared" si="29"/>
        <v>2842.5485894260564</v>
      </c>
      <c r="AW37" s="192">
        <f t="shared" si="29"/>
        <v>2901.9620836457016</v>
      </c>
      <c r="AX37" s="192">
        <f t="shared" si="29"/>
        <v>2925.158084986404</v>
      </c>
      <c r="AY37" s="192">
        <f t="shared" si="29"/>
        <v>2999.9276423327119</v>
      </c>
      <c r="AZ37" s="192">
        <f t="shared" si="29"/>
        <v>2993.2067709907187</v>
      </c>
      <c r="BA37" s="193"/>
      <c r="BB37" s="194"/>
      <c r="BC37" s="194"/>
      <c r="BD37" s="195"/>
      <c r="BE37" s="192"/>
      <c r="BF37" s="194"/>
      <c r="BG37" s="196"/>
      <c r="BH37" s="171"/>
      <c r="BI37" s="182"/>
    </row>
    <row r="38" spans="1:67">
      <c r="A38" s="161">
        <v>43955</v>
      </c>
      <c r="B38" s="162" t="s">
        <v>138</v>
      </c>
      <c r="C38" s="163" t="s">
        <v>135</v>
      </c>
      <c r="D38" s="203">
        <v>8.3155999999999994E-2</v>
      </c>
      <c r="E38" s="203">
        <v>8.4293000000000007E-2</v>
      </c>
      <c r="F38" s="203">
        <v>8.4321999999999994E-2</v>
      </c>
      <c r="G38" s="203">
        <v>8.3509E-2</v>
      </c>
      <c r="H38" s="203">
        <v>8.3791000000000004E-2</v>
      </c>
      <c r="I38" s="203">
        <v>8.3965999999999999E-2</v>
      </c>
      <c r="J38" s="203">
        <v>8.3732000000000001E-2</v>
      </c>
      <c r="K38" s="203">
        <v>8.3271999999999999E-2</v>
      </c>
      <c r="L38" s="203">
        <v>8.3503999999999995E-2</v>
      </c>
      <c r="M38" s="203">
        <v>8.2891000000000006E-2</v>
      </c>
      <c r="N38" s="203">
        <v>8.3316000000000001E-2</v>
      </c>
      <c r="O38" s="203">
        <v>8.2638000000000003E-2</v>
      </c>
      <c r="P38" s="203">
        <v>8.2028000000000004E-2</v>
      </c>
      <c r="Q38" s="203">
        <v>8.2140000000000005E-2</v>
      </c>
      <c r="R38" s="203">
        <v>8.3467E-2</v>
      </c>
      <c r="S38" s="203">
        <v>8.4201999999999999E-2</v>
      </c>
      <c r="T38" s="203">
        <v>8.3823999999999996E-2</v>
      </c>
      <c r="U38" s="203">
        <v>8.3793999999999993E-2</v>
      </c>
      <c r="V38" s="203">
        <v>8.4213999999999997E-2</v>
      </c>
      <c r="W38" s="203">
        <v>8.4245E-2</v>
      </c>
      <c r="X38" s="203">
        <v>8.3262000000000003E-2</v>
      </c>
      <c r="Y38" s="203">
        <v>8.2248000000000002E-2</v>
      </c>
      <c r="Z38" s="203">
        <v>8.2216999999999998E-2</v>
      </c>
      <c r="AA38" s="203">
        <v>8.2704E-2</v>
      </c>
      <c r="AB38" s="203">
        <v>8.2618999999999998E-2</v>
      </c>
      <c r="AC38" s="203">
        <v>8.0961000000000005E-2</v>
      </c>
      <c r="AD38" s="203">
        <v>8.0640000000000003E-2</v>
      </c>
      <c r="AE38" s="203">
        <v>7.9784999999999995E-2</v>
      </c>
      <c r="AF38" s="203">
        <v>7.9875000000000002E-2</v>
      </c>
      <c r="AG38" s="203">
        <v>8.0531000000000005E-2</v>
      </c>
      <c r="AH38" s="203">
        <v>8.1067E-2</v>
      </c>
      <c r="AI38" s="203">
        <v>8.1364000000000006E-2</v>
      </c>
      <c r="AJ38" s="203">
        <v>8.1059000000000006E-2</v>
      </c>
      <c r="AK38" s="203">
        <v>8.1089999999999995E-2</v>
      </c>
      <c r="AL38" s="203">
        <v>8.1505999999999995E-2</v>
      </c>
      <c r="AM38" s="203">
        <v>8.1184999999999993E-2</v>
      </c>
      <c r="AN38" s="203">
        <v>8.0576999999999996E-2</v>
      </c>
      <c r="AO38" s="203">
        <v>8.0499000000000001E-2</v>
      </c>
      <c r="AP38" s="203">
        <v>8.0818000000000001E-2</v>
      </c>
      <c r="AQ38" s="203">
        <v>8.1012000000000001E-2</v>
      </c>
      <c r="AR38" s="203">
        <v>8.1445000000000004E-2</v>
      </c>
      <c r="AS38" s="203">
        <v>8.0948000000000006E-2</v>
      </c>
      <c r="AT38" s="203">
        <v>8.1445000000000004E-2</v>
      </c>
      <c r="AU38" s="203">
        <v>8.1130999999999995E-2</v>
      </c>
      <c r="AV38" s="203">
        <v>8.0227999999999994E-2</v>
      </c>
      <c r="AW38" s="203">
        <v>7.9899999999999999E-2</v>
      </c>
      <c r="AX38" s="203">
        <v>8.0623E-2</v>
      </c>
      <c r="AY38" s="203">
        <v>8.1208000000000002E-2</v>
      </c>
      <c r="AZ38" s="203">
        <v>8.0477000000000007E-2</v>
      </c>
      <c r="BA38" s="165">
        <f>IF((P39=""),"",MAX(D42:AZ42))</f>
        <v>2956.134901449378</v>
      </c>
      <c r="BB38" s="166">
        <f>IF(P39="","",MIN(D42:AZ42))</f>
        <v>2755.9326990866639</v>
      </c>
      <c r="BC38" s="166">
        <f>IF((P42=""),"",AVERAGE(D42:AZ42))</f>
        <v>2872.2559417861848</v>
      </c>
      <c r="BD38" s="167">
        <f>STDEV(D42:AZ42)</f>
        <v>57.292447058665665</v>
      </c>
      <c r="BE38" s="168">
        <f>IF((P39=""),"",((BA38-BB38)/(BA38+BB38))*100)</f>
        <v>3.5048990376781686</v>
      </c>
      <c r="BF38" s="169"/>
      <c r="BG38" s="170">
        <v>102</v>
      </c>
      <c r="BH38" s="171"/>
      <c r="BI38" s="182"/>
      <c r="BL38" s="173"/>
      <c r="BM38" s="173"/>
      <c r="BN38" s="174"/>
      <c r="BO38" s="174"/>
    </row>
    <row r="39" spans="1:67">
      <c r="A39" s="175"/>
      <c r="B39" s="176"/>
      <c r="C39" s="177" t="s">
        <v>134</v>
      </c>
      <c r="D39" s="203">
        <v>0.13466</v>
      </c>
      <c r="E39" s="203">
        <v>0.13858999999999999</v>
      </c>
      <c r="F39" s="203">
        <v>0.1381</v>
      </c>
      <c r="G39" s="203">
        <v>0.13638</v>
      </c>
      <c r="H39" s="203">
        <v>0.13658999999999999</v>
      </c>
      <c r="I39" s="203">
        <v>0.13697000000000001</v>
      </c>
      <c r="J39" s="203">
        <v>0.1363</v>
      </c>
      <c r="K39" s="203">
        <v>0.13519999999999999</v>
      </c>
      <c r="L39" s="203">
        <v>0.13546</v>
      </c>
      <c r="M39" s="203">
        <v>0.13735</v>
      </c>
      <c r="N39" s="203">
        <v>0.13894999999999999</v>
      </c>
      <c r="O39" s="203">
        <v>0.13758000000000001</v>
      </c>
      <c r="P39" s="203">
        <v>0.13589999999999999</v>
      </c>
      <c r="Q39" s="203">
        <v>0.13589999999999999</v>
      </c>
      <c r="R39" s="203">
        <v>0.13971</v>
      </c>
      <c r="S39" s="203">
        <v>0.14155999999999999</v>
      </c>
      <c r="T39" s="203">
        <v>0.14099999999999999</v>
      </c>
      <c r="U39" s="203">
        <v>0.14016999999999999</v>
      </c>
      <c r="V39" s="203">
        <v>0.14119999999999999</v>
      </c>
      <c r="W39" s="203">
        <v>0.14133000000000001</v>
      </c>
      <c r="X39" s="203">
        <v>0.13872000000000001</v>
      </c>
      <c r="Y39" s="203">
        <v>0.1363</v>
      </c>
      <c r="Z39" s="203">
        <v>0.13644999999999999</v>
      </c>
      <c r="AA39" s="203">
        <v>0.13908999999999999</v>
      </c>
      <c r="AB39" s="203">
        <v>0.13639999999999999</v>
      </c>
      <c r="AC39" s="203">
        <v>0.13258</v>
      </c>
      <c r="AD39" s="203">
        <v>0.13235</v>
      </c>
      <c r="AE39" s="203">
        <v>0.13066</v>
      </c>
      <c r="AF39" s="203">
        <v>0.13077</v>
      </c>
      <c r="AG39" s="203">
        <v>0.13313</v>
      </c>
      <c r="AH39" s="203">
        <v>0.13421</v>
      </c>
      <c r="AI39" s="203">
        <v>0.1341</v>
      </c>
      <c r="AJ39" s="203">
        <v>0.13363</v>
      </c>
      <c r="AK39" s="203">
        <v>0.13500000000000001</v>
      </c>
      <c r="AL39" s="203">
        <v>0.13619999999999999</v>
      </c>
      <c r="AM39" s="203">
        <v>0.13521</v>
      </c>
      <c r="AN39" s="203">
        <v>0.13281000000000001</v>
      </c>
      <c r="AO39" s="203">
        <v>0.13184999999999999</v>
      </c>
      <c r="AP39" s="203">
        <v>0.13234000000000001</v>
      </c>
      <c r="AQ39" s="203">
        <v>0.13253000000000001</v>
      </c>
      <c r="AR39" s="203">
        <v>0.13363</v>
      </c>
      <c r="AS39" s="203">
        <v>0.13173000000000001</v>
      </c>
      <c r="AT39" s="203">
        <v>0.13245000000000001</v>
      </c>
      <c r="AU39" s="203">
        <v>0.13156000000000001</v>
      </c>
      <c r="AV39" s="203">
        <v>0.12891</v>
      </c>
      <c r="AW39" s="203">
        <v>0.12876000000000001</v>
      </c>
      <c r="AX39" s="203">
        <v>0.13155</v>
      </c>
      <c r="AY39" s="203">
        <v>0.13395000000000001</v>
      </c>
      <c r="AZ39" s="203">
        <v>0.13211000000000001</v>
      </c>
      <c r="BA39" s="178"/>
      <c r="BB39" s="179"/>
      <c r="BC39" s="179"/>
      <c r="BD39" s="167"/>
      <c r="BE39" s="180"/>
      <c r="BF39" s="179"/>
      <c r="BG39" s="181"/>
      <c r="BH39" s="171"/>
      <c r="BI39" s="182"/>
    </row>
    <row r="40" spans="1:67">
      <c r="A40" s="175"/>
      <c r="B40" s="176"/>
      <c r="C40" s="183" t="s">
        <v>132</v>
      </c>
      <c r="D40" s="184">
        <f t="shared" ref="D40:AI40" si="30">300/D38</f>
        <v>3607.6771369474245</v>
      </c>
      <c r="E40" s="184">
        <f t="shared" si="30"/>
        <v>3559.0143902815175</v>
      </c>
      <c r="F40" s="184">
        <f t="shared" si="30"/>
        <v>3557.7903749911056</v>
      </c>
      <c r="G40" s="184">
        <f t="shared" si="30"/>
        <v>3592.4271635392593</v>
      </c>
      <c r="H40" s="184">
        <f t="shared" si="30"/>
        <v>3580.3367903474118</v>
      </c>
      <c r="I40" s="184">
        <f t="shared" si="30"/>
        <v>3572.8747350117906</v>
      </c>
      <c r="J40" s="184">
        <f t="shared" si="30"/>
        <v>3582.8595996751542</v>
      </c>
      <c r="K40" s="184">
        <f t="shared" si="30"/>
        <v>3602.6515515419351</v>
      </c>
      <c r="L40" s="184">
        <f t="shared" si="30"/>
        <v>3592.6422686338383</v>
      </c>
      <c r="M40" s="184">
        <f t="shared" si="30"/>
        <v>3619.2107707712535</v>
      </c>
      <c r="N40" s="184">
        <f t="shared" si="30"/>
        <v>3600.7489557828026</v>
      </c>
      <c r="O40" s="184">
        <f t="shared" si="30"/>
        <v>3630.2911493501779</v>
      </c>
      <c r="P40" s="184">
        <f t="shared" si="30"/>
        <v>3657.287755400595</v>
      </c>
      <c r="Q40" s="184">
        <f t="shared" si="30"/>
        <v>3652.3009495982465</v>
      </c>
      <c r="R40" s="184">
        <f t="shared" si="30"/>
        <v>3594.2348473049228</v>
      </c>
      <c r="S40" s="184">
        <f t="shared" si="30"/>
        <v>3562.8607396498896</v>
      </c>
      <c r="T40" s="184">
        <f t="shared" si="30"/>
        <v>3578.9272761977477</v>
      </c>
      <c r="U40" s="184">
        <f t="shared" si="30"/>
        <v>3580.2086068214912</v>
      </c>
      <c r="V40" s="184">
        <f t="shared" si="30"/>
        <v>3562.3530529365667</v>
      </c>
      <c r="W40" s="184">
        <f t="shared" si="30"/>
        <v>3561.0421983500505</v>
      </c>
      <c r="X40" s="184">
        <f t="shared" si="30"/>
        <v>3603.0842401095338</v>
      </c>
      <c r="Y40" s="184">
        <f t="shared" si="30"/>
        <v>3647.5051065071489</v>
      </c>
      <c r="Z40" s="184">
        <f t="shared" si="30"/>
        <v>3648.8804018633618</v>
      </c>
      <c r="AA40" s="184">
        <f t="shared" si="30"/>
        <v>3627.3940800928613</v>
      </c>
      <c r="AB40" s="184">
        <f t="shared" si="30"/>
        <v>3631.1260121763762</v>
      </c>
      <c r="AC40" s="184">
        <f t="shared" si="30"/>
        <v>3705.4878274724865</v>
      </c>
      <c r="AD40" s="184">
        <f t="shared" si="30"/>
        <v>3720.238095238095</v>
      </c>
      <c r="AE40" s="184">
        <f t="shared" si="30"/>
        <v>3760.1052829479227</v>
      </c>
      <c r="AF40" s="184">
        <f t="shared" si="30"/>
        <v>3755.868544600939</v>
      </c>
      <c r="AG40" s="184">
        <f t="shared" si="30"/>
        <v>3725.2734971625832</v>
      </c>
      <c r="AH40" s="184">
        <f t="shared" si="30"/>
        <v>3700.6426782784611</v>
      </c>
      <c r="AI40" s="184">
        <f t="shared" si="30"/>
        <v>3687.1343591760483</v>
      </c>
      <c r="AJ40" s="184">
        <f t="shared" ref="AJ40:AZ40" si="31">300/AJ38</f>
        <v>3701.0079078202293</v>
      </c>
      <c r="AK40" s="184">
        <f t="shared" si="31"/>
        <v>3699.5930447650762</v>
      </c>
      <c r="AL40" s="184">
        <f t="shared" si="31"/>
        <v>3680.7106225308567</v>
      </c>
      <c r="AM40" s="184">
        <f t="shared" si="31"/>
        <v>3695.263903430437</v>
      </c>
      <c r="AN40" s="184">
        <f t="shared" si="31"/>
        <v>3723.146803678469</v>
      </c>
      <c r="AO40" s="184">
        <f t="shared" si="31"/>
        <v>3726.7543696194984</v>
      </c>
      <c r="AP40" s="184">
        <f t="shared" si="31"/>
        <v>3712.0443465564604</v>
      </c>
      <c r="AQ40" s="184">
        <f t="shared" si="31"/>
        <v>3703.1550881350909</v>
      </c>
      <c r="AR40" s="184">
        <f t="shared" si="31"/>
        <v>3683.4673706182084</v>
      </c>
      <c r="AS40" s="184">
        <f t="shared" si="31"/>
        <v>3706.0829174284722</v>
      </c>
      <c r="AT40" s="184">
        <f t="shared" si="31"/>
        <v>3683.4673706182084</v>
      </c>
      <c r="AU40" s="184">
        <f t="shared" si="31"/>
        <v>3697.7234349385562</v>
      </c>
      <c r="AV40" s="184">
        <f t="shared" si="31"/>
        <v>3739.3428728124845</v>
      </c>
      <c r="AW40" s="184">
        <f t="shared" si="31"/>
        <v>3754.6933667083854</v>
      </c>
      <c r="AX40" s="184">
        <f t="shared" si="31"/>
        <v>3721.0225369931659</v>
      </c>
      <c r="AY40" s="184">
        <f t="shared" si="31"/>
        <v>3694.2173184907888</v>
      </c>
      <c r="AZ40" s="184">
        <f t="shared" si="31"/>
        <v>3727.7731525777549</v>
      </c>
      <c r="BA40" s="185"/>
      <c r="BB40" s="186"/>
      <c r="BC40" s="186"/>
      <c r="BD40" s="167"/>
      <c r="BE40" s="187"/>
      <c r="BF40" s="186"/>
      <c r="BG40" s="188"/>
      <c r="BH40" s="171"/>
      <c r="BI40" s="197"/>
    </row>
    <row r="41" spans="1:67">
      <c r="A41" s="175"/>
      <c r="B41" s="176"/>
      <c r="C41" s="183" t="s">
        <v>133</v>
      </c>
      <c r="D41" s="184">
        <f t="shared" ref="D41:AI41" si="32">300/D39</f>
        <v>2227.833061042626</v>
      </c>
      <c r="E41" s="184">
        <f t="shared" si="32"/>
        <v>2164.6583447579192</v>
      </c>
      <c r="F41" s="184">
        <f t="shared" si="32"/>
        <v>2172.3388848660393</v>
      </c>
      <c r="G41" s="184">
        <f t="shared" si="32"/>
        <v>2199.7360316761988</v>
      </c>
      <c r="H41" s="184">
        <f t="shared" si="32"/>
        <v>2196.3540522732264</v>
      </c>
      <c r="I41" s="184">
        <f t="shared" si="32"/>
        <v>2190.2606410162807</v>
      </c>
      <c r="J41" s="184">
        <f t="shared" si="32"/>
        <v>2201.0271460014674</v>
      </c>
      <c r="K41" s="184">
        <f t="shared" si="32"/>
        <v>2218.9349112426039</v>
      </c>
      <c r="L41" s="184">
        <f t="shared" si="32"/>
        <v>2214.6759190905063</v>
      </c>
      <c r="M41" s="184">
        <f t="shared" si="32"/>
        <v>2184.2009464870766</v>
      </c>
      <c r="N41" s="184">
        <f t="shared" si="32"/>
        <v>2159.0500179920837</v>
      </c>
      <c r="O41" s="184">
        <f t="shared" si="32"/>
        <v>2180.5494984736151</v>
      </c>
      <c r="P41" s="184">
        <f t="shared" si="32"/>
        <v>2207.5055187637972</v>
      </c>
      <c r="Q41" s="184">
        <f t="shared" si="32"/>
        <v>2207.5055187637972</v>
      </c>
      <c r="R41" s="184">
        <f t="shared" si="32"/>
        <v>2147.3051320592658</v>
      </c>
      <c r="S41" s="184">
        <f t="shared" si="32"/>
        <v>2119.2427239333147</v>
      </c>
      <c r="T41" s="184">
        <f t="shared" si="32"/>
        <v>2127.6595744680853</v>
      </c>
      <c r="U41" s="184">
        <f t="shared" si="32"/>
        <v>2140.2582578297784</v>
      </c>
      <c r="V41" s="184">
        <f t="shared" si="32"/>
        <v>2124.6458923512751</v>
      </c>
      <c r="W41" s="184">
        <f t="shared" si="32"/>
        <v>2122.6915729144553</v>
      </c>
      <c r="X41" s="184">
        <f t="shared" si="32"/>
        <v>2162.6297577854671</v>
      </c>
      <c r="Y41" s="184">
        <f t="shared" si="32"/>
        <v>2201.0271460014674</v>
      </c>
      <c r="Z41" s="184">
        <f t="shared" si="32"/>
        <v>2198.6075485525835</v>
      </c>
      <c r="AA41" s="184">
        <f t="shared" si="32"/>
        <v>2156.8768423323031</v>
      </c>
      <c r="AB41" s="184">
        <f t="shared" si="32"/>
        <v>2199.4134897360705</v>
      </c>
      <c r="AC41" s="184">
        <f t="shared" si="32"/>
        <v>2262.7847337456628</v>
      </c>
      <c r="AD41" s="184">
        <f t="shared" si="32"/>
        <v>2266.7170381564038</v>
      </c>
      <c r="AE41" s="184">
        <f t="shared" si="32"/>
        <v>2296.0355120159193</v>
      </c>
      <c r="AF41" s="184">
        <f t="shared" si="32"/>
        <v>2294.1041523285157</v>
      </c>
      <c r="AG41" s="184">
        <f t="shared" si="32"/>
        <v>2253.4364906482388</v>
      </c>
      <c r="AH41" s="184">
        <f t="shared" si="32"/>
        <v>2235.3028835407199</v>
      </c>
      <c r="AI41" s="184">
        <f t="shared" si="32"/>
        <v>2237.136465324385</v>
      </c>
      <c r="AJ41" s="184">
        <f t="shared" ref="AJ41:AZ41" si="33">300/AJ39</f>
        <v>2245.0048641772059</v>
      </c>
      <c r="AK41" s="184">
        <f t="shared" si="33"/>
        <v>2222.2222222222222</v>
      </c>
      <c r="AL41" s="184">
        <f t="shared" si="33"/>
        <v>2202.6431718061676</v>
      </c>
      <c r="AM41" s="184">
        <f t="shared" si="33"/>
        <v>2218.7708009762591</v>
      </c>
      <c r="AN41" s="184">
        <f t="shared" si="33"/>
        <v>2258.8660492432796</v>
      </c>
      <c r="AO41" s="184">
        <f t="shared" si="33"/>
        <v>2275.3128555176336</v>
      </c>
      <c r="AP41" s="184">
        <f t="shared" si="33"/>
        <v>2266.8883179688678</v>
      </c>
      <c r="AQ41" s="184">
        <f t="shared" si="33"/>
        <v>2263.6384214894738</v>
      </c>
      <c r="AR41" s="184">
        <f t="shared" si="33"/>
        <v>2245.0048641772059</v>
      </c>
      <c r="AS41" s="184">
        <f t="shared" si="33"/>
        <v>2277.3855613755404</v>
      </c>
      <c r="AT41" s="184">
        <f t="shared" si="33"/>
        <v>2265.005662514156</v>
      </c>
      <c r="AU41" s="184">
        <f t="shared" si="33"/>
        <v>2280.3283672848888</v>
      </c>
      <c r="AV41" s="184">
        <f t="shared" si="33"/>
        <v>2327.2050267628579</v>
      </c>
      <c r="AW41" s="184">
        <f t="shared" si="33"/>
        <v>2329.9161230195709</v>
      </c>
      <c r="AX41" s="184">
        <f t="shared" si="33"/>
        <v>2280.501710376283</v>
      </c>
      <c r="AY41" s="184">
        <f t="shared" si="33"/>
        <v>2239.641657334826</v>
      </c>
      <c r="AZ41" s="184">
        <f t="shared" si="33"/>
        <v>2270.8349103020209</v>
      </c>
      <c r="BA41" s="185"/>
      <c r="BB41" s="186"/>
      <c r="BC41" s="186"/>
      <c r="BD41" s="167"/>
      <c r="BE41" s="187"/>
      <c r="BF41" s="186"/>
      <c r="BG41" s="188"/>
      <c r="BH41" s="171"/>
      <c r="BI41" s="197"/>
    </row>
    <row r="42" spans="1:67" ht="32.25" thickBot="1">
      <c r="A42" s="189"/>
      <c r="B42" s="190"/>
      <c r="C42" s="191" t="s">
        <v>51</v>
      </c>
      <c r="D42" s="192">
        <f t="shared" ref="D42:AI42" si="34">IF(((D40="")*AND(D41="")),"",(D40-D41)*2)</f>
        <v>2759.688151809597</v>
      </c>
      <c r="E42" s="192">
        <f t="shared" si="34"/>
        <v>2788.7120910471967</v>
      </c>
      <c r="F42" s="192">
        <f t="shared" si="34"/>
        <v>2770.9029802501327</v>
      </c>
      <c r="G42" s="192">
        <f t="shared" si="34"/>
        <v>2785.382263726121</v>
      </c>
      <c r="H42" s="192">
        <f t="shared" si="34"/>
        <v>2767.9654761483707</v>
      </c>
      <c r="I42" s="192">
        <f t="shared" si="34"/>
        <v>2765.2281879910197</v>
      </c>
      <c r="J42" s="192">
        <f t="shared" si="34"/>
        <v>2763.6649073473736</v>
      </c>
      <c r="K42" s="192">
        <f t="shared" si="34"/>
        <v>2767.4332805986623</v>
      </c>
      <c r="L42" s="192">
        <f t="shared" si="34"/>
        <v>2755.9326990866639</v>
      </c>
      <c r="M42" s="192">
        <f t="shared" si="34"/>
        <v>2870.0196485683537</v>
      </c>
      <c r="N42" s="192">
        <f t="shared" si="34"/>
        <v>2883.3978755814378</v>
      </c>
      <c r="O42" s="192">
        <f t="shared" si="34"/>
        <v>2899.4833017531255</v>
      </c>
      <c r="P42" s="192">
        <f t="shared" si="34"/>
        <v>2899.5644732735955</v>
      </c>
      <c r="Q42" s="192">
        <f t="shared" si="34"/>
        <v>2889.5908616688985</v>
      </c>
      <c r="R42" s="192">
        <f t="shared" si="34"/>
        <v>2893.859430491314</v>
      </c>
      <c r="S42" s="192">
        <f t="shared" si="34"/>
        <v>2887.2360314331499</v>
      </c>
      <c r="T42" s="192">
        <f t="shared" si="34"/>
        <v>2902.5354034593247</v>
      </c>
      <c r="U42" s="192">
        <f t="shared" si="34"/>
        <v>2879.9006979834257</v>
      </c>
      <c r="V42" s="192">
        <f t="shared" si="34"/>
        <v>2875.4143211705832</v>
      </c>
      <c r="W42" s="192">
        <f t="shared" si="34"/>
        <v>2876.7012508711905</v>
      </c>
      <c r="X42" s="192">
        <f t="shared" si="34"/>
        <v>2880.9089646481334</v>
      </c>
      <c r="Y42" s="192">
        <f t="shared" si="34"/>
        <v>2892.955921011363</v>
      </c>
      <c r="Z42" s="192">
        <f t="shared" si="34"/>
        <v>2900.5457066215567</v>
      </c>
      <c r="AA42" s="192">
        <f t="shared" si="34"/>
        <v>2941.0344755211163</v>
      </c>
      <c r="AB42" s="192">
        <f t="shared" si="34"/>
        <v>2863.4250448806115</v>
      </c>
      <c r="AC42" s="192">
        <f t="shared" si="34"/>
        <v>2885.4061874536474</v>
      </c>
      <c r="AD42" s="192">
        <f t="shared" si="34"/>
        <v>2907.0421141633824</v>
      </c>
      <c r="AE42" s="192">
        <f t="shared" si="34"/>
        <v>2928.1395418640068</v>
      </c>
      <c r="AF42" s="192">
        <f t="shared" si="34"/>
        <v>2923.5287845448465</v>
      </c>
      <c r="AG42" s="192">
        <f t="shared" si="34"/>
        <v>2943.6740130286889</v>
      </c>
      <c r="AH42" s="192">
        <f t="shared" si="34"/>
        <v>2930.6795894754823</v>
      </c>
      <c r="AI42" s="192">
        <f t="shared" si="34"/>
        <v>2899.9957877033266</v>
      </c>
      <c r="AJ42" s="192">
        <f t="shared" ref="AJ42:AZ42" si="35">IF(((AJ40="")*AND(AJ41="")),"",(AJ40-AJ41)*2)</f>
        <v>2912.0060872860467</v>
      </c>
      <c r="AK42" s="192">
        <f t="shared" si="35"/>
        <v>2954.7416450857081</v>
      </c>
      <c r="AL42" s="192">
        <f t="shared" si="35"/>
        <v>2956.134901449378</v>
      </c>
      <c r="AM42" s="192">
        <f t="shared" si="35"/>
        <v>2952.9862049083558</v>
      </c>
      <c r="AN42" s="192">
        <f t="shared" si="35"/>
        <v>2928.5615088703789</v>
      </c>
      <c r="AO42" s="192">
        <f t="shared" si="35"/>
        <v>2902.8830282037297</v>
      </c>
      <c r="AP42" s="192">
        <f t="shared" si="35"/>
        <v>2890.3120571751851</v>
      </c>
      <c r="AQ42" s="192">
        <f t="shared" si="35"/>
        <v>2879.0333332912342</v>
      </c>
      <c r="AR42" s="192">
        <f t="shared" si="35"/>
        <v>2876.9250128820049</v>
      </c>
      <c r="AS42" s="192">
        <f t="shared" si="35"/>
        <v>2857.3947121058636</v>
      </c>
      <c r="AT42" s="192">
        <f t="shared" si="35"/>
        <v>2836.9234162081048</v>
      </c>
      <c r="AU42" s="192">
        <f t="shared" si="35"/>
        <v>2834.7901353073348</v>
      </c>
      <c r="AV42" s="192">
        <f t="shared" si="35"/>
        <v>2824.2756920992533</v>
      </c>
      <c r="AW42" s="192">
        <f t="shared" si="35"/>
        <v>2849.5544873776289</v>
      </c>
      <c r="AX42" s="192">
        <f t="shared" si="35"/>
        <v>2881.0416532337658</v>
      </c>
      <c r="AY42" s="192">
        <f t="shared" si="35"/>
        <v>2909.1513223119255</v>
      </c>
      <c r="AZ42" s="192">
        <f t="shared" si="35"/>
        <v>2913.8764845514679</v>
      </c>
      <c r="BA42" s="193"/>
      <c r="BB42" s="194"/>
      <c r="BC42" s="194"/>
      <c r="BD42" s="195"/>
      <c r="BE42" s="192"/>
      <c r="BF42" s="194"/>
      <c r="BG42" s="196"/>
      <c r="BH42" s="171"/>
      <c r="BI42" s="182"/>
    </row>
    <row r="43" spans="1:67">
      <c r="A43" s="161"/>
      <c r="B43" s="162" t="s">
        <v>138</v>
      </c>
      <c r="C43" s="163" t="s">
        <v>135</v>
      </c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165" t="str">
        <f>IF((P44=""),"",MAX(D47:AZ47))</f>
        <v/>
      </c>
      <c r="BB43" s="166" t="str">
        <f>IF(P44="","",MIN(D47:AZ47))</f>
        <v/>
      </c>
      <c r="BC43" s="166" t="e">
        <f>IF((P47=""),"",AVERAGE(D47:AZ47))</f>
        <v>#DIV/0!</v>
      </c>
      <c r="BD43" s="167" t="e">
        <f>STDEV(D47:AZ47)</f>
        <v>#DIV/0!</v>
      </c>
      <c r="BE43" s="168" t="str">
        <f>IF((P44=""),"",((BA43-BB43)/(BA43+BB43))*100)</f>
        <v/>
      </c>
      <c r="BF43" s="169"/>
      <c r="BG43" s="170"/>
      <c r="BH43" s="171"/>
      <c r="BI43" s="182"/>
      <c r="BL43" s="173"/>
      <c r="BM43" s="173"/>
      <c r="BN43" s="174"/>
      <c r="BO43" s="174"/>
    </row>
    <row r="44" spans="1:67">
      <c r="A44" s="175"/>
      <c r="B44" s="176"/>
      <c r="C44" s="177" t="s">
        <v>134</v>
      </c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78"/>
      <c r="BB44" s="179"/>
      <c r="BC44" s="179"/>
      <c r="BD44" s="167"/>
      <c r="BE44" s="180"/>
      <c r="BF44" s="179"/>
      <c r="BG44" s="181"/>
      <c r="BH44" s="171"/>
      <c r="BI44" s="182"/>
    </row>
    <row r="45" spans="1:67">
      <c r="A45" s="175"/>
      <c r="B45" s="176"/>
      <c r="C45" s="183" t="s">
        <v>132</v>
      </c>
      <c r="D45" s="184" t="e">
        <f t="shared" ref="D45:AI45" si="36">300/D43</f>
        <v>#DIV/0!</v>
      </c>
      <c r="E45" s="184" t="e">
        <f t="shared" si="36"/>
        <v>#DIV/0!</v>
      </c>
      <c r="F45" s="184" t="e">
        <f t="shared" si="36"/>
        <v>#DIV/0!</v>
      </c>
      <c r="G45" s="184" t="e">
        <f t="shared" si="36"/>
        <v>#DIV/0!</v>
      </c>
      <c r="H45" s="184" t="e">
        <f t="shared" si="36"/>
        <v>#DIV/0!</v>
      </c>
      <c r="I45" s="184" t="e">
        <f t="shared" si="36"/>
        <v>#DIV/0!</v>
      </c>
      <c r="J45" s="184" t="e">
        <f t="shared" si="36"/>
        <v>#DIV/0!</v>
      </c>
      <c r="K45" s="184" t="e">
        <f t="shared" si="36"/>
        <v>#DIV/0!</v>
      </c>
      <c r="L45" s="184" t="e">
        <f t="shared" si="36"/>
        <v>#DIV/0!</v>
      </c>
      <c r="M45" s="184" t="e">
        <f t="shared" si="36"/>
        <v>#DIV/0!</v>
      </c>
      <c r="N45" s="184" t="e">
        <f t="shared" si="36"/>
        <v>#DIV/0!</v>
      </c>
      <c r="O45" s="184" t="e">
        <f t="shared" si="36"/>
        <v>#DIV/0!</v>
      </c>
      <c r="P45" s="184" t="e">
        <f t="shared" si="36"/>
        <v>#DIV/0!</v>
      </c>
      <c r="Q45" s="184" t="e">
        <f t="shared" si="36"/>
        <v>#DIV/0!</v>
      </c>
      <c r="R45" s="184" t="e">
        <f t="shared" si="36"/>
        <v>#DIV/0!</v>
      </c>
      <c r="S45" s="184" t="e">
        <f t="shared" si="36"/>
        <v>#DIV/0!</v>
      </c>
      <c r="T45" s="184" t="e">
        <f t="shared" si="36"/>
        <v>#DIV/0!</v>
      </c>
      <c r="U45" s="184" t="e">
        <f t="shared" si="36"/>
        <v>#DIV/0!</v>
      </c>
      <c r="V45" s="184" t="e">
        <f t="shared" si="36"/>
        <v>#DIV/0!</v>
      </c>
      <c r="W45" s="184" t="e">
        <f t="shared" si="36"/>
        <v>#DIV/0!</v>
      </c>
      <c r="X45" s="184" t="e">
        <f t="shared" si="36"/>
        <v>#DIV/0!</v>
      </c>
      <c r="Y45" s="184" t="e">
        <f t="shared" si="36"/>
        <v>#DIV/0!</v>
      </c>
      <c r="Z45" s="184" t="e">
        <f t="shared" si="36"/>
        <v>#DIV/0!</v>
      </c>
      <c r="AA45" s="184" t="e">
        <f t="shared" si="36"/>
        <v>#DIV/0!</v>
      </c>
      <c r="AB45" s="184" t="e">
        <f t="shared" si="36"/>
        <v>#DIV/0!</v>
      </c>
      <c r="AC45" s="184" t="e">
        <f t="shared" si="36"/>
        <v>#DIV/0!</v>
      </c>
      <c r="AD45" s="184" t="e">
        <f t="shared" si="36"/>
        <v>#DIV/0!</v>
      </c>
      <c r="AE45" s="184" t="e">
        <f t="shared" si="36"/>
        <v>#DIV/0!</v>
      </c>
      <c r="AF45" s="184" t="e">
        <f t="shared" si="36"/>
        <v>#DIV/0!</v>
      </c>
      <c r="AG45" s="184" t="e">
        <f t="shared" si="36"/>
        <v>#DIV/0!</v>
      </c>
      <c r="AH45" s="184" t="e">
        <f t="shared" si="36"/>
        <v>#DIV/0!</v>
      </c>
      <c r="AI45" s="184" t="e">
        <f t="shared" si="36"/>
        <v>#DIV/0!</v>
      </c>
      <c r="AJ45" s="184" t="e">
        <f t="shared" ref="AJ45:AZ45" si="37">300/AJ43</f>
        <v>#DIV/0!</v>
      </c>
      <c r="AK45" s="184" t="e">
        <f t="shared" si="37"/>
        <v>#DIV/0!</v>
      </c>
      <c r="AL45" s="184" t="e">
        <f t="shared" si="37"/>
        <v>#DIV/0!</v>
      </c>
      <c r="AM45" s="184" t="e">
        <f t="shared" si="37"/>
        <v>#DIV/0!</v>
      </c>
      <c r="AN45" s="184" t="e">
        <f t="shared" si="37"/>
        <v>#DIV/0!</v>
      </c>
      <c r="AO45" s="184" t="e">
        <f t="shared" si="37"/>
        <v>#DIV/0!</v>
      </c>
      <c r="AP45" s="184" t="e">
        <f t="shared" si="37"/>
        <v>#DIV/0!</v>
      </c>
      <c r="AQ45" s="184" t="e">
        <f t="shared" si="37"/>
        <v>#DIV/0!</v>
      </c>
      <c r="AR45" s="184" t="e">
        <f t="shared" si="37"/>
        <v>#DIV/0!</v>
      </c>
      <c r="AS45" s="184" t="e">
        <f t="shared" si="37"/>
        <v>#DIV/0!</v>
      </c>
      <c r="AT45" s="184" t="e">
        <f t="shared" si="37"/>
        <v>#DIV/0!</v>
      </c>
      <c r="AU45" s="184" t="e">
        <f t="shared" si="37"/>
        <v>#DIV/0!</v>
      </c>
      <c r="AV45" s="184" t="e">
        <f t="shared" si="37"/>
        <v>#DIV/0!</v>
      </c>
      <c r="AW45" s="184" t="e">
        <f t="shared" si="37"/>
        <v>#DIV/0!</v>
      </c>
      <c r="AX45" s="184" t="e">
        <f t="shared" si="37"/>
        <v>#DIV/0!</v>
      </c>
      <c r="AY45" s="184" t="e">
        <f t="shared" si="37"/>
        <v>#DIV/0!</v>
      </c>
      <c r="AZ45" s="184" t="e">
        <f t="shared" si="37"/>
        <v>#DIV/0!</v>
      </c>
      <c r="BA45" s="185"/>
      <c r="BB45" s="186"/>
      <c r="BC45" s="186"/>
      <c r="BD45" s="167"/>
      <c r="BE45" s="187"/>
      <c r="BF45" s="186"/>
      <c r="BG45" s="188"/>
      <c r="BH45" s="171"/>
      <c r="BI45" s="197"/>
    </row>
    <row r="46" spans="1:67">
      <c r="A46" s="175"/>
      <c r="B46" s="176"/>
      <c r="C46" s="183" t="s">
        <v>133</v>
      </c>
      <c r="D46" s="184" t="e">
        <f t="shared" ref="D46:AI46" si="38">300/D44</f>
        <v>#DIV/0!</v>
      </c>
      <c r="E46" s="184" t="e">
        <f t="shared" si="38"/>
        <v>#DIV/0!</v>
      </c>
      <c r="F46" s="184" t="e">
        <f t="shared" si="38"/>
        <v>#DIV/0!</v>
      </c>
      <c r="G46" s="184" t="e">
        <f t="shared" si="38"/>
        <v>#DIV/0!</v>
      </c>
      <c r="H46" s="184" t="e">
        <f t="shared" si="38"/>
        <v>#DIV/0!</v>
      </c>
      <c r="I46" s="184" t="e">
        <f t="shared" si="38"/>
        <v>#DIV/0!</v>
      </c>
      <c r="J46" s="184" t="e">
        <f t="shared" si="38"/>
        <v>#DIV/0!</v>
      </c>
      <c r="K46" s="184" t="e">
        <f t="shared" si="38"/>
        <v>#DIV/0!</v>
      </c>
      <c r="L46" s="184" t="e">
        <f t="shared" si="38"/>
        <v>#DIV/0!</v>
      </c>
      <c r="M46" s="184" t="e">
        <f t="shared" si="38"/>
        <v>#DIV/0!</v>
      </c>
      <c r="N46" s="184" t="e">
        <f t="shared" si="38"/>
        <v>#DIV/0!</v>
      </c>
      <c r="O46" s="184" t="e">
        <f t="shared" si="38"/>
        <v>#DIV/0!</v>
      </c>
      <c r="P46" s="184" t="e">
        <f t="shared" si="38"/>
        <v>#DIV/0!</v>
      </c>
      <c r="Q46" s="184" t="e">
        <f t="shared" si="38"/>
        <v>#DIV/0!</v>
      </c>
      <c r="R46" s="184" t="e">
        <f t="shared" si="38"/>
        <v>#DIV/0!</v>
      </c>
      <c r="S46" s="184" t="e">
        <f t="shared" si="38"/>
        <v>#DIV/0!</v>
      </c>
      <c r="T46" s="184" t="e">
        <f t="shared" si="38"/>
        <v>#DIV/0!</v>
      </c>
      <c r="U46" s="184" t="e">
        <f t="shared" si="38"/>
        <v>#DIV/0!</v>
      </c>
      <c r="V46" s="184" t="e">
        <f t="shared" si="38"/>
        <v>#DIV/0!</v>
      </c>
      <c r="W46" s="184" t="e">
        <f t="shared" si="38"/>
        <v>#DIV/0!</v>
      </c>
      <c r="X46" s="184" t="e">
        <f t="shared" si="38"/>
        <v>#DIV/0!</v>
      </c>
      <c r="Y46" s="184" t="e">
        <f t="shared" si="38"/>
        <v>#DIV/0!</v>
      </c>
      <c r="Z46" s="184" t="e">
        <f t="shared" si="38"/>
        <v>#DIV/0!</v>
      </c>
      <c r="AA46" s="184" t="e">
        <f t="shared" si="38"/>
        <v>#DIV/0!</v>
      </c>
      <c r="AB46" s="184" t="e">
        <f t="shared" si="38"/>
        <v>#DIV/0!</v>
      </c>
      <c r="AC46" s="184" t="e">
        <f t="shared" si="38"/>
        <v>#DIV/0!</v>
      </c>
      <c r="AD46" s="184" t="e">
        <f t="shared" si="38"/>
        <v>#DIV/0!</v>
      </c>
      <c r="AE46" s="184" t="e">
        <f t="shared" si="38"/>
        <v>#DIV/0!</v>
      </c>
      <c r="AF46" s="184" t="e">
        <f t="shared" si="38"/>
        <v>#DIV/0!</v>
      </c>
      <c r="AG46" s="184" t="e">
        <f t="shared" si="38"/>
        <v>#DIV/0!</v>
      </c>
      <c r="AH46" s="184" t="e">
        <f t="shared" si="38"/>
        <v>#DIV/0!</v>
      </c>
      <c r="AI46" s="184" t="e">
        <f t="shared" si="38"/>
        <v>#DIV/0!</v>
      </c>
      <c r="AJ46" s="184" t="e">
        <f t="shared" ref="AJ46:AZ46" si="39">300/AJ44</f>
        <v>#DIV/0!</v>
      </c>
      <c r="AK46" s="184" t="e">
        <f t="shared" si="39"/>
        <v>#DIV/0!</v>
      </c>
      <c r="AL46" s="184" t="e">
        <f t="shared" si="39"/>
        <v>#DIV/0!</v>
      </c>
      <c r="AM46" s="184" t="e">
        <f t="shared" si="39"/>
        <v>#DIV/0!</v>
      </c>
      <c r="AN46" s="184" t="e">
        <f t="shared" si="39"/>
        <v>#DIV/0!</v>
      </c>
      <c r="AO46" s="184" t="e">
        <f t="shared" si="39"/>
        <v>#DIV/0!</v>
      </c>
      <c r="AP46" s="184" t="e">
        <f t="shared" si="39"/>
        <v>#DIV/0!</v>
      </c>
      <c r="AQ46" s="184" t="e">
        <f t="shared" si="39"/>
        <v>#DIV/0!</v>
      </c>
      <c r="AR46" s="184" t="e">
        <f t="shared" si="39"/>
        <v>#DIV/0!</v>
      </c>
      <c r="AS46" s="184" t="e">
        <f t="shared" si="39"/>
        <v>#DIV/0!</v>
      </c>
      <c r="AT46" s="184" t="e">
        <f t="shared" si="39"/>
        <v>#DIV/0!</v>
      </c>
      <c r="AU46" s="184" t="e">
        <f t="shared" si="39"/>
        <v>#DIV/0!</v>
      </c>
      <c r="AV46" s="184" t="e">
        <f t="shared" si="39"/>
        <v>#DIV/0!</v>
      </c>
      <c r="AW46" s="184" t="e">
        <f t="shared" si="39"/>
        <v>#DIV/0!</v>
      </c>
      <c r="AX46" s="184" t="e">
        <f t="shared" si="39"/>
        <v>#DIV/0!</v>
      </c>
      <c r="AY46" s="184" t="e">
        <f t="shared" si="39"/>
        <v>#DIV/0!</v>
      </c>
      <c r="AZ46" s="184" t="e">
        <f t="shared" si="39"/>
        <v>#DIV/0!</v>
      </c>
      <c r="BA46" s="185"/>
      <c r="BB46" s="186"/>
      <c r="BC46" s="186"/>
      <c r="BD46" s="167"/>
      <c r="BE46" s="187"/>
      <c r="BF46" s="186"/>
      <c r="BG46" s="188"/>
      <c r="BH46" s="171"/>
      <c r="BI46" s="197"/>
    </row>
    <row r="47" spans="1:67" ht="32.25" thickBot="1">
      <c r="A47" s="189"/>
      <c r="B47" s="190"/>
      <c r="C47" s="191" t="s">
        <v>51</v>
      </c>
      <c r="D47" s="192" t="e">
        <f t="shared" ref="D47:AI47" si="40">IF(((D45="")*AND(D46="")),"",(D45-D46)*2)</f>
        <v>#DIV/0!</v>
      </c>
      <c r="E47" s="192" t="e">
        <f t="shared" si="40"/>
        <v>#DIV/0!</v>
      </c>
      <c r="F47" s="192" t="e">
        <f t="shared" si="40"/>
        <v>#DIV/0!</v>
      </c>
      <c r="G47" s="192" t="e">
        <f t="shared" si="40"/>
        <v>#DIV/0!</v>
      </c>
      <c r="H47" s="192" t="e">
        <f t="shared" si="40"/>
        <v>#DIV/0!</v>
      </c>
      <c r="I47" s="192" t="e">
        <f t="shared" si="40"/>
        <v>#DIV/0!</v>
      </c>
      <c r="J47" s="192" t="e">
        <f t="shared" si="40"/>
        <v>#DIV/0!</v>
      </c>
      <c r="K47" s="192" t="e">
        <f t="shared" si="40"/>
        <v>#DIV/0!</v>
      </c>
      <c r="L47" s="192" t="e">
        <f t="shared" si="40"/>
        <v>#DIV/0!</v>
      </c>
      <c r="M47" s="192" t="e">
        <f t="shared" si="40"/>
        <v>#DIV/0!</v>
      </c>
      <c r="N47" s="192" t="e">
        <f t="shared" si="40"/>
        <v>#DIV/0!</v>
      </c>
      <c r="O47" s="192" t="e">
        <f t="shared" si="40"/>
        <v>#DIV/0!</v>
      </c>
      <c r="P47" s="192" t="e">
        <f t="shared" si="40"/>
        <v>#DIV/0!</v>
      </c>
      <c r="Q47" s="192" t="e">
        <f t="shared" si="40"/>
        <v>#DIV/0!</v>
      </c>
      <c r="R47" s="192" t="e">
        <f t="shared" si="40"/>
        <v>#DIV/0!</v>
      </c>
      <c r="S47" s="192" t="e">
        <f t="shared" si="40"/>
        <v>#DIV/0!</v>
      </c>
      <c r="T47" s="192" t="e">
        <f t="shared" si="40"/>
        <v>#DIV/0!</v>
      </c>
      <c r="U47" s="192" t="e">
        <f t="shared" si="40"/>
        <v>#DIV/0!</v>
      </c>
      <c r="V47" s="192" t="e">
        <f t="shared" si="40"/>
        <v>#DIV/0!</v>
      </c>
      <c r="W47" s="192" t="e">
        <f t="shared" si="40"/>
        <v>#DIV/0!</v>
      </c>
      <c r="X47" s="192" t="e">
        <f t="shared" si="40"/>
        <v>#DIV/0!</v>
      </c>
      <c r="Y47" s="192" t="e">
        <f t="shared" si="40"/>
        <v>#DIV/0!</v>
      </c>
      <c r="Z47" s="192" t="e">
        <f t="shared" si="40"/>
        <v>#DIV/0!</v>
      </c>
      <c r="AA47" s="192" t="e">
        <f t="shared" si="40"/>
        <v>#DIV/0!</v>
      </c>
      <c r="AB47" s="192" t="e">
        <f t="shared" si="40"/>
        <v>#DIV/0!</v>
      </c>
      <c r="AC47" s="192" t="e">
        <f t="shared" si="40"/>
        <v>#DIV/0!</v>
      </c>
      <c r="AD47" s="192" t="e">
        <f t="shared" si="40"/>
        <v>#DIV/0!</v>
      </c>
      <c r="AE47" s="192" t="e">
        <f t="shared" si="40"/>
        <v>#DIV/0!</v>
      </c>
      <c r="AF47" s="192" t="e">
        <f t="shared" si="40"/>
        <v>#DIV/0!</v>
      </c>
      <c r="AG47" s="192" t="e">
        <f t="shared" si="40"/>
        <v>#DIV/0!</v>
      </c>
      <c r="AH47" s="192" t="e">
        <f t="shared" si="40"/>
        <v>#DIV/0!</v>
      </c>
      <c r="AI47" s="192" t="e">
        <f t="shared" si="40"/>
        <v>#DIV/0!</v>
      </c>
      <c r="AJ47" s="192" t="e">
        <f t="shared" ref="AJ47:AZ47" si="41">IF(((AJ45="")*AND(AJ46="")),"",(AJ45-AJ46)*2)</f>
        <v>#DIV/0!</v>
      </c>
      <c r="AK47" s="192" t="e">
        <f t="shared" si="41"/>
        <v>#DIV/0!</v>
      </c>
      <c r="AL47" s="192" t="e">
        <f t="shared" si="41"/>
        <v>#DIV/0!</v>
      </c>
      <c r="AM47" s="192" t="e">
        <f t="shared" si="41"/>
        <v>#DIV/0!</v>
      </c>
      <c r="AN47" s="192" t="e">
        <f t="shared" si="41"/>
        <v>#DIV/0!</v>
      </c>
      <c r="AO47" s="192" t="e">
        <f t="shared" si="41"/>
        <v>#DIV/0!</v>
      </c>
      <c r="AP47" s="192" t="e">
        <f t="shared" si="41"/>
        <v>#DIV/0!</v>
      </c>
      <c r="AQ47" s="192" t="e">
        <f t="shared" si="41"/>
        <v>#DIV/0!</v>
      </c>
      <c r="AR47" s="192" t="e">
        <f t="shared" si="41"/>
        <v>#DIV/0!</v>
      </c>
      <c r="AS47" s="192" t="e">
        <f t="shared" si="41"/>
        <v>#DIV/0!</v>
      </c>
      <c r="AT47" s="192" t="e">
        <f t="shared" si="41"/>
        <v>#DIV/0!</v>
      </c>
      <c r="AU47" s="192" t="e">
        <f t="shared" si="41"/>
        <v>#DIV/0!</v>
      </c>
      <c r="AV47" s="192" t="e">
        <f t="shared" si="41"/>
        <v>#DIV/0!</v>
      </c>
      <c r="AW47" s="192" t="e">
        <f t="shared" si="41"/>
        <v>#DIV/0!</v>
      </c>
      <c r="AX47" s="192" t="e">
        <f t="shared" si="41"/>
        <v>#DIV/0!</v>
      </c>
      <c r="AY47" s="192" t="e">
        <f t="shared" si="41"/>
        <v>#DIV/0!</v>
      </c>
      <c r="AZ47" s="192" t="e">
        <f t="shared" si="41"/>
        <v>#DIV/0!</v>
      </c>
      <c r="BA47" s="193"/>
      <c r="BB47" s="194"/>
      <c r="BC47" s="194"/>
      <c r="BD47" s="195"/>
      <c r="BE47" s="192"/>
      <c r="BF47" s="194"/>
      <c r="BG47" s="196"/>
      <c r="BH47" s="171"/>
      <c r="BI47" s="182"/>
    </row>
    <row r="48" spans="1:67">
      <c r="A48" s="161"/>
      <c r="B48" s="162" t="s">
        <v>138</v>
      </c>
      <c r="C48" s="163" t="s">
        <v>135</v>
      </c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203"/>
      <c r="BA48" s="165" t="str">
        <f>IF((P49=""),"",MAX(D52:AZ52))</f>
        <v/>
      </c>
      <c r="BB48" s="166" t="str">
        <f>IF(P49="","",MIN(D52:AZ52))</f>
        <v/>
      </c>
      <c r="BC48" s="166" t="e">
        <f>IF((P52=""),"",AVERAGE(D52:AZ52))</f>
        <v>#DIV/0!</v>
      </c>
      <c r="BD48" s="167" t="e">
        <f>STDEV(D52:AZ52)</f>
        <v>#DIV/0!</v>
      </c>
      <c r="BE48" s="168" t="str">
        <f>IF((P49=""),"",((BA48-BB48)/(BA48+BB48))*100)</f>
        <v/>
      </c>
      <c r="BF48" s="169"/>
      <c r="BG48" s="170"/>
      <c r="BH48" s="171"/>
      <c r="BI48" s="182"/>
      <c r="BL48" s="173"/>
      <c r="BM48" s="173"/>
      <c r="BN48" s="174"/>
      <c r="BO48" s="174"/>
    </row>
    <row r="49" spans="1:67">
      <c r="A49" s="175"/>
      <c r="B49" s="176"/>
      <c r="C49" s="177" t="s">
        <v>134</v>
      </c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78"/>
      <c r="BB49" s="179"/>
      <c r="BC49" s="179"/>
      <c r="BD49" s="167"/>
      <c r="BE49" s="180"/>
      <c r="BF49" s="179"/>
      <c r="BG49" s="181"/>
      <c r="BH49" s="171"/>
      <c r="BI49" s="182"/>
    </row>
    <row r="50" spans="1:67">
      <c r="A50" s="175"/>
      <c r="B50" s="176"/>
      <c r="C50" s="183" t="s">
        <v>132</v>
      </c>
      <c r="D50" s="184" t="e">
        <f t="shared" ref="D50:AI50" si="42">300/D48</f>
        <v>#DIV/0!</v>
      </c>
      <c r="E50" s="184" t="e">
        <f t="shared" si="42"/>
        <v>#DIV/0!</v>
      </c>
      <c r="F50" s="184" t="e">
        <f t="shared" si="42"/>
        <v>#DIV/0!</v>
      </c>
      <c r="G50" s="184" t="e">
        <f t="shared" si="42"/>
        <v>#DIV/0!</v>
      </c>
      <c r="H50" s="184" t="e">
        <f t="shared" si="42"/>
        <v>#DIV/0!</v>
      </c>
      <c r="I50" s="184" t="e">
        <f t="shared" si="42"/>
        <v>#DIV/0!</v>
      </c>
      <c r="J50" s="184" t="e">
        <f t="shared" si="42"/>
        <v>#DIV/0!</v>
      </c>
      <c r="K50" s="184" t="e">
        <f t="shared" si="42"/>
        <v>#DIV/0!</v>
      </c>
      <c r="L50" s="184" t="e">
        <f t="shared" si="42"/>
        <v>#DIV/0!</v>
      </c>
      <c r="M50" s="184" t="e">
        <f t="shared" si="42"/>
        <v>#DIV/0!</v>
      </c>
      <c r="N50" s="184" t="e">
        <f t="shared" si="42"/>
        <v>#DIV/0!</v>
      </c>
      <c r="O50" s="184" t="e">
        <f t="shared" si="42"/>
        <v>#DIV/0!</v>
      </c>
      <c r="P50" s="184" t="e">
        <f t="shared" si="42"/>
        <v>#DIV/0!</v>
      </c>
      <c r="Q50" s="184" t="e">
        <f t="shared" si="42"/>
        <v>#DIV/0!</v>
      </c>
      <c r="R50" s="184" t="e">
        <f t="shared" si="42"/>
        <v>#DIV/0!</v>
      </c>
      <c r="S50" s="184" t="e">
        <f t="shared" si="42"/>
        <v>#DIV/0!</v>
      </c>
      <c r="T50" s="184" t="e">
        <f t="shared" si="42"/>
        <v>#DIV/0!</v>
      </c>
      <c r="U50" s="184" t="e">
        <f t="shared" si="42"/>
        <v>#DIV/0!</v>
      </c>
      <c r="V50" s="184" t="e">
        <f t="shared" si="42"/>
        <v>#DIV/0!</v>
      </c>
      <c r="W50" s="184" t="e">
        <f t="shared" si="42"/>
        <v>#DIV/0!</v>
      </c>
      <c r="X50" s="184" t="e">
        <f t="shared" si="42"/>
        <v>#DIV/0!</v>
      </c>
      <c r="Y50" s="184" t="e">
        <f t="shared" si="42"/>
        <v>#DIV/0!</v>
      </c>
      <c r="Z50" s="184" t="e">
        <f t="shared" si="42"/>
        <v>#DIV/0!</v>
      </c>
      <c r="AA50" s="184" t="e">
        <f t="shared" si="42"/>
        <v>#DIV/0!</v>
      </c>
      <c r="AB50" s="184" t="e">
        <f t="shared" si="42"/>
        <v>#DIV/0!</v>
      </c>
      <c r="AC50" s="184" t="e">
        <f t="shared" si="42"/>
        <v>#DIV/0!</v>
      </c>
      <c r="AD50" s="184" t="e">
        <f t="shared" si="42"/>
        <v>#DIV/0!</v>
      </c>
      <c r="AE50" s="184" t="e">
        <f t="shared" si="42"/>
        <v>#DIV/0!</v>
      </c>
      <c r="AF50" s="184" t="e">
        <f t="shared" si="42"/>
        <v>#DIV/0!</v>
      </c>
      <c r="AG50" s="184" t="e">
        <f t="shared" si="42"/>
        <v>#DIV/0!</v>
      </c>
      <c r="AH50" s="184" t="e">
        <f t="shared" si="42"/>
        <v>#DIV/0!</v>
      </c>
      <c r="AI50" s="184" t="e">
        <f t="shared" si="42"/>
        <v>#DIV/0!</v>
      </c>
      <c r="AJ50" s="184" t="e">
        <f t="shared" ref="AJ50:AZ50" si="43">300/AJ48</f>
        <v>#DIV/0!</v>
      </c>
      <c r="AK50" s="184" t="e">
        <f t="shared" si="43"/>
        <v>#DIV/0!</v>
      </c>
      <c r="AL50" s="184" t="e">
        <f t="shared" si="43"/>
        <v>#DIV/0!</v>
      </c>
      <c r="AM50" s="184" t="e">
        <f t="shared" si="43"/>
        <v>#DIV/0!</v>
      </c>
      <c r="AN50" s="184" t="e">
        <f t="shared" si="43"/>
        <v>#DIV/0!</v>
      </c>
      <c r="AO50" s="184" t="e">
        <f t="shared" si="43"/>
        <v>#DIV/0!</v>
      </c>
      <c r="AP50" s="184" t="e">
        <f t="shared" si="43"/>
        <v>#DIV/0!</v>
      </c>
      <c r="AQ50" s="184" t="e">
        <f t="shared" si="43"/>
        <v>#DIV/0!</v>
      </c>
      <c r="AR50" s="184" t="e">
        <f t="shared" si="43"/>
        <v>#DIV/0!</v>
      </c>
      <c r="AS50" s="184" t="e">
        <f t="shared" si="43"/>
        <v>#DIV/0!</v>
      </c>
      <c r="AT50" s="184" t="e">
        <f t="shared" si="43"/>
        <v>#DIV/0!</v>
      </c>
      <c r="AU50" s="184" t="e">
        <f t="shared" si="43"/>
        <v>#DIV/0!</v>
      </c>
      <c r="AV50" s="184" t="e">
        <f t="shared" si="43"/>
        <v>#DIV/0!</v>
      </c>
      <c r="AW50" s="184" t="e">
        <f t="shared" si="43"/>
        <v>#DIV/0!</v>
      </c>
      <c r="AX50" s="184" t="e">
        <f t="shared" si="43"/>
        <v>#DIV/0!</v>
      </c>
      <c r="AY50" s="184" t="e">
        <f t="shared" si="43"/>
        <v>#DIV/0!</v>
      </c>
      <c r="AZ50" s="184" t="e">
        <f t="shared" si="43"/>
        <v>#DIV/0!</v>
      </c>
      <c r="BA50" s="185"/>
      <c r="BB50" s="186"/>
      <c r="BC50" s="186"/>
      <c r="BD50" s="167"/>
      <c r="BE50" s="187"/>
      <c r="BF50" s="186"/>
      <c r="BG50" s="188"/>
      <c r="BH50" s="171"/>
      <c r="BI50" s="197"/>
    </row>
    <row r="51" spans="1:67">
      <c r="A51" s="175"/>
      <c r="B51" s="176"/>
      <c r="C51" s="183" t="s">
        <v>133</v>
      </c>
      <c r="D51" s="184" t="e">
        <f t="shared" ref="D51:AI51" si="44">300/D49</f>
        <v>#DIV/0!</v>
      </c>
      <c r="E51" s="184" t="e">
        <f t="shared" si="44"/>
        <v>#DIV/0!</v>
      </c>
      <c r="F51" s="184" t="e">
        <f t="shared" si="44"/>
        <v>#DIV/0!</v>
      </c>
      <c r="G51" s="184" t="e">
        <f t="shared" si="44"/>
        <v>#DIV/0!</v>
      </c>
      <c r="H51" s="184" t="e">
        <f t="shared" si="44"/>
        <v>#DIV/0!</v>
      </c>
      <c r="I51" s="184" t="e">
        <f t="shared" si="44"/>
        <v>#DIV/0!</v>
      </c>
      <c r="J51" s="184" t="e">
        <f t="shared" si="44"/>
        <v>#DIV/0!</v>
      </c>
      <c r="K51" s="184" t="e">
        <f t="shared" si="44"/>
        <v>#DIV/0!</v>
      </c>
      <c r="L51" s="184" t="e">
        <f t="shared" si="44"/>
        <v>#DIV/0!</v>
      </c>
      <c r="M51" s="184" t="e">
        <f t="shared" si="44"/>
        <v>#DIV/0!</v>
      </c>
      <c r="N51" s="184" t="e">
        <f t="shared" si="44"/>
        <v>#DIV/0!</v>
      </c>
      <c r="O51" s="184" t="e">
        <f t="shared" si="44"/>
        <v>#DIV/0!</v>
      </c>
      <c r="P51" s="184" t="e">
        <f t="shared" si="44"/>
        <v>#DIV/0!</v>
      </c>
      <c r="Q51" s="184" t="e">
        <f t="shared" si="44"/>
        <v>#DIV/0!</v>
      </c>
      <c r="R51" s="184" t="e">
        <f t="shared" si="44"/>
        <v>#DIV/0!</v>
      </c>
      <c r="S51" s="184" t="e">
        <f t="shared" si="44"/>
        <v>#DIV/0!</v>
      </c>
      <c r="T51" s="184" t="e">
        <f t="shared" si="44"/>
        <v>#DIV/0!</v>
      </c>
      <c r="U51" s="184" t="e">
        <f t="shared" si="44"/>
        <v>#DIV/0!</v>
      </c>
      <c r="V51" s="184" t="e">
        <f t="shared" si="44"/>
        <v>#DIV/0!</v>
      </c>
      <c r="W51" s="184" t="e">
        <f t="shared" si="44"/>
        <v>#DIV/0!</v>
      </c>
      <c r="X51" s="184" t="e">
        <f t="shared" si="44"/>
        <v>#DIV/0!</v>
      </c>
      <c r="Y51" s="184" t="e">
        <f t="shared" si="44"/>
        <v>#DIV/0!</v>
      </c>
      <c r="Z51" s="184" t="e">
        <f t="shared" si="44"/>
        <v>#DIV/0!</v>
      </c>
      <c r="AA51" s="184" t="e">
        <f t="shared" si="44"/>
        <v>#DIV/0!</v>
      </c>
      <c r="AB51" s="184" t="e">
        <f t="shared" si="44"/>
        <v>#DIV/0!</v>
      </c>
      <c r="AC51" s="184" t="e">
        <f t="shared" si="44"/>
        <v>#DIV/0!</v>
      </c>
      <c r="AD51" s="184" t="e">
        <f t="shared" si="44"/>
        <v>#DIV/0!</v>
      </c>
      <c r="AE51" s="184" t="e">
        <f t="shared" si="44"/>
        <v>#DIV/0!</v>
      </c>
      <c r="AF51" s="184" t="e">
        <f t="shared" si="44"/>
        <v>#DIV/0!</v>
      </c>
      <c r="AG51" s="184" t="e">
        <f t="shared" si="44"/>
        <v>#DIV/0!</v>
      </c>
      <c r="AH51" s="184" t="e">
        <f t="shared" si="44"/>
        <v>#DIV/0!</v>
      </c>
      <c r="AI51" s="184" t="e">
        <f t="shared" si="44"/>
        <v>#DIV/0!</v>
      </c>
      <c r="AJ51" s="184" t="e">
        <f t="shared" ref="AJ51:AZ51" si="45">300/AJ49</f>
        <v>#DIV/0!</v>
      </c>
      <c r="AK51" s="184" t="e">
        <f t="shared" si="45"/>
        <v>#DIV/0!</v>
      </c>
      <c r="AL51" s="184" t="e">
        <f t="shared" si="45"/>
        <v>#DIV/0!</v>
      </c>
      <c r="AM51" s="184" t="e">
        <f t="shared" si="45"/>
        <v>#DIV/0!</v>
      </c>
      <c r="AN51" s="184" t="e">
        <f t="shared" si="45"/>
        <v>#DIV/0!</v>
      </c>
      <c r="AO51" s="184" t="e">
        <f t="shared" si="45"/>
        <v>#DIV/0!</v>
      </c>
      <c r="AP51" s="184" t="e">
        <f t="shared" si="45"/>
        <v>#DIV/0!</v>
      </c>
      <c r="AQ51" s="184" t="e">
        <f t="shared" si="45"/>
        <v>#DIV/0!</v>
      </c>
      <c r="AR51" s="184" t="e">
        <f t="shared" si="45"/>
        <v>#DIV/0!</v>
      </c>
      <c r="AS51" s="184" t="e">
        <f t="shared" si="45"/>
        <v>#DIV/0!</v>
      </c>
      <c r="AT51" s="184" t="e">
        <f t="shared" si="45"/>
        <v>#DIV/0!</v>
      </c>
      <c r="AU51" s="184" t="e">
        <f t="shared" si="45"/>
        <v>#DIV/0!</v>
      </c>
      <c r="AV51" s="184" t="e">
        <f t="shared" si="45"/>
        <v>#DIV/0!</v>
      </c>
      <c r="AW51" s="184" t="e">
        <f t="shared" si="45"/>
        <v>#DIV/0!</v>
      </c>
      <c r="AX51" s="184" t="e">
        <f t="shared" si="45"/>
        <v>#DIV/0!</v>
      </c>
      <c r="AY51" s="184" t="e">
        <f t="shared" si="45"/>
        <v>#DIV/0!</v>
      </c>
      <c r="AZ51" s="184" t="e">
        <f t="shared" si="45"/>
        <v>#DIV/0!</v>
      </c>
      <c r="BA51" s="185"/>
      <c r="BB51" s="186"/>
      <c r="BC51" s="186"/>
      <c r="BD51" s="167"/>
      <c r="BE51" s="187"/>
      <c r="BF51" s="186"/>
      <c r="BG51" s="188"/>
      <c r="BH51" s="171"/>
      <c r="BI51" s="197"/>
    </row>
    <row r="52" spans="1:67" ht="32.25" thickBot="1">
      <c r="A52" s="189"/>
      <c r="B52" s="190"/>
      <c r="C52" s="191" t="s">
        <v>51</v>
      </c>
      <c r="D52" s="192" t="e">
        <f t="shared" ref="D52:AI52" si="46">IF(((D50="")*AND(D51="")),"",(D50-D51)*2)</f>
        <v>#DIV/0!</v>
      </c>
      <c r="E52" s="192" t="e">
        <f t="shared" si="46"/>
        <v>#DIV/0!</v>
      </c>
      <c r="F52" s="192" t="e">
        <f t="shared" si="46"/>
        <v>#DIV/0!</v>
      </c>
      <c r="G52" s="192" t="e">
        <f t="shared" si="46"/>
        <v>#DIV/0!</v>
      </c>
      <c r="H52" s="192" t="e">
        <f t="shared" si="46"/>
        <v>#DIV/0!</v>
      </c>
      <c r="I52" s="192" t="e">
        <f t="shared" si="46"/>
        <v>#DIV/0!</v>
      </c>
      <c r="J52" s="192" t="e">
        <f t="shared" si="46"/>
        <v>#DIV/0!</v>
      </c>
      <c r="K52" s="192" t="e">
        <f t="shared" si="46"/>
        <v>#DIV/0!</v>
      </c>
      <c r="L52" s="192" t="e">
        <f t="shared" si="46"/>
        <v>#DIV/0!</v>
      </c>
      <c r="M52" s="192" t="e">
        <f t="shared" si="46"/>
        <v>#DIV/0!</v>
      </c>
      <c r="N52" s="192" t="e">
        <f t="shared" si="46"/>
        <v>#DIV/0!</v>
      </c>
      <c r="O52" s="192" t="e">
        <f t="shared" si="46"/>
        <v>#DIV/0!</v>
      </c>
      <c r="P52" s="192" t="e">
        <f t="shared" si="46"/>
        <v>#DIV/0!</v>
      </c>
      <c r="Q52" s="192" t="e">
        <f t="shared" si="46"/>
        <v>#DIV/0!</v>
      </c>
      <c r="R52" s="192" t="e">
        <f t="shared" si="46"/>
        <v>#DIV/0!</v>
      </c>
      <c r="S52" s="192" t="e">
        <f t="shared" si="46"/>
        <v>#DIV/0!</v>
      </c>
      <c r="T52" s="192" t="e">
        <f t="shared" si="46"/>
        <v>#DIV/0!</v>
      </c>
      <c r="U52" s="192" t="e">
        <f t="shared" si="46"/>
        <v>#DIV/0!</v>
      </c>
      <c r="V52" s="192" t="e">
        <f t="shared" si="46"/>
        <v>#DIV/0!</v>
      </c>
      <c r="W52" s="192" t="e">
        <f t="shared" si="46"/>
        <v>#DIV/0!</v>
      </c>
      <c r="X52" s="192" t="e">
        <f t="shared" si="46"/>
        <v>#DIV/0!</v>
      </c>
      <c r="Y52" s="192" t="e">
        <f t="shared" si="46"/>
        <v>#DIV/0!</v>
      </c>
      <c r="Z52" s="192" t="e">
        <f t="shared" si="46"/>
        <v>#DIV/0!</v>
      </c>
      <c r="AA52" s="192" t="e">
        <f t="shared" si="46"/>
        <v>#DIV/0!</v>
      </c>
      <c r="AB52" s="192" t="e">
        <f t="shared" si="46"/>
        <v>#DIV/0!</v>
      </c>
      <c r="AC52" s="192" t="e">
        <f t="shared" si="46"/>
        <v>#DIV/0!</v>
      </c>
      <c r="AD52" s="192" t="e">
        <f t="shared" si="46"/>
        <v>#DIV/0!</v>
      </c>
      <c r="AE52" s="192" t="e">
        <f t="shared" si="46"/>
        <v>#DIV/0!</v>
      </c>
      <c r="AF52" s="192" t="e">
        <f t="shared" si="46"/>
        <v>#DIV/0!</v>
      </c>
      <c r="AG52" s="192" t="e">
        <f t="shared" si="46"/>
        <v>#DIV/0!</v>
      </c>
      <c r="AH52" s="192" t="e">
        <f t="shared" si="46"/>
        <v>#DIV/0!</v>
      </c>
      <c r="AI52" s="192" t="e">
        <f t="shared" si="46"/>
        <v>#DIV/0!</v>
      </c>
      <c r="AJ52" s="192" t="e">
        <f t="shared" ref="AJ52:AZ52" si="47">IF(((AJ50="")*AND(AJ51="")),"",(AJ50-AJ51)*2)</f>
        <v>#DIV/0!</v>
      </c>
      <c r="AK52" s="192" t="e">
        <f t="shared" si="47"/>
        <v>#DIV/0!</v>
      </c>
      <c r="AL52" s="192" t="e">
        <f t="shared" si="47"/>
        <v>#DIV/0!</v>
      </c>
      <c r="AM52" s="192" t="e">
        <f t="shared" si="47"/>
        <v>#DIV/0!</v>
      </c>
      <c r="AN52" s="192" t="e">
        <f t="shared" si="47"/>
        <v>#DIV/0!</v>
      </c>
      <c r="AO52" s="192" t="e">
        <f t="shared" si="47"/>
        <v>#DIV/0!</v>
      </c>
      <c r="AP52" s="192" t="e">
        <f t="shared" si="47"/>
        <v>#DIV/0!</v>
      </c>
      <c r="AQ52" s="192" t="e">
        <f t="shared" si="47"/>
        <v>#DIV/0!</v>
      </c>
      <c r="AR52" s="192" t="e">
        <f t="shared" si="47"/>
        <v>#DIV/0!</v>
      </c>
      <c r="AS52" s="192" t="e">
        <f t="shared" si="47"/>
        <v>#DIV/0!</v>
      </c>
      <c r="AT52" s="192" t="e">
        <f t="shared" si="47"/>
        <v>#DIV/0!</v>
      </c>
      <c r="AU52" s="192" t="e">
        <f t="shared" si="47"/>
        <v>#DIV/0!</v>
      </c>
      <c r="AV52" s="192" t="e">
        <f t="shared" si="47"/>
        <v>#DIV/0!</v>
      </c>
      <c r="AW52" s="192" t="e">
        <f t="shared" si="47"/>
        <v>#DIV/0!</v>
      </c>
      <c r="AX52" s="192" t="e">
        <f t="shared" si="47"/>
        <v>#DIV/0!</v>
      </c>
      <c r="AY52" s="192" t="e">
        <f t="shared" si="47"/>
        <v>#DIV/0!</v>
      </c>
      <c r="AZ52" s="192" t="e">
        <f t="shared" si="47"/>
        <v>#DIV/0!</v>
      </c>
      <c r="BA52" s="193"/>
      <c r="BB52" s="194"/>
      <c r="BC52" s="194"/>
      <c r="BD52" s="195"/>
      <c r="BE52" s="192"/>
      <c r="BF52" s="194"/>
      <c r="BG52" s="196"/>
      <c r="BH52" s="171"/>
      <c r="BI52" s="182"/>
    </row>
    <row r="53" spans="1:67">
      <c r="A53" s="161"/>
      <c r="B53" s="162" t="s">
        <v>138</v>
      </c>
      <c r="C53" s="163" t="s">
        <v>135</v>
      </c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165" t="str">
        <f>IF((P54=""),"",MAX(D57:AZ57))</f>
        <v/>
      </c>
      <c r="BB53" s="166" t="str">
        <f>IF(P54="","",MIN(D57:AZ57))</f>
        <v/>
      </c>
      <c r="BC53" s="166" t="e">
        <f>IF((P57=""),"",AVERAGE(D57:AZ57))</f>
        <v>#DIV/0!</v>
      </c>
      <c r="BD53" s="167" t="e">
        <f>STDEV(D57:AZ57)</f>
        <v>#DIV/0!</v>
      </c>
      <c r="BE53" s="168" t="str">
        <f>IF((P54=""),"",((BA53-BB53)/(BA53+BB53))*100)</f>
        <v/>
      </c>
      <c r="BF53" s="169"/>
      <c r="BG53" s="170"/>
      <c r="BH53" s="171"/>
      <c r="BI53" s="182"/>
      <c r="BL53" s="173"/>
      <c r="BM53" s="173"/>
      <c r="BN53" s="174"/>
      <c r="BO53" s="174"/>
    </row>
    <row r="54" spans="1:67">
      <c r="A54" s="175"/>
      <c r="B54" s="176"/>
      <c r="C54" s="177" t="s">
        <v>134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78"/>
      <c r="BB54" s="179"/>
      <c r="BC54" s="179"/>
      <c r="BD54" s="167"/>
      <c r="BE54" s="180"/>
      <c r="BF54" s="179"/>
      <c r="BG54" s="181"/>
      <c r="BH54" s="171"/>
      <c r="BI54" s="182"/>
    </row>
    <row r="55" spans="1:67">
      <c r="A55" s="175"/>
      <c r="B55" s="176"/>
      <c r="C55" s="183" t="s">
        <v>132</v>
      </c>
      <c r="D55" s="184" t="e">
        <f t="shared" ref="D55:AI55" si="48">300/D53</f>
        <v>#DIV/0!</v>
      </c>
      <c r="E55" s="184" t="e">
        <f t="shared" si="48"/>
        <v>#DIV/0!</v>
      </c>
      <c r="F55" s="184" t="e">
        <f t="shared" si="48"/>
        <v>#DIV/0!</v>
      </c>
      <c r="G55" s="184" t="e">
        <f t="shared" si="48"/>
        <v>#DIV/0!</v>
      </c>
      <c r="H55" s="184" t="e">
        <f t="shared" si="48"/>
        <v>#DIV/0!</v>
      </c>
      <c r="I55" s="184" t="e">
        <f t="shared" si="48"/>
        <v>#DIV/0!</v>
      </c>
      <c r="J55" s="184" t="e">
        <f t="shared" si="48"/>
        <v>#DIV/0!</v>
      </c>
      <c r="K55" s="184" t="e">
        <f t="shared" si="48"/>
        <v>#DIV/0!</v>
      </c>
      <c r="L55" s="184" t="e">
        <f t="shared" si="48"/>
        <v>#DIV/0!</v>
      </c>
      <c r="M55" s="184" t="e">
        <f t="shared" si="48"/>
        <v>#DIV/0!</v>
      </c>
      <c r="N55" s="184" t="e">
        <f t="shared" si="48"/>
        <v>#DIV/0!</v>
      </c>
      <c r="O55" s="184" t="e">
        <f t="shared" si="48"/>
        <v>#DIV/0!</v>
      </c>
      <c r="P55" s="184" t="e">
        <f t="shared" si="48"/>
        <v>#DIV/0!</v>
      </c>
      <c r="Q55" s="184" t="e">
        <f t="shared" si="48"/>
        <v>#DIV/0!</v>
      </c>
      <c r="R55" s="184" t="e">
        <f t="shared" si="48"/>
        <v>#DIV/0!</v>
      </c>
      <c r="S55" s="184" t="e">
        <f t="shared" si="48"/>
        <v>#DIV/0!</v>
      </c>
      <c r="T55" s="184" t="e">
        <f t="shared" si="48"/>
        <v>#DIV/0!</v>
      </c>
      <c r="U55" s="184" t="e">
        <f t="shared" si="48"/>
        <v>#DIV/0!</v>
      </c>
      <c r="V55" s="184" t="e">
        <f t="shared" si="48"/>
        <v>#DIV/0!</v>
      </c>
      <c r="W55" s="184" t="e">
        <f t="shared" si="48"/>
        <v>#DIV/0!</v>
      </c>
      <c r="X55" s="184" t="e">
        <f t="shared" si="48"/>
        <v>#DIV/0!</v>
      </c>
      <c r="Y55" s="184" t="e">
        <f t="shared" si="48"/>
        <v>#DIV/0!</v>
      </c>
      <c r="Z55" s="184" t="e">
        <f t="shared" si="48"/>
        <v>#DIV/0!</v>
      </c>
      <c r="AA55" s="184" t="e">
        <f t="shared" si="48"/>
        <v>#DIV/0!</v>
      </c>
      <c r="AB55" s="184" t="e">
        <f t="shared" si="48"/>
        <v>#DIV/0!</v>
      </c>
      <c r="AC55" s="184" t="e">
        <f t="shared" si="48"/>
        <v>#DIV/0!</v>
      </c>
      <c r="AD55" s="184" t="e">
        <f t="shared" si="48"/>
        <v>#DIV/0!</v>
      </c>
      <c r="AE55" s="184" t="e">
        <f t="shared" si="48"/>
        <v>#DIV/0!</v>
      </c>
      <c r="AF55" s="184" t="e">
        <f t="shared" si="48"/>
        <v>#DIV/0!</v>
      </c>
      <c r="AG55" s="184" t="e">
        <f t="shared" si="48"/>
        <v>#DIV/0!</v>
      </c>
      <c r="AH55" s="184" t="e">
        <f t="shared" si="48"/>
        <v>#DIV/0!</v>
      </c>
      <c r="AI55" s="184" t="e">
        <f t="shared" si="48"/>
        <v>#DIV/0!</v>
      </c>
      <c r="AJ55" s="184" t="e">
        <f t="shared" ref="AJ55:AZ55" si="49">300/AJ53</f>
        <v>#DIV/0!</v>
      </c>
      <c r="AK55" s="184" t="e">
        <f t="shared" si="49"/>
        <v>#DIV/0!</v>
      </c>
      <c r="AL55" s="184" t="e">
        <f t="shared" si="49"/>
        <v>#DIV/0!</v>
      </c>
      <c r="AM55" s="184" t="e">
        <f t="shared" si="49"/>
        <v>#DIV/0!</v>
      </c>
      <c r="AN55" s="184" t="e">
        <f t="shared" si="49"/>
        <v>#DIV/0!</v>
      </c>
      <c r="AO55" s="184" t="e">
        <f t="shared" si="49"/>
        <v>#DIV/0!</v>
      </c>
      <c r="AP55" s="184" t="e">
        <f t="shared" si="49"/>
        <v>#DIV/0!</v>
      </c>
      <c r="AQ55" s="184" t="e">
        <f t="shared" si="49"/>
        <v>#DIV/0!</v>
      </c>
      <c r="AR55" s="184" t="e">
        <f t="shared" si="49"/>
        <v>#DIV/0!</v>
      </c>
      <c r="AS55" s="184" t="e">
        <f t="shared" si="49"/>
        <v>#DIV/0!</v>
      </c>
      <c r="AT55" s="184" t="e">
        <f t="shared" si="49"/>
        <v>#DIV/0!</v>
      </c>
      <c r="AU55" s="184" t="e">
        <f t="shared" si="49"/>
        <v>#DIV/0!</v>
      </c>
      <c r="AV55" s="184" t="e">
        <f t="shared" si="49"/>
        <v>#DIV/0!</v>
      </c>
      <c r="AW55" s="184" t="e">
        <f t="shared" si="49"/>
        <v>#DIV/0!</v>
      </c>
      <c r="AX55" s="184" t="e">
        <f t="shared" si="49"/>
        <v>#DIV/0!</v>
      </c>
      <c r="AY55" s="184" t="e">
        <f t="shared" si="49"/>
        <v>#DIV/0!</v>
      </c>
      <c r="AZ55" s="184" t="e">
        <f t="shared" si="49"/>
        <v>#DIV/0!</v>
      </c>
      <c r="BA55" s="185"/>
      <c r="BB55" s="186"/>
      <c r="BC55" s="186"/>
      <c r="BD55" s="167"/>
      <c r="BE55" s="187"/>
      <c r="BF55" s="186"/>
      <c r="BG55" s="188"/>
      <c r="BH55" s="171"/>
      <c r="BI55" s="197"/>
    </row>
    <row r="56" spans="1:67">
      <c r="A56" s="175"/>
      <c r="B56" s="176"/>
      <c r="C56" s="183" t="s">
        <v>133</v>
      </c>
      <c r="D56" s="184" t="e">
        <f t="shared" ref="D56:AI56" si="50">300/D54</f>
        <v>#DIV/0!</v>
      </c>
      <c r="E56" s="184" t="e">
        <f t="shared" si="50"/>
        <v>#DIV/0!</v>
      </c>
      <c r="F56" s="184" t="e">
        <f t="shared" si="50"/>
        <v>#DIV/0!</v>
      </c>
      <c r="G56" s="184" t="e">
        <f t="shared" si="50"/>
        <v>#DIV/0!</v>
      </c>
      <c r="H56" s="184" t="e">
        <f t="shared" si="50"/>
        <v>#DIV/0!</v>
      </c>
      <c r="I56" s="184" t="e">
        <f t="shared" si="50"/>
        <v>#DIV/0!</v>
      </c>
      <c r="J56" s="184" t="e">
        <f t="shared" si="50"/>
        <v>#DIV/0!</v>
      </c>
      <c r="K56" s="184" t="e">
        <f t="shared" si="50"/>
        <v>#DIV/0!</v>
      </c>
      <c r="L56" s="184" t="e">
        <f t="shared" si="50"/>
        <v>#DIV/0!</v>
      </c>
      <c r="M56" s="184" t="e">
        <f t="shared" si="50"/>
        <v>#DIV/0!</v>
      </c>
      <c r="N56" s="184" t="e">
        <f t="shared" si="50"/>
        <v>#DIV/0!</v>
      </c>
      <c r="O56" s="184" t="e">
        <f t="shared" si="50"/>
        <v>#DIV/0!</v>
      </c>
      <c r="P56" s="184" t="e">
        <f t="shared" si="50"/>
        <v>#DIV/0!</v>
      </c>
      <c r="Q56" s="184" t="e">
        <f t="shared" si="50"/>
        <v>#DIV/0!</v>
      </c>
      <c r="R56" s="184" t="e">
        <f t="shared" si="50"/>
        <v>#DIV/0!</v>
      </c>
      <c r="S56" s="184" t="e">
        <f t="shared" si="50"/>
        <v>#DIV/0!</v>
      </c>
      <c r="T56" s="184" t="e">
        <f t="shared" si="50"/>
        <v>#DIV/0!</v>
      </c>
      <c r="U56" s="184" t="e">
        <f t="shared" si="50"/>
        <v>#DIV/0!</v>
      </c>
      <c r="V56" s="184" t="e">
        <f t="shared" si="50"/>
        <v>#DIV/0!</v>
      </c>
      <c r="W56" s="184" t="e">
        <f t="shared" si="50"/>
        <v>#DIV/0!</v>
      </c>
      <c r="X56" s="184" t="e">
        <f t="shared" si="50"/>
        <v>#DIV/0!</v>
      </c>
      <c r="Y56" s="184" t="e">
        <f t="shared" si="50"/>
        <v>#DIV/0!</v>
      </c>
      <c r="Z56" s="184" t="e">
        <f t="shared" si="50"/>
        <v>#DIV/0!</v>
      </c>
      <c r="AA56" s="184" t="e">
        <f t="shared" si="50"/>
        <v>#DIV/0!</v>
      </c>
      <c r="AB56" s="184" t="e">
        <f t="shared" si="50"/>
        <v>#DIV/0!</v>
      </c>
      <c r="AC56" s="184" t="e">
        <f t="shared" si="50"/>
        <v>#DIV/0!</v>
      </c>
      <c r="AD56" s="184" t="e">
        <f t="shared" si="50"/>
        <v>#DIV/0!</v>
      </c>
      <c r="AE56" s="184" t="e">
        <f t="shared" si="50"/>
        <v>#DIV/0!</v>
      </c>
      <c r="AF56" s="184" t="e">
        <f t="shared" si="50"/>
        <v>#DIV/0!</v>
      </c>
      <c r="AG56" s="184" t="e">
        <f t="shared" si="50"/>
        <v>#DIV/0!</v>
      </c>
      <c r="AH56" s="184" t="e">
        <f t="shared" si="50"/>
        <v>#DIV/0!</v>
      </c>
      <c r="AI56" s="184" t="e">
        <f t="shared" si="50"/>
        <v>#DIV/0!</v>
      </c>
      <c r="AJ56" s="184" t="e">
        <f t="shared" ref="AJ56:AZ56" si="51">300/AJ54</f>
        <v>#DIV/0!</v>
      </c>
      <c r="AK56" s="184" t="e">
        <f t="shared" si="51"/>
        <v>#DIV/0!</v>
      </c>
      <c r="AL56" s="184" t="e">
        <f t="shared" si="51"/>
        <v>#DIV/0!</v>
      </c>
      <c r="AM56" s="184" t="e">
        <f t="shared" si="51"/>
        <v>#DIV/0!</v>
      </c>
      <c r="AN56" s="184" t="e">
        <f t="shared" si="51"/>
        <v>#DIV/0!</v>
      </c>
      <c r="AO56" s="184" t="e">
        <f t="shared" si="51"/>
        <v>#DIV/0!</v>
      </c>
      <c r="AP56" s="184" t="e">
        <f t="shared" si="51"/>
        <v>#DIV/0!</v>
      </c>
      <c r="AQ56" s="184" t="e">
        <f t="shared" si="51"/>
        <v>#DIV/0!</v>
      </c>
      <c r="AR56" s="184" t="e">
        <f t="shared" si="51"/>
        <v>#DIV/0!</v>
      </c>
      <c r="AS56" s="184" t="e">
        <f t="shared" si="51"/>
        <v>#DIV/0!</v>
      </c>
      <c r="AT56" s="184" t="e">
        <f t="shared" si="51"/>
        <v>#DIV/0!</v>
      </c>
      <c r="AU56" s="184" t="e">
        <f t="shared" si="51"/>
        <v>#DIV/0!</v>
      </c>
      <c r="AV56" s="184" t="e">
        <f t="shared" si="51"/>
        <v>#DIV/0!</v>
      </c>
      <c r="AW56" s="184" t="e">
        <f t="shared" si="51"/>
        <v>#DIV/0!</v>
      </c>
      <c r="AX56" s="184" t="e">
        <f t="shared" si="51"/>
        <v>#DIV/0!</v>
      </c>
      <c r="AY56" s="184" t="e">
        <f t="shared" si="51"/>
        <v>#DIV/0!</v>
      </c>
      <c r="AZ56" s="184" t="e">
        <f t="shared" si="51"/>
        <v>#DIV/0!</v>
      </c>
      <c r="BA56" s="185"/>
      <c r="BB56" s="186"/>
      <c r="BC56" s="186"/>
      <c r="BD56" s="167"/>
      <c r="BE56" s="187"/>
      <c r="BF56" s="186"/>
      <c r="BG56" s="188"/>
      <c r="BH56" s="171"/>
      <c r="BI56" s="197"/>
    </row>
    <row r="57" spans="1:67" ht="32.25" thickBot="1">
      <c r="A57" s="189"/>
      <c r="B57" s="190"/>
      <c r="C57" s="191" t="s">
        <v>51</v>
      </c>
      <c r="D57" s="192" t="e">
        <f t="shared" ref="D57:AI57" si="52">IF(((D55="")*AND(D56="")),"",(D55-D56)*2)</f>
        <v>#DIV/0!</v>
      </c>
      <c r="E57" s="192" t="e">
        <f t="shared" si="52"/>
        <v>#DIV/0!</v>
      </c>
      <c r="F57" s="192" t="e">
        <f t="shared" si="52"/>
        <v>#DIV/0!</v>
      </c>
      <c r="G57" s="192" t="e">
        <f t="shared" si="52"/>
        <v>#DIV/0!</v>
      </c>
      <c r="H57" s="192" t="e">
        <f t="shared" si="52"/>
        <v>#DIV/0!</v>
      </c>
      <c r="I57" s="192" t="e">
        <f t="shared" si="52"/>
        <v>#DIV/0!</v>
      </c>
      <c r="J57" s="192" t="e">
        <f t="shared" si="52"/>
        <v>#DIV/0!</v>
      </c>
      <c r="K57" s="192" t="e">
        <f t="shared" si="52"/>
        <v>#DIV/0!</v>
      </c>
      <c r="L57" s="192" t="e">
        <f t="shared" si="52"/>
        <v>#DIV/0!</v>
      </c>
      <c r="M57" s="192" t="e">
        <f t="shared" si="52"/>
        <v>#DIV/0!</v>
      </c>
      <c r="N57" s="192" t="e">
        <f t="shared" si="52"/>
        <v>#DIV/0!</v>
      </c>
      <c r="O57" s="192" t="e">
        <f t="shared" si="52"/>
        <v>#DIV/0!</v>
      </c>
      <c r="P57" s="192" t="e">
        <f t="shared" si="52"/>
        <v>#DIV/0!</v>
      </c>
      <c r="Q57" s="192" t="e">
        <f t="shared" si="52"/>
        <v>#DIV/0!</v>
      </c>
      <c r="R57" s="192" t="e">
        <f t="shared" si="52"/>
        <v>#DIV/0!</v>
      </c>
      <c r="S57" s="192" t="e">
        <f t="shared" si="52"/>
        <v>#DIV/0!</v>
      </c>
      <c r="T57" s="192" t="e">
        <f t="shared" si="52"/>
        <v>#DIV/0!</v>
      </c>
      <c r="U57" s="192" t="e">
        <f t="shared" si="52"/>
        <v>#DIV/0!</v>
      </c>
      <c r="V57" s="192" t="e">
        <f t="shared" si="52"/>
        <v>#DIV/0!</v>
      </c>
      <c r="W57" s="192" t="e">
        <f t="shared" si="52"/>
        <v>#DIV/0!</v>
      </c>
      <c r="X57" s="192" t="e">
        <f t="shared" si="52"/>
        <v>#DIV/0!</v>
      </c>
      <c r="Y57" s="192" t="e">
        <f t="shared" si="52"/>
        <v>#DIV/0!</v>
      </c>
      <c r="Z57" s="192" t="e">
        <f t="shared" si="52"/>
        <v>#DIV/0!</v>
      </c>
      <c r="AA57" s="192" t="e">
        <f t="shared" si="52"/>
        <v>#DIV/0!</v>
      </c>
      <c r="AB57" s="192" t="e">
        <f t="shared" si="52"/>
        <v>#DIV/0!</v>
      </c>
      <c r="AC57" s="192" t="e">
        <f t="shared" si="52"/>
        <v>#DIV/0!</v>
      </c>
      <c r="AD57" s="192" t="e">
        <f t="shared" si="52"/>
        <v>#DIV/0!</v>
      </c>
      <c r="AE57" s="192" t="e">
        <f t="shared" si="52"/>
        <v>#DIV/0!</v>
      </c>
      <c r="AF57" s="192" t="e">
        <f t="shared" si="52"/>
        <v>#DIV/0!</v>
      </c>
      <c r="AG57" s="192" t="e">
        <f t="shared" si="52"/>
        <v>#DIV/0!</v>
      </c>
      <c r="AH57" s="192" t="e">
        <f t="shared" si="52"/>
        <v>#DIV/0!</v>
      </c>
      <c r="AI57" s="192" t="e">
        <f t="shared" si="52"/>
        <v>#DIV/0!</v>
      </c>
      <c r="AJ57" s="192" t="e">
        <f t="shared" ref="AJ57:AZ57" si="53">IF(((AJ55="")*AND(AJ56="")),"",(AJ55-AJ56)*2)</f>
        <v>#DIV/0!</v>
      </c>
      <c r="AK57" s="192" t="e">
        <f t="shared" si="53"/>
        <v>#DIV/0!</v>
      </c>
      <c r="AL57" s="192" t="e">
        <f t="shared" si="53"/>
        <v>#DIV/0!</v>
      </c>
      <c r="AM57" s="192" t="e">
        <f t="shared" si="53"/>
        <v>#DIV/0!</v>
      </c>
      <c r="AN57" s="192" t="e">
        <f t="shared" si="53"/>
        <v>#DIV/0!</v>
      </c>
      <c r="AO57" s="192" t="e">
        <f t="shared" si="53"/>
        <v>#DIV/0!</v>
      </c>
      <c r="AP57" s="192" t="e">
        <f t="shared" si="53"/>
        <v>#DIV/0!</v>
      </c>
      <c r="AQ57" s="192" t="e">
        <f t="shared" si="53"/>
        <v>#DIV/0!</v>
      </c>
      <c r="AR57" s="192" t="e">
        <f t="shared" si="53"/>
        <v>#DIV/0!</v>
      </c>
      <c r="AS57" s="192" t="e">
        <f t="shared" si="53"/>
        <v>#DIV/0!</v>
      </c>
      <c r="AT57" s="192" t="e">
        <f t="shared" si="53"/>
        <v>#DIV/0!</v>
      </c>
      <c r="AU57" s="192" t="e">
        <f t="shared" si="53"/>
        <v>#DIV/0!</v>
      </c>
      <c r="AV57" s="192" t="e">
        <f t="shared" si="53"/>
        <v>#DIV/0!</v>
      </c>
      <c r="AW57" s="192" t="e">
        <f t="shared" si="53"/>
        <v>#DIV/0!</v>
      </c>
      <c r="AX57" s="192" t="e">
        <f t="shared" si="53"/>
        <v>#DIV/0!</v>
      </c>
      <c r="AY57" s="192" t="e">
        <f t="shared" si="53"/>
        <v>#DIV/0!</v>
      </c>
      <c r="AZ57" s="192" t="e">
        <f t="shared" si="53"/>
        <v>#DIV/0!</v>
      </c>
      <c r="BA57" s="193"/>
      <c r="BB57" s="194"/>
      <c r="BC57" s="194"/>
      <c r="BD57" s="195"/>
      <c r="BE57" s="192"/>
      <c r="BF57" s="194"/>
      <c r="BG57" s="196"/>
      <c r="BH57" s="171"/>
      <c r="BI57" s="182"/>
    </row>
    <row r="58" spans="1:67">
      <c r="A58" s="161"/>
      <c r="B58" s="162" t="s">
        <v>138</v>
      </c>
      <c r="C58" s="163" t="s">
        <v>135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203"/>
      <c r="BA58" s="165" t="str">
        <f>IF((P59=""),"",MAX(D62:AZ62))</f>
        <v/>
      </c>
      <c r="BB58" s="166" t="str">
        <f>IF(P59="","",MIN(D62:AZ62))</f>
        <v/>
      </c>
      <c r="BC58" s="166" t="e">
        <f>IF((P62=""),"",AVERAGE(D62:AZ62))</f>
        <v>#DIV/0!</v>
      </c>
      <c r="BD58" s="167" t="e">
        <f>STDEV(D62:AZ62)</f>
        <v>#DIV/0!</v>
      </c>
      <c r="BE58" s="168" t="str">
        <f>IF((P59=""),"",((BA58-BB58)/(BA58+BB58))*100)</f>
        <v/>
      </c>
      <c r="BF58" s="169"/>
      <c r="BG58" s="170"/>
      <c r="BH58" s="171"/>
      <c r="BI58" s="182"/>
      <c r="BL58" s="173"/>
      <c r="BM58" s="173"/>
      <c r="BN58" s="174"/>
      <c r="BO58" s="174"/>
    </row>
    <row r="59" spans="1:67">
      <c r="A59" s="175"/>
      <c r="B59" s="176"/>
      <c r="C59" s="177" t="s">
        <v>134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78"/>
      <c r="BB59" s="179"/>
      <c r="BC59" s="179"/>
      <c r="BD59" s="167"/>
      <c r="BE59" s="180"/>
      <c r="BF59" s="179"/>
      <c r="BG59" s="181"/>
      <c r="BH59" s="171"/>
      <c r="BI59" s="182"/>
    </row>
    <row r="60" spans="1:67">
      <c r="A60" s="175"/>
      <c r="B60" s="176"/>
      <c r="C60" s="183" t="s">
        <v>132</v>
      </c>
      <c r="D60" s="184" t="e">
        <f t="shared" ref="D60:AI60" si="54">300/D58</f>
        <v>#DIV/0!</v>
      </c>
      <c r="E60" s="184" t="e">
        <f t="shared" si="54"/>
        <v>#DIV/0!</v>
      </c>
      <c r="F60" s="184" t="e">
        <f t="shared" si="54"/>
        <v>#DIV/0!</v>
      </c>
      <c r="G60" s="184" t="e">
        <f t="shared" si="54"/>
        <v>#DIV/0!</v>
      </c>
      <c r="H60" s="184" t="e">
        <f t="shared" si="54"/>
        <v>#DIV/0!</v>
      </c>
      <c r="I60" s="184" t="e">
        <f t="shared" si="54"/>
        <v>#DIV/0!</v>
      </c>
      <c r="J60" s="184" t="e">
        <f t="shared" si="54"/>
        <v>#DIV/0!</v>
      </c>
      <c r="K60" s="184" t="e">
        <f t="shared" si="54"/>
        <v>#DIV/0!</v>
      </c>
      <c r="L60" s="184" t="e">
        <f t="shared" si="54"/>
        <v>#DIV/0!</v>
      </c>
      <c r="M60" s="184" t="e">
        <f t="shared" si="54"/>
        <v>#DIV/0!</v>
      </c>
      <c r="N60" s="184" t="e">
        <f t="shared" si="54"/>
        <v>#DIV/0!</v>
      </c>
      <c r="O60" s="184" t="e">
        <f t="shared" si="54"/>
        <v>#DIV/0!</v>
      </c>
      <c r="P60" s="184" t="e">
        <f t="shared" si="54"/>
        <v>#DIV/0!</v>
      </c>
      <c r="Q60" s="184" t="e">
        <f t="shared" si="54"/>
        <v>#DIV/0!</v>
      </c>
      <c r="R60" s="184" t="e">
        <f t="shared" si="54"/>
        <v>#DIV/0!</v>
      </c>
      <c r="S60" s="184" t="e">
        <f t="shared" si="54"/>
        <v>#DIV/0!</v>
      </c>
      <c r="T60" s="184" t="e">
        <f t="shared" si="54"/>
        <v>#DIV/0!</v>
      </c>
      <c r="U60" s="184" t="e">
        <f t="shared" si="54"/>
        <v>#DIV/0!</v>
      </c>
      <c r="V60" s="184" t="e">
        <f t="shared" si="54"/>
        <v>#DIV/0!</v>
      </c>
      <c r="W60" s="184" t="e">
        <f t="shared" si="54"/>
        <v>#DIV/0!</v>
      </c>
      <c r="X60" s="184" t="e">
        <f t="shared" si="54"/>
        <v>#DIV/0!</v>
      </c>
      <c r="Y60" s="184" t="e">
        <f t="shared" si="54"/>
        <v>#DIV/0!</v>
      </c>
      <c r="Z60" s="184" t="e">
        <f t="shared" si="54"/>
        <v>#DIV/0!</v>
      </c>
      <c r="AA60" s="184" t="e">
        <f t="shared" si="54"/>
        <v>#DIV/0!</v>
      </c>
      <c r="AB60" s="184" t="e">
        <f t="shared" si="54"/>
        <v>#DIV/0!</v>
      </c>
      <c r="AC60" s="184" t="e">
        <f t="shared" si="54"/>
        <v>#DIV/0!</v>
      </c>
      <c r="AD60" s="184" t="e">
        <f t="shared" si="54"/>
        <v>#DIV/0!</v>
      </c>
      <c r="AE60" s="184" t="e">
        <f t="shared" si="54"/>
        <v>#DIV/0!</v>
      </c>
      <c r="AF60" s="184" t="e">
        <f t="shared" si="54"/>
        <v>#DIV/0!</v>
      </c>
      <c r="AG60" s="184" t="e">
        <f t="shared" si="54"/>
        <v>#DIV/0!</v>
      </c>
      <c r="AH60" s="184" t="e">
        <f t="shared" si="54"/>
        <v>#DIV/0!</v>
      </c>
      <c r="AI60" s="184" t="e">
        <f t="shared" si="54"/>
        <v>#DIV/0!</v>
      </c>
      <c r="AJ60" s="184" t="e">
        <f t="shared" ref="AJ60:AZ60" si="55">300/AJ58</f>
        <v>#DIV/0!</v>
      </c>
      <c r="AK60" s="184" t="e">
        <f t="shared" si="55"/>
        <v>#DIV/0!</v>
      </c>
      <c r="AL60" s="184" t="e">
        <f t="shared" si="55"/>
        <v>#DIV/0!</v>
      </c>
      <c r="AM60" s="184" t="e">
        <f t="shared" si="55"/>
        <v>#DIV/0!</v>
      </c>
      <c r="AN60" s="184" t="e">
        <f t="shared" si="55"/>
        <v>#DIV/0!</v>
      </c>
      <c r="AO60" s="184" t="e">
        <f t="shared" si="55"/>
        <v>#DIV/0!</v>
      </c>
      <c r="AP60" s="184" t="e">
        <f t="shared" si="55"/>
        <v>#DIV/0!</v>
      </c>
      <c r="AQ60" s="184" t="e">
        <f t="shared" si="55"/>
        <v>#DIV/0!</v>
      </c>
      <c r="AR60" s="184" t="e">
        <f t="shared" si="55"/>
        <v>#DIV/0!</v>
      </c>
      <c r="AS60" s="184" t="e">
        <f t="shared" si="55"/>
        <v>#DIV/0!</v>
      </c>
      <c r="AT60" s="184" t="e">
        <f t="shared" si="55"/>
        <v>#DIV/0!</v>
      </c>
      <c r="AU60" s="184" t="e">
        <f t="shared" si="55"/>
        <v>#DIV/0!</v>
      </c>
      <c r="AV60" s="184" t="e">
        <f t="shared" si="55"/>
        <v>#DIV/0!</v>
      </c>
      <c r="AW60" s="184" t="e">
        <f t="shared" si="55"/>
        <v>#DIV/0!</v>
      </c>
      <c r="AX60" s="184" t="e">
        <f t="shared" si="55"/>
        <v>#DIV/0!</v>
      </c>
      <c r="AY60" s="184" t="e">
        <f t="shared" si="55"/>
        <v>#DIV/0!</v>
      </c>
      <c r="AZ60" s="184" t="e">
        <f t="shared" si="55"/>
        <v>#DIV/0!</v>
      </c>
      <c r="BA60" s="185"/>
      <c r="BB60" s="186"/>
      <c r="BC60" s="186"/>
      <c r="BD60" s="167"/>
      <c r="BE60" s="187"/>
      <c r="BF60" s="186"/>
      <c r="BG60" s="188"/>
      <c r="BH60" s="171"/>
      <c r="BI60" s="197"/>
    </row>
    <row r="61" spans="1:67">
      <c r="A61" s="175"/>
      <c r="B61" s="176"/>
      <c r="C61" s="183" t="s">
        <v>133</v>
      </c>
      <c r="D61" s="184" t="e">
        <f t="shared" ref="D61:AI61" si="56">300/D59</f>
        <v>#DIV/0!</v>
      </c>
      <c r="E61" s="184" t="e">
        <f t="shared" si="56"/>
        <v>#DIV/0!</v>
      </c>
      <c r="F61" s="184" t="e">
        <f t="shared" si="56"/>
        <v>#DIV/0!</v>
      </c>
      <c r="G61" s="184" t="e">
        <f t="shared" si="56"/>
        <v>#DIV/0!</v>
      </c>
      <c r="H61" s="184" t="e">
        <f t="shared" si="56"/>
        <v>#DIV/0!</v>
      </c>
      <c r="I61" s="184" t="e">
        <f t="shared" si="56"/>
        <v>#DIV/0!</v>
      </c>
      <c r="J61" s="184" t="e">
        <f t="shared" si="56"/>
        <v>#DIV/0!</v>
      </c>
      <c r="K61" s="184" t="e">
        <f t="shared" si="56"/>
        <v>#DIV/0!</v>
      </c>
      <c r="L61" s="184" t="e">
        <f t="shared" si="56"/>
        <v>#DIV/0!</v>
      </c>
      <c r="M61" s="184" t="e">
        <f t="shared" si="56"/>
        <v>#DIV/0!</v>
      </c>
      <c r="N61" s="184" t="e">
        <f t="shared" si="56"/>
        <v>#DIV/0!</v>
      </c>
      <c r="O61" s="184" t="e">
        <f t="shared" si="56"/>
        <v>#DIV/0!</v>
      </c>
      <c r="P61" s="184" t="e">
        <f t="shared" si="56"/>
        <v>#DIV/0!</v>
      </c>
      <c r="Q61" s="184" t="e">
        <f t="shared" si="56"/>
        <v>#DIV/0!</v>
      </c>
      <c r="R61" s="184" t="e">
        <f t="shared" si="56"/>
        <v>#DIV/0!</v>
      </c>
      <c r="S61" s="184" t="e">
        <f t="shared" si="56"/>
        <v>#DIV/0!</v>
      </c>
      <c r="T61" s="184" t="e">
        <f t="shared" si="56"/>
        <v>#DIV/0!</v>
      </c>
      <c r="U61" s="184" t="e">
        <f t="shared" si="56"/>
        <v>#DIV/0!</v>
      </c>
      <c r="V61" s="184" t="e">
        <f t="shared" si="56"/>
        <v>#DIV/0!</v>
      </c>
      <c r="W61" s="184" t="e">
        <f t="shared" si="56"/>
        <v>#DIV/0!</v>
      </c>
      <c r="X61" s="184" t="e">
        <f t="shared" si="56"/>
        <v>#DIV/0!</v>
      </c>
      <c r="Y61" s="184" t="e">
        <f t="shared" si="56"/>
        <v>#DIV/0!</v>
      </c>
      <c r="Z61" s="184" t="e">
        <f t="shared" si="56"/>
        <v>#DIV/0!</v>
      </c>
      <c r="AA61" s="184" t="e">
        <f t="shared" si="56"/>
        <v>#DIV/0!</v>
      </c>
      <c r="AB61" s="184" t="e">
        <f t="shared" si="56"/>
        <v>#DIV/0!</v>
      </c>
      <c r="AC61" s="184" t="e">
        <f t="shared" si="56"/>
        <v>#DIV/0!</v>
      </c>
      <c r="AD61" s="184" t="e">
        <f t="shared" si="56"/>
        <v>#DIV/0!</v>
      </c>
      <c r="AE61" s="184" t="e">
        <f t="shared" si="56"/>
        <v>#DIV/0!</v>
      </c>
      <c r="AF61" s="184" t="e">
        <f t="shared" si="56"/>
        <v>#DIV/0!</v>
      </c>
      <c r="AG61" s="184" t="e">
        <f t="shared" si="56"/>
        <v>#DIV/0!</v>
      </c>
      <c r="AH61" s="184" t="e">
        <f t="shared" si="56"/>
        <v>#DIV/0!</v>
      </c>
      <c r="AI61" s="184" t="e">
        <f t="shared" si="56"/>
        <v>#DIV/0!</v>
      </c>
      <c r="AJ61" s="184" t="e">
        <f t="shared" ref="AJ61:AZ61" si="57">300/AJ59</f>
        <v>#DIV/0!</v>
      </c>
      <c r="AK61" s="184" t="e">
        <f t="shared" si="57"/>
        <v>#DIV/0!</v>
      </c>
      <c r="AL61" s="184" t="e">
        <f t="shared" si="57"/>
        <v>#DIV/0!</v>
      </c>
      <c r="AM61" s="184" t="e">
        <f t="shared" si="57"/>
        <v>#DIV/0!</v>
      </c>
      <c r="AN61" s="184" t="e">
        <f t="shared" si="57"/>
        <v>#DIV/0!</v>
      </c>
      <c r="AO61" s="184" t="e">
        <f t="shared" si="57"/>
        <v>#DIV/0!</v>
      </c>
      <c r="AP61" s="184" t="e">
        <f t="shared" si="57"/>
        <v>#DIV/0!</v>
      </c>
      <c r="AQ61" s="184" t="e">
        <f t="shared" si="57"/>
        <v>#DIV/0!</v>
      </c>
      <c r="AR61" s="184" t="e">
        <f t="shared" si="57"/>
        <v>#DIV/0!</v>
      </c>
      <c r="AS61" s="184" t="e">
        <f t="shared" si="57"/>
        <v>#DIV/0!</v>
      </c>
      <c r="AT61" s="184" t="e">
        <f t="shared" si="57"/>
        <v>#DIV/0!</v>
      </c>
      <c r="AU61" s="184" t="e">
        <f t="shared" si="57"/>
        <v>#DIV/0!</v>
      </c>
      <c r="AV61" s="184" t="e">
        <f t="shared" si="57"/>
        <v>#DIV/0!</v>
      </c>
      <c r="AW61" s="184" t="e">
        <f t="shared" si="57"/>
        <v>#DIV/0!</v>
      </c>
      <c r="AX61" s="184" t="e">
        <f t="shared" si="57"/>
        <v>#DIV/0!</v>
      </c>
      <c r="AY61" s="184" t="e">
        <f t="shared" si="57"/>
        <v>#DIV/0!</v>
      </c>
      <c r="AZ61" s="184" t="e">
        <f t="shared" si="57"/>
        <v>#DIV/0!</v>
      </c>
      <c r="BA61" s="185"/>
      <c r="BB61" s="186"/>
      <c r="BC61" s="186"/>
      <c r="BD61" s="167"/>
      <c r="BE61" s="187"/>
      <c r="BF61" s="186"/>
      <c r="BG61" s="188"/>
      <c r="BH61" s="171"/>
      <c r="BI61" s="197"/>
    </row>
    <row r="62" spans="1:67" ht="32.25" thickBot="1">
      <c r="A62" s="189"/>
      <c r="B62" s="190"/>
      <c r="C62" s="191" t="s">
        <v>51</v>
      </c>
      <c r="D62" s="192" t="e">
        <f t="shared" ref="D62:AI62" si="58">IF(((D60="")*AND(D61="")),"",(D60-D61)*2)</f>
        <v>#DIV/0!</v>
      </c>
      <c r="E62" s="192" t="e">
        <f t="shared" si="58"/>
        <v>#DIV/0!</v>
      </c>
      <c r="F62" s="192" t="e">
        <f t="shared" si="58"/>
        <v>#DIV/0!</v>
      </c>
      <c r="G62" s="192" t="e">
        <f t="shared" si="58"/>
        <v>#DIV/0!</v>
      </c>
      <c r="H62" s="192" t="e">
        <f t="shared" si="58"/>
        <v>#DIV/0!</v>
      </c>
      <c r="I62" s="192" t="e">
        <f t="shared" si="58"/>
        <v>#DIV/0!</v>
      </c>
      <c r="J62" s="192" t="e">
        <f t="shared" si="58"/>
        <v>#DIV/0!</v>
      </c>
      <c r="K62" s="192" t="e">
        <f t="shared" si="58"/>
        <v>#DIV/0!</v>
      </c>
      <c r="L62" s="192" t="e">
        <f t="shared" si="58"/>
        <v>#DIV/0!</v>
      </c>
      <c r="M62" s="192" t="e">
        <f t="shared" si="58"/>
        <v>#DIV/0!</v>
      </c>
      <c r="N62" s="192" t="e">
        <f t="shared" si="58"/>
        <v>#DIV/0!</v>
      </c>
      <c r="O62" s="192" t="e">
        <f t="shared" si="58"/>
        <v>#DIV/0!</v>
      </c>
      <c r="P62" s="192" t="e">
        <f t="shared" si="58"/>
        <v>#DIV/0!</v>
      </c>
      <c r="Q62" s="192" t="e">
        <f t="shared" si="58"/>
        <v>#DIV/0!</v>
      </c>
      <c r="R62" s="192" t="e">
        <f t="shared" si="58"/>
        <v>#DIV/0!</v>
      </c>
      <c r="S62" s="192" t="e">
        <f t="shared" si="58"/>
        <v>#DIV/0!</v>
      </c>
      <c r="T62" s="192" t="e">
        <f t="shared" si="58"/>
        <v>#DIV/0!</v>
      </c>
      <c r="U62" s="192" t="e">
        <f t="shared" si="58"/>
        <v>#DIV/0!</v>
      </c>
      <c r="V62" s="192" t="e">
        <f t="shared" si="58"/>
        <v>#DIV/0!</v>
      </c>
      <c r="W62" s="192" t="e">
        <f t="shared" si="58"/>
        <v>#DIV/0!</v>
      </c>
      <c r="X62" s="192" t="e">
        <f t="shared" si="58"/>
        <v>#DIV/0!</v>
      </c>
      <c r="Y62" s="192" t="e">
        <f t="shared" si="58"/>
        <v>#DIV/0!</v>
      </c>
      <c r="Z62" s="192" t="e">
        <f t="shared" si="58"/>
        <v>#DIV/0!</v>
      </c>
      <c r="AA62" s="192" t="e">
        <f t="shared" si="58"/>
        <v>#DIV/0!</v>
      </c>
      <c r="AB62" s="192" t="e">
        <f t="shared" si="58"/>
        <v>#DIV/0!</v>
      </c>
      <c r="AC62" s="192" t="e">
        <f t="shared" si="58"/>
        <v>#DIV/0!</v>
      </c>
      <c r="AD62" s="192" t="e">
        <f t="shared" si="58"/>
        <v>#DIV/0!</v>
      </c>
      <c r="AE62" s="192" t="e">
        <f t="shared" si="58"/>
        <v>#DIV/0!</v>
      </c>
      <c r="AF62" s="192" t="e">
        <f t="shared" si="58"/>
        <v>#DIV/0!</v>
      </c>
      <c r="AG62" s="192" t="e">
        <f t="shared" si="58"/>
        <v>#DIV/0!</v>
      </c>
      <c r="AH62" s="192" t="e">
        <f t="shared" si="58"/>
        <v>#DIV/0!</v>
      </c>
      <c r="AI62" s="192" t="e">
        <f t="shared" si="58"/>
        <v>#DIV/0!</v>
      </c>
      <c r="AJ62" s="192" t="e">
        <f t="shared" ref="AJ62:AZ62" si="59">IF(((AJ60="")*AND(AJ61="")),"",(AJ60-AJ61)*2)</f>
        <v>#DIV/0!</v>
      </c>
      <c r="AK62" s="192" t="e">
        <f t="shared" si="59"/>
        <v>#DIV/0!</v>
      </c>
      <c r="AL62" s="192" t="e">
        <f t="shared" si="59"/>
        <v>#DIV/0!</v>
      </c>
      <c r="AM62" s="192" t="e">
        <f t="shared" si="59"/>
        <v>#DIV/0!</v>
      </c>
      <c r="AN62" s="192" t="e">
        <f t="shared" si="59"/>
        <v>#DIV/0!</v>
      </c>
      <c r="AO62" s="192" t="e">
        <f t="shared" si="59"/>
        <v>#DIV/0!</v>
      </c>
      <c r="AP62" s="192" t="e">
        <f t="shared" si="59"/>
        <v>#DIV/0!</v>
      </c>
      <c r="AQ62" s="192" t="e">
        <f t="shared" si="59"/>
        <v>#DIV/0!</v>
      </c>
      <c r="AR62" s="192" t="e">
        <f t="shared" si="59"/>
        <v>#DIV/0!</v>
      </c>
      <c r="AS62" s="192" t="e">
        <f t="shared" si="59"/>
        <v>#DIV/0!</v>
      </c>
      <c r="AT62" s="192" t="e">
        <f t="shared" si="59"/>
        <v>#DIV/0!</v>
      </c>
      <c r="AU62" s="192" t="e">
        <f t="shared" si="59"/>
        <v>#DIV/0!</v>
      </c>
      <c r="AV62" s="192" t="e">
        <f t="shared" si="59"/>
        <v>#DIV/0!</v>
      </c>
      <c r="AW62" s="192" t="e">
        <f t="shared" si="59"/>
        <v>#DIV/0!</v>
      </c>
      <c r="AX62" s="192" t="e">
        <f t="shared" si="59"/>
        <v>#DIV/0!</v>
      </c>
      <c r="AY62" s="192" t="e">
        <f t="shared" si="59"/>
        <v>#DIV/0!</v>
      </c>
      <c r="AZ62" s="192" t="e">
        <f t="shared" si="59"/>
        <v>#DIV/0!</v>
      </c>
      <c r="BA62" s="193"/>
      <c r="BB62" s="194"/>
      <c r="BC62" s="194"/>
      <c r="BD62" s="195"/>
      <c r="BE62" s="192"/>
      <c r="BF62" s="194"/>
      <c r="BG62" s="196"/>
      <c r="BH62" s="171"/>
      <c r="BI62" s="182"/>
    </row>
    <row r="63" spans="1:67">
      <c r="A63" s="161"/>
      <c r="B63" s="162" t="s">
        <v>138</v>
      </c>
      <c r="C63" s="163" t="s">
        <v>135</v>
      </c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165" t="str">
        <f>IF((P64=""),"",MAX(D67:AZ67))</f>
        <v/>
      </c>
      <c r="BB63" s="166" t="str">
        <f>IF(P64="","",MIN(D67:AZ67))</f>
        <v/>
      </c>
      <c r="BC63" s="166" t="e">
        <f>IF((P67=""),"",AVERAGE(D67:AZ67))</f>
        <v>#DIV/0!</v>
      </c>
      <c r="BD63" s="167" t="e">
        <f>STDEV(D67:AZ67)</f>
        <v>#DIV/0!</v>
      </c>
      <c r="BE63" s="168" t="str">
        <f>IF((P64=""),"",((BA63-BB63)/(BA63+BB63))*100)</f>
        <v/>
      </c>
      <c r="BF63" s="169"/>
      <c r="BG63" s="170"/>
      <c r="BH63" s="171"/>
      <c r="BI63" s="182"/>
      <c r="BL63" s="173"/>
      <c r="BM63" s="173"/>
      <c r="BN63" s="174"/>
      <c r="BO63" s="174"/>
    </row>
    <row r="64" spans="1:67">
      <c r="A64" s="175"/>
      <c r="B64" s="176"/>
      <c r="C64" s="177" t="s">
        <v>134</v>
      </c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78"/>
      <c r="BB64" s="179"/>
      <c r="BC64" s="179"/>
      <c r="BD64" s="167"/>
      <c r="BE64" s="180"/>
      <c r="BF64" s="179"/>
      <c r="BG64" s="181"/>
      <c r="BH64" s="171"/>
      <c r="BI64" s="182"/>
    </row>
    <row r="65" spans="1:67">
      <c r="A65" s="175"/>
      <c r="B65" s="176"/>
      <c r="C65" s="183" t="s">
        <v>132</v>
      </c>
      <c r="D65" s="184" t="e">
        <f t="shared" ref="D65:AI65" si="60">300/D63</f>
        <v>#DIV/0!</v>
      </c>
      <c r="E65" s="184" t="e">
        <f t="shared" si="60"/>
        <v>#DIV/0!</v>
      </c>
      <c r="F65" s="184" t="e">
        <f t="shared" si="60"/>
        <v>#DIV/0!</v>
      </c>
      <c r="G65" s="184" t="e">
        <f t="shared" si="60"/>
        <v>#DIV/0!</v>
      </c>
      <c r="H65" s="184" t="e">
        <f t="shared" si="60"/>
        <v>#DIV/0!</v>
      </c>
      <c r="I65" s="184" t="e">
        <f t="shared" si="60"/>
        <v>#DIV/0!</v>
      </c>
      <c r="J65" s="184" t="e">
        <f t="shared" si="60"/>
        <v>#DIV/0!</v>
      </c>
      <c r="K65" s="184" t="e">
        <f t="shared" si="60"/>
        <v>#DIV/0!</v>
      </c>
      <c r="L65" s="184" t="e">
        <f t="shared" si="60"/>
        <v>#DIV/0!</v>
      </c>
      <c r="M65" s="184" t="e">
        <f t="shared" si="60"/>
        <v>#DIV/0!</v>
      </c>
      <c r="N65" s="184" t="e">
        <f t="shared" si="60"/>
        <v>#DIV/0!</v>
      </c>
      <c r="O65" s="184" t="e">
        <f t="shared" si="60"/>
        <v>#DIV/0!</v>
      </c>
      <c r="P65" s="184" t="e">
        <f t="shared" si="60"/>
        <v>#DIV/0!</v>
      </c>
      <c r="Q65" s="184" t="e">
        <f t="shared" si="60"/>
        <v>#DIV/0!</v>
      </c>
      <c r="R65" s="184" t="e">
        <f t="shared" si="60"/>
        <v>#DIV/0!</v>
      </c>
      <c r="S65" s="184" t="e">
        <f t="shared" si="60"/>
        <v>#DIV/0!</v>
      </c>
      <c r="T65" s="184" t="e">
        <f t="shared" si="60"/>
        <v>#DIV/0!</v>
      </c>
      <c r="U65" s="184" t="e">
        <f t="shared" si="60"/>
        <v>#DIV/0!</v>
      </c>
      <c r="V65" s="184" t="e">
        <f t="shared" si="60"/>
        <v>#DIV/0!</v>
      </c>
      <c r="W65" s="184" t="e">
        <f t="shared" si="60"/>
        <v>#DIV/0!</v>
      </c>
      <c r="X65" s="184" t="e">
        <f t="shared" si="60"/>
        <v>#DIV/0!</v>
      </c>
      <c r="Y65" s="184" t="e">
        <f t="shared" si="60"/>
        <v>#DIV/0!</v>
      </c>
      <c r="Z65" s="184" t="e">
        <f t="shared" si="60"/>
        <v>#DIV/0!</v>
      </c>
      <c r="AA65" s="184" t="e">
        <f t="shared" si="60"/>
        <v>#DIV/0!</v>
      </c>
      <c r="AB65" s="184" t="e">
        <f t="shared" si="60"/>
        <v>#DIV/0!</v>
      </c>
      <c r="AC65" s="184" t="e">
        <f t="shared" si="60"/>
        <v>#DIV/0!</v>
      </c>
      <c r="AD65" s="184" t="e">
        <f t="shared" si="60"/>
        <v>#DIV/0!</v>
      </c>
      <c r="AE65" s="184" t="e">
        <f t="shared" si="60"/>
        <v>#DIV/0!</v>
      </c>
      <c r="AF65" s="184" t="e">
        <f t="shared" si="60"/>
        <v>#DIV/0!</v>
      </c>
      <c r="AG65" s="184" t="e">
        <f t="shared" si="60"/>
        <v>#DIV/0!</v>
      </c>
      <c r="AH65" s="184" t="e">
        <f t="shared" si="60"/>
        <v>#DIV/0!</v>
      </c>
      <c r="AI65" s="184" t="e">
        <f t="shared" si="60"/>
        <v>#DIV/0!</v>
      </c>
      <c r="AJ65" s="184" t="e">
        <f t="shared" ref="AJ65:AZ65" si="61">300/AJ63</f>
        <v>#DIV/0!</v>
      </c>
      <c r="AK65" s="184" t="e">
        <f t="shared" si="61"/>
        <v>#DIV/0!</v>
      </c>
      <c r="AL65" s="184" t="e">
        <f t="shared" si="61"/>
        <v>#DIV/0!</v>
      </c>
      <c r="AM65" s="184" t="e">
        <f t="shared" si="61"/>
        <v>#DIV/0!</v>
      </c>
      <c r="AN65" s="184" t="e">
        <f t="shared" si="61"/>
        <v>#DIV/0!</v>
      </c>
      <c r="AO65" s="184" t="e">
        <f t="shared" si="61"/>
        <v>#DIV/0!</v>
      </c>
      <c r="AP65" s="184" t="e">
        <f t="shared" si="61"/>
        <v>#DIV/0!</v>
      </c>
      <c r="AQ65" s="184" t="e">
        <f t="shared" si="61"/>
        <v>#DIV/0!</v>
      </c>
      <c r="AR65" s="184" t="e">
        <f t="shared" si="61"/>
        <v>#DIV/0!</v>
      </c>
      <c r="AS65" s="184" t="e">
        <f t="shared" si="61"/>
        <v>#DIV/0!</v>
      </c>
      <c r="AT65" s="184" t="e">
        <f t="shared" si="61"/>
        <v>#DIV/0!</v>
      </c>
      <c r="AU65" s="184" t="e">
        <f t="shared" si="61"/>
        <v>#DIV/0!</v>
      </c>
      <c r="AV65" s="184" t="e">
        <f t="shared" si="61"/>
        <v>#DIV/0!</v>
      </c>
      <c r="AW65" s="184" t="e">
        <f t="shared" si="61"/>
        <v>#DIV/0!</v>
      </c>
      <c r="AX65" s="184" t="e">
        <f t="shared" si="61"/>
        <v>#DIV/0!</v>
      </c>
      <c r="AY65" s="184" t="e">
        <f t="shared" si="61"/>
        <v>#DIV/0!</v>
      </c>
      <c r="AZ65" s="184" t="e">
        <f t="shared" si="61"/>
        <v>#DIV/0!</v>
      </c>
      <c r="BA65" s="185"/>
      <c r="BB65" s="186"/>
      <c r="BC65" s="186"/>
      <c r="BD65" s="167"/>
      <c r="BE65" s="187"/>
      <c r="BF65" s="186"/>
      <c r="BG65" s="188"/>
      <c r="BH65" s="171"/>
      <c r="BI65" s="197"/>
    </row>
    <row r="66" spans="1:67">
      <c r="A66" s="175"/>
      <c r="B66" s="176"/>
      <c r="C66" s="183" t="s">
        <v>133</v>
      </c>
      <c r="D66" s="184" t="e">
        <f t="shared" ref="D66:AI66" si="62">300/D64</f>
        <v>#DIV/0!</v>
      </c>
      <c r="E66" s="184" t="e">
        <f t="shared" si="62"/>
        <v>#DIV/0!</v>
      </c>
      <c r="F66" s="184" t="e">
        <f t="shared" si="62"/>
        <v>#DIV/0!</v>
      </c>
      <c r="G66" s="184" t="e">
        <f t="shared" si="62"/>
        <v>#DIV/0!</v>
      </c>
      <c r="H66" s="184" t="e">
        <f t="shared" si="62"/>
        <v>#DIV/0!</v>
      </c>
      <c r="I66" s="184" t="e">
        <f t="shared" si="62"/>
        <v>#DIV/0!</v>
      </c>
      <c r="J66" s="184" t="e">
        <f t="shared" si="62"/>
        <v>#DIV/0!</v>
      </c>
      <c r="K66" s="184" t="e">
        <f t="shared" si="62"/>
        <v>#DIV/0!</v>
      </c>
      <c r="L66" s="184" t="e">
        <f t="shared" si="62"/>
        <v>#DIV/0!</v>
      </c>
      <c r="M66" s="184" t="e">
        <f t="shared" si="62"/>
        <v>#DIV/0!</v>
      </c>
      <c r="N66" s="184" t="e">
        <f t="shared" si="62"/>
        <v>#DIV/0!</v>
      </c>
      <c r="O66" s="184" t="e">
        <f t="shared" si="62"/>
        <v>#DIV/0!</v>
      </c>
      <c r="P66" s="184" t="e">
        <f t="shared" si="62"/>
        <v>#DIV/0!</v>
      </c>
      <c r="Q66" s="184" t="e">
        <f t="shared" si="62"/>
        <v>#DIV/0!</v>
      </c>
      <c r="R66" s="184" t="e">
        <f t="shared" si="62"/>
        <v>#DIV/0!</v>
      </c>
      <c r="S66" s="184" t="e">
        <f t="shared" si="62"/>
        <v>#DIV/0!</v>
      </c>
      <c r="T66" s="184" t="e">
        <f t="shared" si="62"/>
        <v>#DIV/0!</v>
      </c>
      <c r="U66" s="184" t="e">
        <f t="shared" si="62"/>
        <v>#DIV/0!</v>
      </c>
      <c r="V66" s="184" t="e">
        <f t="shared" si="62"/>
        <v>#DIV/0!</v>
      </c>
      <c r="W66" s="184" t="e">
        <f t="shared" si="62"/>
        <v>#DIV/0!</v>
      </c>
      <c r="X66" s="184" t="e">
        <f t="shared" si="62"/>
        <v>#DIV/0!</v>
      </c>
      <c r="Y66" s="184" t="e">
        <f t="shared" si="62"/>
        <v>#DIV/0!</v>
      </c>
      <c r="Z66" s="184" t="e">
        <f t="shared" si="62"/>
        <v>#DIV/0!</v>
      </c>
      <c r="AA66" s="184" t="e">
        <f t="shared" si="62"/>
        <v>#DIV/0!</v>
      </c>
      <c r="AB66" s="184" t="e">
        <f t="shared" si="62"/>
        <v>#DIV/0!</v>
      </c>
      <c r="AC66" s="184" t="e">
        <f t="shared" si="62"/>
        <v>#DIV/0!</v>
      </c>
      <c r="AD66" s="184" t="e">
        <f t="shared" si="62"/>
        <v>#DIV/0!</v>
      </c>
      <c r="AE66" s="184" t="e">
        <f t="shared" si="62"/>
        <v>#DIV/0!</v>
      </c>
      <c r="AF66" s="184" t="e">
        <f t="shared" si="62"/>
        <v>#DIV/0!</v>
      </c>
      <c r="AG66" s="184" t="e">
        <f t="shared" si="62"/>
        <v>#DIV/0!</v>
      </c>
      <c r="AH66" s="184" t="e">
        <f t="shared" si="62"/>
        <v>#DIV/0!</v>
      </c>
      <c r="AI66" s="184" t="e">
        <f t="shared" si="62"/>
        <v>#DIV/0!</v>
      </c>
      <c r="AJ66" s="184" t="e">
        <f t="shared" ref="AJ66:AZ66" si="63">300/AJ64</f>
        <v>#DIV/0!</v>
      </c>
      <c r="AK66" s="184" t="e">
        <f t="shared" si="63"/>
        <v>#DIV/0!</v>
      </c>
      <c r="AL66" s="184" t="e">
        <f t="shared" si="63"/>
        <v>#DIV/0!</v>
      </c>
      <c r="AM66" s="184" t="e">
        <f t="shared" si="63"/>
        <v>#DIV/0!</v>
      </c>
      <c r="AN66" s="184" t="e">
        <f t="shared" si="63"/>
        <v>#DIV/0!</v>
      </c>
      <c r="AO66" s="184" t="e">
        <f t="shared" si="63"/>
        <v>#DIV/0!</v>
      </c>
      <c r="AP66" s="184" t="e">
        <f t="shared" si="63"/>
        <v>#DIV/0!</v>
      </c>
      <c r="AQ66" s="184" t="e">
        <f t="shared" si="63"/>
        <v>#DIV/0!</v>
      </c>
      <c r="AR66" s="184" t="e">
        <f t="shared" si="63"/>
        <v>#DIV/0!</v>
      </c>
      <c r="AS66" s="184" t="e">
        <f t="shared" si="63"/>
        <v>#DIV/0!</v>
      </c>
      <c r="AT66" s="184" t="e">
        <f t="shared" si="63"/>
        <v>#DIV/0!</v>
      </c>
      <c r="AU66" s="184" t="e">
        <f t="shared" si="63"/>
        <v>#DIV/0!</v>
      </c>
      <c r="AV66" s="184" t="e">
        <f t="shared" si="63"/>
        <v>#DIV/0!</v>
      </c>
      <c r="AW66" s="184" t="e">
        <f t="shared" si="63"/>
        <v>#DIV/0!</v>
      </c>
      <c r="AX66" s="184" t="e">
        <f t="shared" si="63"/>
        <v>#DIV/0!</v>
      </c>
      <c r="AY66" s="184" t="e">
        <f t="shared" si="63"/>
        <v>#DIV/0!</v>
      </c>
      <c r="AZ66" s="184" t="e">
        <f t="shared" si="63"/>
        <v>#DIV/0!</v>
      </c>
      <c r="BA66" s="185"/>
      <c r="BB66" s="186"/>
      <c r="BC66" s="186"/>
      <c r="BD66" s="167"/>
      <c r="BE66" s="187"/>
      <c r="BF66" s="186"/>
      <c r="BG66" s="188"/>
      <c r="BH66" s="171"/>
      <c r="BI66" s="197"/>
    </row>
    <row r="67" spans="1:67" ht="32.25" thickBot="1">
      <c r="A67" s="189"/>
      <c r="B67" s="190"/>
      <c r="C67" s="191" t="s">
        <v>51</v>
      </c>
      <c r="D67" s="192" t="e">
        <f t="shared" ref="D67:AI67" si="64">IF(((D65="")*AND(D66="")),"",(D65-D66)*2)</f>
        <v>#DIV/0!</v>
      </c>
      <c r="E67" s="192" t="e">
        <f t="shared" si="64"/>
        <v>#DIV/0!</v>
      </c>
      <c r="F67" s="192" t="e">
        <f t="shared" si="64"/>
        <v>#DIV/0!</v>
      </c>
      <c r="G67" s="192" t="e">
        <f t="shared" si="64"/>
        <v>#DIV/0!</v>
      </c>
      <c r="H67" s="192" t="e">
        <f t="shared" si="64"/>
        <v>#DIV/0!</v>
      </c>
      <c r="I67" s="192" t="e">
        <f t="shared" si="64"/>
        <v>#DIV/0!</v>
      </c>
      <c r="J67" s="192" t="e">
        <f t="shared" si="64"/>
        <v>#DIV/0!</v>
      </c>
      <c r="K67" s="192" t="e">
        <f t="shared" si="64"/>
        <v>#DIV/0!</v>
      </c>
      <c r="L67" s="192" t="e">
        <f t="shared" si="64"/>
        <v>#DIV/0!</v>
      </c>
      <c r="M67" s="192" t="e">
        <f t="shared" si="64"/>
        <v>#DIV/0!</v>
      </c>
      <c r="N67" s="192" t="e">
        <f t="shared" si="64"/>
        <v>#DIV/0!</v>
      </c>
      <c r="O67" s="192" t="e">
        <f t="shared" si="64"/>
        <v>#DIV/0!</v>
      </c>
      <c r="P67" s="192" t="e">
        <f t="shared" si="64"/>
        <v>#DIV/0!</v>
      </c>
      <c r="Q67" s="192" t="e">
        <f t="shared" si="64"/>
        <v>#DIV/0!</v>
      </c>
      <c r="R67" s="192" t="e">
        <f t="shared" si="64"/>
        <v>#DIV/0!</v>
      </c>
      <c r="S67" s="192" t="e">
        <f t="shared" si="64"/>
        <v>#DIV/0!</v>
      </c>
      <c r="T67" s="192" t="e">
        <f t="shared" si="64"/>
        <v>#DIV/0!</v>
      </c>
      <c r="U67" s="192" t="e">
        <f t="shared" si="64"/>
        <v>#DIV/0!</v>
      </c>
      <c r="V67" s="192" t="e">
        <f t="shared" si="64"/>
        <v>#DIV/0!</v>
      </c>
      <c r="W67" s="192" t="e">
        <f t="shared" si="64"/>
        <v>#DIV/0!</v>
      </c>
      <c r="X67" s="192" t="e">
        <f t="shared" si="64"/>
        <v>#DIV/0!</v>
      </c>
      <c r="Y67" s="192" t="e">
        <f t="shared" si="64"/>
        <v>#DIV/0!</v>
      </c>
      <c r="Z67" s="192" t="e">
        <f t="shared" si="64"/>
        <v>#DIV/0!</v>
      </c>
      <c r="AA67" s="192" t="e">
        <f t="shared" si="64"/>
        <v>#DIV/0!</v>
      </c>
      <c r="AB67" s="192" t="e">
        <f t="shared" si="64"/>
        <v>#DIV/0!</v>
      </c>
      <c r="AC67" s="192" t="e">
        <f t="shared" si="64"/>
        <v>#DIV/0!</v>
      </c>
      <c r="AD67" s="192" t="e">
        <f t="shared" si="64"/>
        <v>#DIV/0!</v>
      </c>
      <c r="AE67" s="192" t="e">
        <f t="shared" si="64"/>
        <v>#DIV/0!</v>
      </c>
      <c r="AF67" s="192" t="e">
        <f t="shared" si="64"/>
        <v>#DIV/0!</v>
      </c>
      <c r="AG67" s="192" t="e">
        <f t="shared" si="64"/>
        <v>#DIV/0!</v>
      </c>
      <c r="AH67" s="192" t="e">
        <f t="shared" si="64"/>
        <v>#DIV/0!</v>
      </c>
      <c r="AI67" s="192" t="e">
        <f t="shared" si="64"/>
        <v>#DIV/0!</v>
      </c>
      <c r="AJ67" s="192" t="e">
        <f t="shared" ref="AJ67:AZ67" si="65">IF(((AJ65="")*AND(AJ66="")),"",(AJ65-AJ66)*2)</f>
        <v>#DIV/0!</v>
      </c>
      <c r="AK67" s="192" t="e">
        <f t="shared" si="65"/>
        <v>#DIV/0!</v>
      </c>
      <c r="AL67" s="192" t="e">
        <f t="shared" si="65"/>
        <v>#DIV/0!</v>
      </c>
      <c r="AM67" s="192" t="e">
        <f t="shared" si="65"/>
        <v>#DIV/0!</v>
      </c>
      <c r="AN67" s="192" t="e">
        <f t="shared" si="65"/>
        <v>#DIV/0!</v>
      </c>
      <c r="AO67" s="192" t="e">
        <f t="shared" si="65"/>
        <v>#DIV/0!</v>
      </c>
      <c r="AP67" s="192" t="e">
        <f t="shared" si="65"/>
        <v>#DIV/0!</v>
      </c>
      <c r="AQ67" s="192" t="e">
        <f t="shared" si="65"/>
        <v>#DIV/0!</v>
      </c>
      <c r="AR67" s="192" t="e">
        <f t="shared" si="65"/>
        <v>#DIV/0!</v>
      </c>
      <c r="AS67" s="192" t="e">
        <f t="shared" si="65"/>
        <v>#DIV/0!</v>
      </c>
      <c r="AT67" s="192" t="e">
        <f t="shared" si="65"/>
        <v>#DIV/0!</v>
      </c>
      <c r="AU67" s="192" t="e">
        <f t="shared" si="65"/>
        <v>#DIV/0!</v>
      </c>
      <c r="AV67" s="192" t="e">
        <f t="shared" si="65"/>
        <v>#DIV/0!</v>
      </c>
      <c r="AW67" s="192" t="e">
        <f t="shared" si="65"/>
        <v>#DIV/0!</v>
      </c>
      <c r="AX67" s="192" t="e">
        <f t="shared" si="65"/>
        <v>#DIV/0!</v>
      </c>
      <c r="AY67" s="192" t="e">
        <f t="shared" si="65"/>
        <v>#DIV/0!</v>
      </c>
      <c r="AZ67" s="192" t="e">
        <f t="shared" si="65"/>
        <v>#DIV/0!</v>
      </c>
      <c r="BA67" s="193"/>
      <c r="BB67" s="194"/>
      <c r="BC67" s="194"/>
      <c r="BD67" s="195"/>
      <c r="BE67" s="192"/>
      <c r="BF67" s="194"/>
      <c r="BG67" s="196"/>
      <c r="BH67" s="171"/>
      <c r="BI67" s="182"/>
    </row>
    <row r="68" spans="1:67">
      <c r="A68" s="161"/>
      <c r="B68" s="162" t="s">
        <v>138</v>
      </c>
      <c r="C68" s="163" t="s">
        <v>135</v>
      </c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165" t="str">
        <f>IF((P69=""),"",MAX(D72:AZ72))</f>
        <v/>
      </c>
      <c r="BB68" s="166" t="str">
        <f>IF(P69="","",MIN(D72:AZ72))</f>
        <v/>
      </c>
      <c r="BC68" s="166" t="e">
        <f>IF((P72=""),"",AVERAGE(D72:AZ72))</f>
        <v>#DIV/0!</v>
      </c>
      <c r="BD68" s="167" t="e">
        <f>STDEV(D72:AZ72)</f>
        <v>#DIV/0!</v>
      </c>
      <c r="BE68" s="168" t="str">
        <f>IF((P69=""),"",((BA68-BB68)/(BA68+BB68))*100)</f>
        <v/>
      </c>
      <c r="BF68" s="169"/>
      <c r="BG68" s="170"/>
      <c r="BH68" s="171"/>
      <c r="BI68" s="182"/>
      <c r="BL68" s="173"/>
      <c r="BM68" s="173"/>
      <c r="BN68" s="174"/>
      <c r="BO68" s="174"/>
    </row>
    <row r="69" spans="1:67">
      <c r="A69" s="175"/>
      <c r="B69" s="176"/>
      <c r="C69" s="177" t="s">
        <v>134</v>
      </c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78"/>
      <c r="BB69" s="179"/>
      <c r="BC69" s="179"/>
      <c r="BD69" s="167"/>
      <c r="BE69" s="180"/>
      <c r="BF69" s="179"/>
      <c r="BG69" s="181"/>
      <c r="BH69" s="171"/>
      <c r="BI69" s="182"/>
    </row>
    <row r="70" spans="1:67">
      <c r="A70" s="175"/>
      <c r="B70" s="176"/>
      <c r="C70" s="183" t="s">
        <v>132</v>
      </c>
      <c r="D70" s="184" t="e">
        <f t="shared" ref="D70:AI70" si="66">300/D68</f>
        <v>#DIV/0!</v>
      </c>
      <c r="E70" s="184" t="e">
        <f t="shared" si="66"/>
        <v>#DIV/0!</v>
      </c>
      <c r="F70" s="184" t="e">
        <f t="shared" si="66"/>
        <v>#DIV/0!</v>
      </c>
      <c r="G70" s="184" t="e">
        <f t="shared" si="66"/>
        <v>#DIV/0!</v>
      </c>
      <c r="H70" s="184" t="e">
        <f t="shared" si="66"/>
        <v>#DIV/0!</v>
      </c>
      <c r="I70" s="184" t="e">
        <f t="shared" si="66"/>
        <v>#DIV/0!</v>
      </c>
      <c r="J70" s="184" t="e">
        <f t="shared" si="66"/>
        <v>#DIV/0!</v>
      </c>
      <c r="K70" s="184" t="e">
        <f t="shared" si="66"/>
        <v>#DIV/0!</v>
      </c>
      <c r="L70" s="184" t="e">
        <f t="shared" si="66"/>
        <v>#DIV/0!</v>
      </c>
      <c r="M70" s="184" t="e">
        <f t="shared" si="66"/>
        <v>#DIV/0!</v>
      </c>
      <c r="N70" s="184" t="e">
        <f t="shared" si="66"/>
        <v>#DIV/0!</v>
      </c>
      <c r="O70" s="184" t="e">
        <f t="shared" si="66"/>
        <v>#DIV/0!</v>
      </c>
      <c r="P70" s="184" t="e">
        <f t="shared" si="66"/>
        <v>#DIV/0!</v>
      </c>
      <c r="Q70" s="184" t="e">
        <f t="shared" si="66"/>
        <v>#DIV/0!</v>
      </c>
      <c r="R70" s="184" t="e">
        <f t="shared" si="66"/>
        <v>#DIV/0!</v>
      </c>
      <c r="S70" s="184" t="e">
        <f t="shared" si="66"/>
        <v>#DIV/0!</v>
      </c>
      <c r="T70" s="184" t="e">
        <f t="shared" si="66"/>
        <v>#DIV/0!</v>
      </c>
      <c r="U70" s="184" t="e">
        <f t="shared" si="66"/>
        <v>#DIV/0!</v>
      </c>
      <c r="V70" s="184" t="e">
        <f t="shared" si="66"/>
        <v>#DIV/0!</v>
      </c>
      <c r="W70" s="184" t="e">
        <f t="shared" si="66"/>
        <v>#DIV/0!</v>
      </c>
      <c r="X70" s="184" t="e">
        <f t="shared" si="66"/>
        <v>#DIV/0!</v>
      </c>
      <c r="Y70" s="184" t="e">
        <f t="shared" si="66"/>
        <v>#DIV/0!</v>
      </c>
      <c r="Z70" s="184" t="e">
        <f t="shared" si="66"/>
        <v>#DIV/0!</v>
      </c>
      <c r="AA70" s="184" t="e">
        <f t="shared" si="66"/>
        <v>#DIV/0!</v>
      </c>
      <c r="AB70" s="184" t="e">
        <f t="shared" si="66"/>
        <v>#DIV/0!</v>
      </c>
      <c r="AC70" s="184" t="e">
        <f t="shared" si="66"/>
        <v>#DIV/0!</v>
      </c>
      <c r="AD70" s="184" t="e">
        <f t="shared" si="66"/>
        <v>#DIV/0!</v>
      </c>
      <c r="AE70" s="184" t="e">
        <f t="shared" si="66"/>
        <v>#DIV/0!</v>
      </c>
      <c r="AF70" s="184" t="e">
        <f t="shared" si="66"/>
        <v>#DIV/0!</v>
      </c>
      <c r="AG70" s="184" t="e">
        <f t="shared" si="66"/>
        <v>#DIV/0!</v>
      </c>
      <c r="AH70" s="184" t="e">
        <f t="shared" si="66"/>
        <v>#DIV/0!</v>
      </c>
      <c r="AI70" s="184" t="e">
        <f t="shared" si="66"/>
        <v>#DIV/0!</v>
      </c>
      <c r="AJ70" s="184" t="e">
        <f t="shared" ref="AJ70:AZ70" si="67">300/AJ68</f>
        <v>#DIV/0!</v>
      </c>
      <c r="AK70" s="184" t="e">
        <f t="shared" si="67"/>
        <v>#DIV/0!</v>
      </c>
      <c r="AL70" s="184" t="e">
        <f t="shared" si="67"/>
        <v>#DIV/0!</v>
      </c>
      <c r="AM70" s="184" t="e">
        <f t="shared" si="67"/>
        <v>#DIV/0!</v>
      </c>
      <c r="AN70" s="184" t="e">
        <f t="shared" si="67"/>
        <v>#DIV/0!</v>
      </c>
      <c r="AO70" s="184" t="e">
        <f t="shared" si="67"/>
        <v>#DIV/0!</v>
      </c>
      <c r="AP70" s="184" t="e">
        <f t="shared" si="67"/>
        <v>#DIV/0!</v>
      </c>
      <c r="AQ70" s="184" t="e">
        <f t="shared" si="67"/>
        <v>#DIV/0!</v>
      </c>
      <c r="AR70" s="184" t="e">
        <f t="shared" si="67"/>
        <v>#DIV/0!</v>
      </c>
      <c r="AS70" s="184" t="e">
        <f t="shared" si="67"/>
        <v>#DIV/0!</v>
      </c>
      <c r="AT70" s="184" t="e">
        <f t="shared" si="67"/>
        <v>#DIV/0!</v>
      </c>
      <c r="AU70" s="184" t="e">
        <f t="shared" si="67"/>
        <v>#DIV/0!</v>
      </c>
      <c r="AV70" s="184" t="e">
        <f t="shared" si="67"/>
        <v>#DIV/0!</v>
      </c>
      <c r="AW70" s="184" t="e">
        <f t="shared" si="67"/>
        <v>#DIV/0!</v>
      </c>
      <c r="AX70" s="184" t="e">
        <f t="shared" si="67"/>
        <v>#DIV/0!</v>
      </c>
      <c r="AY70" s="184" t="e">
        <f t="shared" si="67"/>
        <v>#DIV/0!</v>
      </c>
      <c r="AZ70" s="184" t="e">
        <f t="shared" si="67"/>
        <v>#DIV/0!</v>
      </c>
      <c r="BA70" s="185"/>
      <c r="BB70" s="186"/>
      <c r="BC70" s="186"/>
      <c r="BD70" s="167"/>
      <c r="BE70" s="187"/>
      <c r="BF70" s="186"/>
      <c r="BG70" s="188"/>
      <c r="BH70" s="171"/>
      <c r="BI70" s="197"/>
    </row>
    <row r="71" spans="1:67">
      <c r="A71" s="175"/>
      <c r="B71" s="176"/>
      <c r="C71" s="183" t="s">
        <v>133</v>
      </c>
      <c r="D71" s="184" t="e">
        <f t="shared" ref="D71:AI71" si="68">300/D69</f>
        <v>#DIV/0!</v>
      </c>
      <c r="E71" s="184" t="e">
        <f t="shared" si="68"/>
        <v>#DIV/0!</v>
      </c>
      <c r="F71" s="184" t="e">
        <f t="shared" si="68"/>
        <v>#DIV/0!</v>
      </c>
      <c r="G71" s="184" t="e">
        <f t="shared" si="68"/>
        <v>#DIV/0!</v>
      </c>
      <c r="H71" s="184" t="e">
        <f t="shared" si="68"/>
        <v>#DIV/0!</v>
      </c>
      <c r="I71" s="184" t="e">
        <f t="shared" si="68"/>
        <v>#DIV/0!</v>
      </c>
      <c r="J71" s="184" t="e">
        <f t="shared" si="68"/>
        <v>#DIV/0!</v>
      </c>
      <c r="K71" s="184" t="e">
        <f t="shared" si="68"/>
        <v>#DIV/0!</v>
      </c>
      <c r="L71" s="184" t="e">
        <f t="shared" si="68"/>
        <v>#DIV/0!</v>
      </c>
      <c r="M71" s="184" t="e">
        <f t="shared" si="68"/>
        <v>#DIV/0!</v>
      </c>
      <c r="N71" s="184" t="e">
        <f t="shared" si="68"/>
        <v>#DIV/0!</v>
      </c>
      <c r="O71" s="184" t="e">
        <f t="shared" si="68"/>
        <v>#DIV/0!</v>
      </c>
      <c r="P71" s="184" t="e">
        <f t="shared" si="68"/>
        <v>#DIV/0!</v>
      </c>
      <c r="Q71" s="184" t="e">
        <f t="shared" si="68"/>
        <v>#DIV/0!</v>
      </c>
      <c r="R71" s="184" t="e">
        <f t="shared" si="68"/>
        <v>#DIV/0!</v>
      </c>
      <c r="S71" s="184" t="e">
        <f t="shared" si="68"/>
        <v>#DIV/0!</v>
      </c>
      <c r="T71" s="184" t="e">
        <f t="shared" si="68"/>
        <v>#DIV/0!</v>
      </c>
      <c r="U71" s="184" t="e">
        <f t="shared" si="68"/>
        <v>#DIV/0!</v>
      </c>
      <c r="V71" s="184" t="e">
        <f t="shared" si="68"/>
        <v>#DIV/0!</v>
      </c>
      <c r="W71" s="184" t="e">
        <f t="shared" si="68"/>
        <v>#DIV/0!</v>
      </c>
      <c r="X71" s="184" t="e">
        <f t="shared" si="68"/>
        <v>#DIV/0!</v>
      </c>
      <c r="Y71" s="184" t="e">
        <f t="shared" si="68"/>
        <v>#DIV/0!</v>
      </c>
      <c r="Z71" s="184" t="e">
        <f t="shared" si="68"/>
        <v>#DIV/0!</v>
      </c>
      <c r="AA71" s="184" t="e">
        <f t="shared" si="68"/>
        <v>#DIV/0!</v>
      </c>
      <c r="AB71" s="184" t="e">
        <f t="shared" si="68"/>
        <v>#DIV/0!</v>
      </c>
      <c r="AC71" s="184" t="e">
        <f t="shared" si="68"/>
        <v>#DIV/0!</v>
      </c>
      <c r="AD71" s="184" t="e">
        <f t="shared" si="68"/>
        <v>#DIV/0!</v>
      </c>
      <c r="AE71" s="184" t="e">
        <f t="shared" si="68"/>
        <v>#DIV/0!</v>
      </c>
      <c r="AF71" s="184" t="e">
        <f t="shared" si="68"/>
        <v>#DIV/0!</v>
      </c>
      <c r="AG71" s="184" t="e">
        <f t="shared" si="68"/>
        <v>#DIV/0!</v>
      </c>
      <c r="AH71" s="184" t="e">
        <f t="shared" si="68"/>
        <v>#DIV/0!</v>
      </c>
      <c r="AI71" s="184" t="e">
        <f t="shared" si="68"/>
        <v>#DIV/0!</v>
      </c>
      <c r="AJ71" s="184" t="e">
        <f t="shared" ref="AJ71:AZ71" si="69">300/AJ69</f>
        <v>#DIV/0!</v>
      </c>
      <c r="AK71" s="184" t="e">
        <f t="shared" si="69"/>
        <v>#DIV/0!</v>
      </c>
      <c r="AL71" s="184" t="e">
        <f t="shared" si="69"/>
        <v>#DIV/0!</v>
      </c>
      <c r="AM71" s="184" t="e">
        <f t="shared" si="69"/>
        <v>#DIV/0!</v>
      </c>
      <c r="AN71" s="184" t="e">
        <f t="shared" si="69"/>
        <v>#DIV/0!</v>
      </c>
      <c r="AO71" s="184" t="e">
        <f t="shared" si="69"/>
        <v>#DIV/0!</v>
      </c>
      <c r="AP71" s="184" t="e">
        <f t="shared" si="69"/>
        <v>#DIV/0!</v>
      </c>
      <c r="AQ71" s="184" t="e">
        <f t="shared" si="69"/>
        <v>#DIV/0!</v>
      </c>
      <c r="AR71" s="184" t="e">
        <f t="shared" si="69"/>
        <v>#DIV/0!</v>
      </c>
      <c r="AS71" s="184" t="e">
        <f t="shared" si="69"/>
        <v>#DIV/0!</v>
      </c>
      <c r="AT71" s="184" t="e">
        <f t="shared" si="69"/>
        <v>#DIV/0!</v>
      </c>
      <c r="AU71" s="184" t="e">
        <f t="shared" si="69"/>
        <v>#DIV/0!</v>
      </c>
      <c r="AV71" s="184" t="e">
        <f t="shared" si="69"/>
        <v>#DIV/0!</v>
      </c>
      <c r="AW71" s="184" t="e">
        <f t="shared" si="69"/>
        <v>#DIV/0!</v>
      </c>
      <c r="AX71" s="184" t="e">
        <f t="shared" si="69"/>
        <v>#DIV/0!</v>
      </c>
      <c r="AY71" s="184" t="e">
        <f t="shared" si="69"/>
        <v>#DIV/0!</v>
      </c>
      <c r="AZ71" s="184" t="e">
        <f t="shared" si="69"/>
        <v>#DIV/0!</v>
      </c>
      <c r="BA71" s="185"/>
      <c r="BB71" s="186"/>
      <c r="BC71" s="186"/>
      <c r="BD71" s="167"/>
      <c r="BE71" s="187"/>
      <c r="BF71" s="186"/>
      <c r="BG71" s="188"/>
      <c r="BH71" s="171"/>
      <c r="BI71" s="197"/>
    </row>
    <row r="72" spans="1:67" ht="32.25" thickBot="1">
      <c r="A72" s="189"/>
      <c r="B72" s="190"/>
      <c r="C72" s="191" t="s">
        <v>51</v>
      </c>
      <c r="D72" s="192" t="e">
        <f t="shared" ref="D72:AI72" si="70">IF(((D70="")*AND(D71="")),"",(D70-D71)*2)</f>
        <v>#DIV/0!</v>
      </c>
      <c r="E72" s="192" t="e">
        <f t="shared" si="70"/>
        <v>#DIV/0!</v>
      </c>
      <c r="F72" s="192" t="e">
        <f t="shared" si="70"/>
        <v>#DIV/0!</v>
      </c>
      <c r="G72" s="192" t="e">
        <f t="shared" si="70"/>
        <v>#DIV/0!</v>
      </c>
      <c r="H72" s="192" t="e">
        <f t="shared" si="70"/>
        <v>#DIV/0!</v>
      </c>
      <c r="I72" s="192" t="e">
        <f t="shared" si="70"/>
        <v>#DIV/0!</v>
      </c>
      <c r="J72" s="192" t="e">
        <f t="shared" si="70"/>
        <v>#DIV/0!</v>
      </c>
      <c r="K72" s="192" t="e">
        <f t="shared" si="70"/>
        <v>#DIV/0!</v>
      </c>
      <c r="L72" s="192" t="e">
        <f t="shared" si="70"/>
        <v>#DIV/0!</v>
      </c>
      <c r="M72" s="192" t="e">
        <f t="shared" si="70"/>
        <v>#DIV/0!</v>
      </c>
      <c r="N72" s="192" t="e">
        <f t="shared" si="70"/>
        <v>#DIV/0!</v>
      </c>
      <c r="O72" s="192" t="e">
        <f t="shared" si="70"/>
        <v>#DIV/0!</v>
      </c>
      <c r="P72" s="192" t="e">
        <f t="shared" si="70"/>
        <v>#DIV/0!</v>
      </c>
      <c r="Q72" s="192" t="e">
        <f t="shared" si="70"/>
        <v>#DIV/0!</v>
      </c>
      <c r="R72" s="192" t="e">
        <f t="shared" si="70"/>
        <v>#DIV/0!</v>
      </c>
      <c r="S72" s="192" t="e">
        <f t="shared" si="70"/>
        <v>#DIV/0!</v>
      </c>
      <c r="T72" s="192" t="e">
        <f t="shared" si="70"/>
        <v>#DIV/0!</v>
      </c>
      <c r="U72" s="192" t="e">
        <f t="shared" si="70"/>
        <v>#DIV/0!</v>
      </c>
      <c r="V72" s="192" t="e">
        <f t="shared" si="70"/>
        <v>#DIV/0!</v>
      </c>
      <c r="W72" s="192" t="e">
        <f t="shared" si="70"/>
        <v>#DIV/0!</v>
      </c>
      <c r="X72" s="192" t="e">
        <f t="shared" si="70"/>
        <v>#DIV/0!</v>
      </c>
      <c r="Y72" s="192" t="e">
        <f t="shared" si="70"/>
        <v>#DIV/0!</v>
      </c>
      <c r="Z72" s="192" t="e">
        <f t="shared" si="70"/>
        <v>#DIV/0!</v>
      </c>
      <c r="AA72" s="192" t="e">
        <f t="shared" si="70"/>
        <v>#DIV/0!</v>
      </c>
      <c r="AB72" s="192" t="e">
        <f t="shared" si="70"/>
        <v>#DIV/0!</v>
      </c>
      <c r="AC72" s="192" t="e">
        <f t="shared" si="70"/>
        <v>#DIV/0!</v>
      </c>
      <c r="AD72" s="192" t="e">
        <f t="shared" si="70"/>
        <v>#DIV/0!</v>
      </c>
      <c r="AE72" s="192" t="e">
        <f t="shared" si="70"/>
        <v>#DIV/0!</v>
      </c>
      <c r="AF72" s="192" t="e">
        <f t="shared" si="70"/>
        <v>#DIV/0!</v>
      </c>
      <c r="AG72" s="192" t="e">
        <f t="shared" si="70"/>
        <v>#DIV/0!</v>
      </c>
      <c r="AH72" s="192" t="e">
        <f t="shared" si="70"/>
        <v>#DIV/0!</v>
      </c>
      <c r="AI72" s="192" t="e">
        <f t="shared" si="70"/>
        <v>#DIV/0!</v>
      </c>
      <c r="AJ72" s="192" t="e">
        <f t="shared" ref="AJ72:AZ72" si="71">IF(((AJ70="")*AND(AJ71="")),"",(AJ70-AJ71)*2)</f>
        <v>#DIV/0!</v>
      </c>
      <c r="AK72" s="192" t="e">
        <f t="shared" si="71"/>
        <v>#DIV/0!</v>
      </c>
      <c r="AL72" s="192" t="e">
        <f t="shared" si="71"/>
        <v>#DIV/0!</v>
      </c>
      <c r="AM72" s="192" t="e">
        <f t="shared" si="71"/>
        <v>#DIV/0!</v>
      </c>
      <c r="AN72" s="192" t="e">
        <f t="shared" si="71"/>
        <v>#DIV/0!</v>
      </c>
      <c r="AO72" s="192" t="e">
        <f t="shared" si="71"/>
        <v>#DIV/0!</v>
      </c>
      <c r="AP72" s="192" t="e">
        <f t="shared" si="71"/>
        <v>#DIV/0!</v>
      </c>
      <c r="AQ72" s="192" t="e">
        <f t="shared" si="71"/>
        <v>#DIV/0!</v>
      </c>
      <c r="AR72" s="192" t="e">
        <f t="shared" si="71"/>
        <v>#DIV/0!</v>
      </c>
      <c r="AS72" s="192" t="e">
        <f t="shared" si="71"/>
        <v>#DIV/0!</v>
      </c>
      <c r="AT72" s="192" t="e">
        <f t="shared" si="71"/>
        <v>#DIV/0!</v>
      </c>
      <c r="AU72" s="192" t="e">
        <f t="shared" si="71"/>
        <v>#DIV/0!</v>
      </c>
      <c r="AV72" s="192" t="e">
        <f t="shared" si="71"/>
        <v>#DIV/0!</v>
      </c>
      <c r="AW72" s="192" t="e">
        <f t="shared" si="71"/>
        <v>#DIV/0!</v>
      </c>
      <c r="AX72" s="192" t="e">
        <f t="shared" si="71"/>
        <v>#DIV/0!</v>
      </c>
      <c r="AY72" s="192" t="e">
        <f t="shared" si="71"/>
        <v>#DIV/0!</v>
      </c>
      <c r="AZ72" s="192" t="e">
        <f t="shared" si="71"/>
        <v>#DIV/0!</v>
      </c>
      <c r="BA72" s="193"/>
      <c r="BB72" s="194"/>
      <c r="BC72" s="194"/>
      <c r="BD72" s="195"/>
      <c r="BE72" s="192"/>
      <c r="BF72" s="194"/>
      <c r="BG72" s="196"/>
      <c r="BH72" s="171"/>
      <c r="BI72" s="182"/>
    </row>
    <row r="73" spans="1:67">
      <c r="A73" s="161"/>
      <c r="B73" s="162" t="s">
        <v>138</v>
      </c>
      <c r="C73" s="163" t="s">
        <v>135</v>
      </c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3"/>
      <c r="AX73" s="203"/>
      <c r="AY73" s="203"/>
      <c r="AZ73" s="203"/>
      <c r="BA73" s="165" t="str">
        <f>IF((P74=""),"",MAX(D77:AZ77))</f>
        <v/>
      </c>
      <c r="BB73" s="166" t="str">
        <f>IF(P74="","",MIN(D77:AZ77))</f>
        <v/>
      </c>
      <c r="BC73" s="166" t="e">
        <f>IF((P77=""),"",AVERAGE(D77:AZ77))</f>
        <v>#DIV/0!</v>
      </c>
      <c r="BD73" s="167" t="e">
        <f>STDEV(D77:AZ77)</f>
        <v>#DIV/0!</v>
      </c>
      <c r="BE73" s="168" t="str">
        <f>IF((P74=""),"",((BA73-BB73)/(BA73+BB73))*100)</f>
        <v/>
      </c>
      <c r="BF73" s="169"/>
      <c r="BG73" s="170"/>
      <c r="BH73" s="171"/>
      <c r="BI73" s="182"/>
      <c r="BL73" s="173"/>
      <c r="BM73" s="173"/>
      <c r="BN73" s="174"/>
      <c r="BO73" s="174"/>
    </row>
    <row r="74" spans="1:67">
      <c r="A74" s="175"/>
      <c r="B74" s="176"/>
      <c r="C74" s="177" t="s">
        <v>134</v>
      </c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78"/>
      <c r="BB74" s="179"/>
      <c r="BC74" s="179"/>
      <c r="BD74" s="167"/>
      <c r="BE74" s="180"/>
      <c r="BF74" s="179"/>
      <c r="BG74" s="181"/>
      <c r="BH74" s="171"/>
      <c r="BI74" s="182"/>
    </row>
    <row r="75" spans="1:67">
      <c r="A75" s="175"/>
      <c r="B75" s="176"/>
      <c r="C75" s="183" t="s">
        <v>132</v>
      </c>
      <c r="D75" s="184" t="e">
        <f t="shared" ref="D75:AI75" si="72">300/D73</f>
        <v>#DIV/0!</v>
      </c>
      <c r="E75" s="184" t="e">
        <f t="shared" si="72"/>
        <v>#DIV/0!</v>
      </c>
      <c r="F75" s="184" t="e">
        <f t="shared" si="72"/>
        <v>#DIV/0!</v>
      </c>
      <c r="G75" s="184" t="e">
        <f t="shared" si="72"/>
        <v>#DIV/0!</v>
      </c>
      <c r="H75" s="184" t="e">
        <f t="shared" si="72"/>
        <v>#DIV/0!</v>
      </c>
      <c r="I75" s="184" t="e">
        <f t="shared" si="72"/>
        <v>#DIV/0!</v>
      </c>
      <c r="J75" s="184" t="e">
        <f t="shared" si="72"/>
        <v>#DIV/0!</v>
      </c>
      <c r="K75" s="184" t="e">
        <f t="shared" si="72"/>
        <v>#DIV/0!</v>
      </c>
      <c r="L75" s="184" t="e">
        <f t="shared" si="72"/>
        <v>#DIV/0!</v>
      </c>
      <c r="M75" s="184" t="e">
        <f t="shared" si="72"/>
        <v>#DIV/0!</v>
      </c>
      <c r="N75" s="184" t="e">
        <f t="shared" si="72"/>
        <v>#DIV/0!</v>
      </c>
      <c r="O75" s="184" t="e">
        <f t="shared" si="72"/>
        <v>#DIV/0!</v>
      </c>
      <c r="P75" s="184" t="e">
        <f t="shared" si="72"/>
        <v>#DIV/0!</v>
      </c>
      <c r="Q75" s="184" t="e">
        <f t="shared" si="72"/>
        <v>#DIV/0!</v>
      </c>
      <c r="R75" s="184" t="e">
        <f t="shared" si="72"/>
        <v>#DIV/0!</v>
      </c>
      <c r="S75" s="184" t="e">
        <f t="shared" si="72"/>
        <v>#DIV/0!</v>
      </c>
      <c r="T75" s="184" t="e">
        <f t="shared" si="72"/>
        <v>#DIV/0!</v>
      </c>
      <c r="U75" s="184" t="e">
        <f t="shared" si="72"/>
        <v>#DIV/0!</v>
      </c>
      <c r="V75" s="184" t="e">
        <f t="shared" si="72"/>
        <v>#DIV/0!</v>
      </c>
      <c r="W75" s="184" t="e">
        <f t="shared" si="72"/>
        <v>#DIV/0!</v>
      </c>
      <c r="X75" s="184" t="e">
        <f t="shared" si="72"/>
        <v>#DIV/0!</v>
      </c>
      <c r="Y75" s="184" t="e">
        <f t="shared" si="72"/>
        <v>#DIV/0!</v>
      </c>
      <c r="Z75" s="184" t="e">
        <f t="shared" si="72"/>
        <v>#DIV/0!</v>
      </c>
      <c r="AA75" s="184" t="e">
        <f t="shared" si="72"/>
        <v>#DIV/0!</v>
      </c>
      <c r="AB75" s="184" t="e">
        <f t="shared" si="72"/>
        <v>#DIV/0!</v>
      </c>
      <c r="AC75" s="184" t="e">
        <f t="shared" si="72"/>
        <v>#DIV/0!</v>
      </c>
      <c r="AD75" s="184" t="e">
        <f t="shared" si="72"/>
        <v>#DIV/0!</v>
      </c>
      <c r="AE75" s="184" t="e">
        <f t="shared" si="72"/>
        <v>#DIV/0!</v>
      </c>
      <c r="AF75" s="184" t="e">
        <f t="shared" si="72"/>
        <v>#DIV/0!</v>
      </c>
      <c r="AG75" s="184" t="e">
        <f t="shared" si="72"/>
        <v>#DIV/0!</v>
      </c>
      <c r="AH75" s="184" t="e">
        <f t="shared" si="72"/>
        <v>#DIV/0!</v>
      </c>
      <c r="AI75" s="184" t="e">
        <f t="shared" si="72"/>
        <v>#DIV/0!</v>
      </c>
      <c r="AJ75" s="184" t="e">
        <f t="shared" ref="AJ75:AZ75" si="73">300/AJ73</f>
        <v>#DIV/0!</v>
      </c>
      <c r="AK75" s="184" t="e">
        <f t="shared" si="73"/>
        <v>#DIV/0!</v>
      </c>
      <c r="AL75" s="184" t="e">
        <f t="shared" si="73"/>
        <v>#DIV/0!</v>
      </c>
      <c r="AM75" s="184" t="e">
        <f t="shared" si="73"/>
        <v>#DIV/0!</v>
      </c>
      <c r="AN75" s="184" t="e">
        <f t="shared" si="73"/>
        <v>#DIV/0!</v>
      </c>
      <c r="AO75" s="184" t="e">
        <f t="shared" si="73"/>
        <v>#DIV/0!</v>
      </c>
      <c r="AP75" s="184" t="e">
        <f t="shared" si="73"/>
        <v>#DIV/0!</v>
      </c>
      <c r="AQ75" s="184" t="e">
        <f t="shared" si="73"/>
        <v>#DIV/0!</v>
      </c>
      <c r="AR75" s="184" t="e">
        <f t="shared" si="73"/>
        <v>#DIV/0!</v>
      </c>
      <c r="AS75" s="184" t="e">
        <f t="shared" si="73"/>
        <v>#DIV/0!</v>
      </c>
      <c r="AT75" s="184" t="e">
        <f t="shared" si="73"/>
        <v>#DIV/0!</v>
      </c>
      <c r="AU75" s="184" t="e">
        <f t="shared" si="73"/>
        <v>#DIV/0!</v>
      </c>
      <c r="AV75" s="184" t="e">
        <f t="shared" si="73"/>
        <v>#DIV/0!</v>
      </c>
      <c r="AW75" s="184" t="e">
        <f t="shared" si="73"/>
        <v>#DIV/0!</v>
      </c>
      <c r="AX75" s="184" t="e">
        <f t="shared" si="73"/>
        <v>#DIV/0!</v>
      </c>
      <c r="AY75" s="184" t="e">
        <f t="shared" si="73"/>
        <v>#DIV/0!</v>
      </c>
      <c r="AZ75" s="184" t="e">
        <f t="shared" si="73"/>
        <v>#DIV/0!</v>
      </c>
      <c r="BA75" s="185"/>
      <c r="BB75" s="186"/>
      <c r="BC75" s="186"/>
      <c r="BD75" s="167"/>
      <c r="BE75" s="187"/>
      <c r="BF75" s="186"/>
      <c r="BG75" s="188"/>
      <c r="BH75" s="171"/>
      <c r="BI75" s="197"/>
    </row>
    <row r="76" spans="1:67">
      <c r="A76" s="175"/>
      <c r="B76" s="176"/>
      <c r="C76" s="183" t="s">
        <v>133</v>
      </c>
      <c r="D76" s="184" t="e">
        <f t="shared" ref="D76:AI76" si="74">300/D74</f>
        <v>#DIV/0!</v>
      </c>
      <c r="E76" s="184" t="e">
        <f t="shared" si="74"/>
        <v>#DIV/0!</v>
      </c>
      <c r="F76" s="184" t="e">
        <f t="shared" si="74"/>
        <v>#DIV/0!</v>
      </c>
      <c r="G76" s="184" t="e">
        <f t="shared" si="74"/>
        <v>#DIV/0!</v>
      </c>
      <c r="H76" s="184" t="e">
        <f t="shared" si="74"/>
        <v>#DIV/0!</v>
      </c>
      <c r="I76" s="184" t="e">
        <f t="shared" si="74"/>
        <v>#DIV/0!</v>
      </c>
      <c r="J76" s="184" t="e">
        <f t="shared" si="74"/>
        <v>#DIV/0!</v>
      </c>
      <c r="K76" s="184" t="e">
        <f t="shared" si="74"/>
        <v>#DIV/0!</v>
      </c>
      <c r="L76" s="184" t="e">
        <f t="shared" si="74"/>
        <v>#DIV/0!</v>
      </c>
      <c r="M76" s="184" t="e">
        <f t="shared" si="74"/>
        <v>#DIV/0!</v>
      </c>
      <c r="N76" s="184" t="e">
        <f t="shared" si="74"/>
        <v>#DIV/0!</v>
      </c>
      <c r="O76" s="184" t="e">
        <f t="shared" si="74"/>
        <v>#DIV/0!</v>
      </c>
      <c r="P76" s="184" t="e">
        <f t="shared" si="74"/>
        <v>#DIV/0!</v>
      </c>
      <c r="Q76" s="184" t="e">
        <f t="shared" si="74"/>
        <v>#DIV/0!</v>
      </c>
      <c r="R76" s="184" t="e">
        <f t="shared" si="74"/>
        <v>#DIV/0!</v>
      </c>
      <c r="S76" s="184" t="e">
        <f t="shared" si="74"/>
        <v>#DIV/0!</v>
      </c>
      <c r="T76" s="184" t="e">
        <f t="shared" si="74"/>
        <v>#DIV/0!</v>
      </c>
      <c r="U76" s="184" t="e">
        <f t="shared" si="74"/>
        <v>#DIV/0!</v>
      </c>
      <c r="V76" s="184" t="e">
        <f t="shared" si="74"/>
        <v>#DIV/0!</v>
      </c>
      <c r="W76" s="184" t="e">
        <f t="shared" si="74"/>
        <v>#DIV/0!</v>
      </c>
      <c r="X76" s="184" t="e">
        <f t="shared" si="74"/>
        <v>#DIV/0!</v>
      </c>
      <c r="Y76" s="184" t="e">
        <f t="shared" si="74"/>
        <v>#DIV/0!</v>
      </c>
      <c r="Z76" s="184" t="e">
        <f t="shared" si="74"/>
        <v>#DIV/0!</v>
      </c>
      <c r="AA76" s="184" t="e">
        <f t="shared" si="74"/>
        <v>#DIV/0!</v>
      </c>
      <c r="AB76" s="184" t="e">
        <f t="shared" si="74"/>
        <v>#DIV/0!</v>
      </c>
      <c r="AC76" s="184" t="e">
        <f t="shared" si="74"/>
        <v>#DIV/0!</v>
      </c>
      <c r="AD76" s="184" t="e">
        <f t="shared" si="74"/>
        <v>#DIV/0!</v>
      </c>
      <c r="AE76" s="184" t="e">
        <f t="shared" si="74"/>
        <v>#DIV/0!</v>
      </c>
      <c r="AF76" s="184" t="e">
        <f t="shared" si="74"/>
        <v>#DIV/0!</v>
      </c>
      <c r="AG76" s="184" t="e">
        <f t="shared" si="74"/>
        <v>#DIV/0!</v>
      </c>
      <c r="AH76" s="184" t="e">
        <f t="shared" si="74"/>
        <v>#DIV/0!</v>
      </c>
      <c r="AI76" s="184" t="e">
        <f t="shared" si="74"/>
        <v>#DIV/0!</v>
      </c>
      <c r="AJ76" s="184" t="e">
        <f t="shared" ref="AJ76:AZ76" si="75">300/AJ74</f>
        <v>#DIV/0!</v>
      </c>
      <c r="AK76" s="184" t="e">
        <f t="shared" si="75"/>
        <v>#DIV/0!</v>
      </c>
      <c r="AL76" s="184" t="e">
        <f t="shared" si="75"/>
        <v>#DIV/0!</v>
      </c>
      <c r="AM76" s="184" t="e">
        <f t="shared" si="75"/>
        <v>#DIV/0!</v>
      </c>
      <c r="AN76" s="184" t="e">
        <f t="shared" si="75"/>
        <v>#DIV/0!</v>
      </c>
      <c r="AO76" s="184" t="e">
        <f t="shared" si="75"/>
        <v>#DIV/0!</v>
      </c>
      <c r="AP76" s="184" t="e">
        <f t="shared" si="75"/>
        <v>#DIV/0!</v>
      </c>
      <c r="AQ76" s="184" t="e">
        <f t="shared" si="75"/>
        <v>#DIV/0!</v>
      </c>
      <c r="AR76" s="184" t="e">
        <f t="shared" si="75"/>
        <v>#DIV/0!</v>
      </c>
      <c r="AS76" s="184" t="e">
        <f t="shared" si="75"/>
        <v>#DIV/0!</v>
      </c>
      <c r="AT76" s="184" t="e">
        <f t="shared" si="75"/>
        <v>#DIV/0!</v>
      </c>
      <c r="AU76" s="184" t="e">
        <f t="shared" si="75"/>
        <v>#DIV/0!</v>
      </c>
      <c r="AV76" s="184" t="e">
        <f t="shared" si="75"/>
        <v>#DIV/0!</v>
      </c>
      <c r="AW76" s="184" t="e">
        <f t="shared" si="75"/>
        <v>#DIV/0!</v>
      </c>
      <c r="AX76" s="184" t="e">
        <f t="shared" si="75"/>
        <v>#DIV/0!</v>
      </c>
      <c r="AY76" s="184" t="e">
        <f t="shared" si="75"/>
        <v>#DIV/0!</v>
      </c>
      <c r="AZ76" s="184" t="e">
        <f t="shared" si="75"/>
        <v>#DIV/0!</v>
      </c>
      <c r="BA76" s="185"/>
      <c r="BB76" s="186"/>
      <c r="BC76" s="186"/>
      <c r="BD76" s="167"/>
      <c r="BE76" s="187"/>
      <c r="BF76" s="186"/>
      <c r="BG76" s="188"/>
      <c r="BH76" s="171"/>
      <c r="BI76" s="197"/>
    </row>
    <row r="77" spans="1:67" ht="32.25" thickBot="1">
      <c r="A77" s="189"/>
      <c r="B77" s="190"/>
      <c r="C77" s="191" t="s">
        <v>51</v>
      </c>
      <c r="D77" s="192" t="e">
        <f t="shared" ref="D77:AI77" si="76">IF(((D75="")*AND(D76="")),"",(D75-D76)*2)</f>
        <v>#DIV/0!</v>
      </c>
      <c r="E77" s="192" t="e">
        <f t="shared" si="76"/>
        <v>#DIV/0!</v>
      </c>
      <c r="F77" s="192" t="e">
        <f t="shared" si="76"/>
        <v>#DIV/0!</v>
      </c>
      <c r="G77" s="192" t="e">
        <f t="shared" si="76"/>
        <v>#DIV/0!</v>
      </c>
      <c r="H77" s="192" t="e">
        <f t="shared" si="76"/>
        <v>#DIV/0!</v>
      </c>
      <c r="I77" s="192" t="e">
        <f t="shared" si="76"/>
        <v>#DIV/0!</v>
      </c>
      <c r="J77" s="192" t="e">
        <f t="shared" si="76"/>
        <v>#DIV/0!</v>
      </c>
      <c r="K77" s="192" t="e">
        <f t="shared" si="76"/>
        <v>#DIV/0!</v>
      </c>
      <c r="L77" s="192" t="e">
        <f t="shared" si="76"/>
        <v>#DIV/0!</v>
      </c>
      <c r="M77" s="192" t="e">
        <f t="shared" si="76"/>
        <v>#DIV/0!</v>
      </c>
      <c r="N77" s="192" t="e">
        <f t="shared" si="76"/>
        <v>#DIV/0!</v>
      </c>
      <c r="O77" s="192" t="e">
        <f t="shared" si="76"/>
        <v>#DIV/0!</v>
      </c>
      <c r="P77" s="192" t="e">
        <f t="shared" si="76"/>
        <v>#DIV/0!</v>
      </c>
      <c r="Q77" s="192" t="e">
        <f t="shared" si="76"/>
        <v>#DIV/0!</v>
      </c>
      <c r="R77" s="192" t="e">
        <f t="shared" si="76"/>
        <v>#DIV/0!</v>
      </c>
      <c r="S77" s="192" t="e">
        <f t="shared" si="76"/>
        <v>#DIV/0!</v>
      </c>
      <c r="T77" s="192" t="e">
        <f t="shared" si="76"/>
        <v>#DIV/0!</v>
      </c>
      <c r="U77" s="192" t="e">
        <f t="shared" si="76"/>
        <v>#DIV/0!</v>
      </c>
      <c r="V77" s="192" t="e">
        <f t="shared" si="76"/>
        <v>#DIV/0!</v>
      </c>
      <c r="W77" s="192" t="e">
        <f t="shared" si="76"/>
        <v>#DIV/0!</v>
      </c>
      <c r="X77" s="192" t="e">
        <f t="shared" si="76"/>
        <v>#DIV/0!</v>
      </c>
      <c r="Y77" s="192" t="e">
        <f t="shared" si="76"/>
        <v>#DIV/0!</v>
      </c>
      <c r="Z77" s="192" t="e">
        <f t="shared" si="76"/>
        <v>#DIV/0!</v>
      </c>
      <c r="AA77" s="192" t="e">
        <f t="shared" si="76"/>
        <v>#DIV/0!</v>
      </c>
      <c r="AB77" s="192" t="e">
        <f t="shared" si="76"/>
        <v>#DIV/0!</v>
      </c>
      <c r="AC77" s="192" t="e">
        <f t="shared" si="76"/>
        <v>#DIV/0!</v>
      </c>
      <c r="AD77" s="192" t="e">
        <f t="shared" si="76"/>
        <v>#DIV/0!</v>
      </c>
      <c r="AE77" s="192" t="e">
        <f t="shared" si="76"/>
        <v>#DIV/0!</v>
      </c>
      <c r="AF77" s="192" t="e">
        <f t="shared" si="76"/>
        <v>#DIV/0!</v>
      </c>
      <c r="AG77" s="192" t="e">
        <f t="shared" si="76"/>
        <v>#DIV/0!</v>
      </c>
      <c r="AH77" s="192" t="e">
        <f t="shared" si="76"/>
        <v>#DIV/0!</v>
      </c>
      <c r="AI77" s="192" t="e">
        <f t="shared" si="76"/>
        <v>#DIV/0!</v>
      </c>
      <c r="AJ77" s="192" t="e">
        <f t="shared" ref="AJ77:AZ77" si="77">IF(((AJ75="")*AND(AJ76="")),"",(AJ75-AJ76)*2)</f>
        <v>#DIV/0!</v>
      </c>
      <c r="AK77" s="192" t="e">
        <f t="shared" si="77"/>
        <v>#DIV/0!</v>
      </c>
      <c r="AL77" s="192" t="e">
        <f t="shared" si="77"/>
        <v>#DIV/0!</v>
      </c>
      <c r="AM77" s="192" t="e">
        <f t="shared" si="77"/>
        <v>#DIV/0!</v>
      </c>
      <c r="AN77" s="192" t="e">
        <f t="shared" si="77"/>
        <v>#DIV/0!</v>
      </c>
      <c r="AO77" s="192" t="e">
        <f t="shared" si="77"/>
        <v>#DIV/0!</v>
      </c>
      <c r="AP77" s="192" t="e">
        <f t="shared" si="77"/>
        <v>#DIV/0!</v>
      </c>
      <c r="AQ77" s="192" t="e">
        <f t="shared" si="77"/>
        <v>#DIV/0!</v>
      </c>
      <c r="AR77" s="192" t="e">
        <f t="shared" si="77"/>
        <v>#DIV/0!</v>
      </c>
      <c r="AS77" s="192" t="e">
        <f t="shared" si="77"/>
        <v>#DIV/0!</v>
      </c>
      <c r="AT77" s="192" t="e">
        <f t="shared" si="77"/>
        <v>#DIV/0!</v>
      </c>
      <c r="AU77" s="192" t="e">
        <f t="shared" si="77"/>
        <v>#DIV/0!</v>
      </c>
      <c r="AV77" s="192" t="e">
        <f t="shared" si="77"/>
        <v>#DIV/0!</v>
      </c>
      <c r="AW77" s="192" t="e">
        <f t="shared" si="77"/>
        <v>#DIV/0!</v>
      </c>
      <c r="AX77" s="192" t="e">
        <f t="shared" si="77"/>
        <v>#DIV/0!</v>
      </c>
      <c r="AY77" s="192" t="e">
        <f t="shared" si="77"/>
        <v>#DIV/0!</v>
      </c>
      <c r="AZ77" s="192" t="e">
        <f t="shared" si="77"/>
        <v>#DIV/0!</v>
      </c>
      <c r="BA77" s="193"/>
      <c r="BB77" s="194"/>
      <c r="BC77" s="194"/>
      <c r="BD77" s="195"/>
      <c r="BE77" s="192"/>
      <c r="BF77" s="194"/>
      <c r="BG77" s="196"/>
      <c r="BH77" s="171"/>
      <c r="BI77" s="182"/>
    </row>
    <row r="78" spans="1:67">
      <c r="A78" s="161"/>
      <c r="B78" s="162" t="s">
        <v>138</v>
      </c>
      <c r="C78" s="163" t="s">
        <v>135</v>
      </c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165" t="str">
        <f>IF((P79=""),"",MAX(D82:AZ82))</f>
        <v/>
      </c>
      <c r="BB78" s="166" t="str">
        <f>IF(P79="","",MIN(D82:AZ82))</f>
        <v/>
      </c>
      <c r="BC78" s="166" t="e">
        <f>IF((P82=""),"",AVERAGE(D82:AZ82))</f>
        <v>#DIV/0!</v>
      </c>
      <c r="BD78" s="167" t="e">
        <f>STDEV(D82:AZ82)</f>
        <v>#DIV/0!</v>
      </c>
      <c r="BE78" s="168" t="str">
        <f>IF((P79=""),"",((BA78-BB78)/(BA78+BB78))*100)</f>
        <v/>
      </c>
      <c r="BF78" s="169"/>
      <c r="BG78" s="170"/>
      <c r="BH78" s="171"/>
      <c r="BI78" s="182"/>
      <c r="BL78" s="173"/>
      <c r="BM78" s="173"/>
      <c r="BN78" s="174"/>
      <c r="BO78" s="174"/>
    </row>
    <row r="79" spans="1:67">
      <c r="A79" s="175"/>
      <c r="B79" s="176"/>
      <c r="C79" s="177" t="s">
        <v>134</v>
      </c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78"/>
      <c r="BB79" s="179"/>
      <c r="BC79" s="179"/>
      <c r="BD79" s="167"/>
      <c r="BE79" s="180"/>
      <c r="BF79" s="179"/>
      <c r="BG79" s="181"/>
      <c r="BH79" s="171"/>
      <c r="BI79" s="182"/>
    </row>
    <row r="80" spans="1:67">
      <c r="A80" s="175"/>
      <c r="B80" s="176"/>
      <c r="C80" s="183" t="s">
        <v>132</v>
      </c>
      <c r="D80" s="184" t="e">
        <f t="shared" ref="D80:AI80" si="78">300/D78</f>
        <v>#DIV/0!</v>
      </c>
      <c r="E80" s="184" t="e">
        <f t="shared" si="78"/>
        <v>#DIV/0!</v>
      </c>
      <c r="F80" s="184" t="e">
        <f t="shared" si="78"/>
        <v>#DIV/0!</v>
      </c>
      <c r="G80" s="184" t="e">
        <f t="shared" si="78"/>
        <v>#DIV/0!</v>
      </c>
      <c r="H80" s="184" t="e">
        <f t="shared" si="78"/>
        <v>#DIV/0!</v>
      </c>
      <c r="I80" s="184" t="e">
        <f t="shared" si="78"/>
        <v>#DIV/0!</v>
      </c>
      <c r="J80" s="184" t="e">
        <f t="shared" si="78"/>
        <v>#DIV/0!</v>
      </c>
      <c r="K80" s="184" t="e">
        <f t="shared" si="78"/>
        <v>#DIV/0!</v>
      </c>
      <c r="L80" s="184" t="e">
        <f t="shared" si="78"/>
        <v>#DIV/0!</v>
      </c>
      <c r="M80" s="184" t="e">
        <f t="shared" si="78"/>
        <v>#DIV/0!</v>
      </c>
      <c r="N80" s="184" t="e">
        <f t="shared" si="78"/>
        <v>#DIV/0!</v>
      </c>
      <c r="O80" s="184" t="e">
        <f t="shared" si="78"/>
        <v>#DIV/0!</v>
      </c>
      <c r="P80" s="184" t="e">
        <f t="shared" si="78"/>
        <v>#DIV/0!</v>
      </c>
      <c r="Q80" s="184" t="e">
        <f t="shared" si="78"/>
        <v>#DIV/0!</v>
      </c>
      <c r="R80" s="184" t="e">
        <f t="shared" si="78"/>
        <v>#DIV/0!</v>
      </c>
      <c r="S80" s="184" t="e">
        <f t="shared" si="78"/>
        <v>#DIV/0!</v>
      </c>
      <c r="T80" s="184" t="e">
        <f t="shared" si="78"/>
        <v>#DIV/0!</v>
      </c>
      <c r="U80" s="184" t="e">
        <f t="shared" si="78"/>
        <v>#DIV/0!</v>
      </c>
      <c r="V80" s="184" t="e">
        <f t="shared" si="78"/>
        <v>#DIV/0!</v>
      </c>
      <c r="W80" s="184" t="e">
        <f t="shared" si="78"/>
        <v>#DIV/0!</v>
      </c>
      <c r="X80" s="184" t="e">
        <f t="shared" si="78"/>
        <v>#DIV/0!</v>
      </c>
      <c r="Y80" s="184" t="e">
        <f t="shared" si="78"/>
        <v>#DIV/0!</v>
      </c>
      <c r="Z80" s="184" t="e">
        <f t="shared" si="78"/>
        <v>#DIV/0!</v>
      </c>
      <c r="AA80" s="184" t="e">
        <f t="shared" si="78"/>
        <v>#DIV/0!</v>
      </c>
      <c r="AB80" s="184" t="e">
        <f t="shared" si="78"/>
        <v>#DIV/0!</v>
      </c>
      <c r="AC80" s="184" t="e">
        <f t="shared" si="78"/>
        <v>#DIV/0!</v>
      </c>
      <c r="AD80" s="184" t="e">
        <f t="shared" si="78"/>
        <v>#DIV/0!</v>
      </c>
      <c r="AE80" s="184" t="e">
        <f t="shared" si="78"/>
        <v>#DIV/0!</v>
      </c>
      <c r="AF80" s="184" t="e">
        <f t="shared" si="78"/>
        <v>#DIV/0!</v>
      </c>
      <c r="AG80" s="184" t="e">
        <f t="shared" si="78"/>
        <v>#DIV/0!</v>
      </c>
      <c r="AH80" s="184" t="e">
        <f t="shared" si="78"/>
        <v>#DIV/0!</v>
      </c>
      <c r="AI80" s="184" t="e">
        <f t="shared" si="78"/>
        <v>#DIV/0!</v>
      </c>
      <c r="AJ80" s="184" t="e">
        <f t="shared" ref="AJ80:AZ80" si="79">300/AJ78</f>
        <v>#DIV/0!</v>
      </c>
      <c r="AK80" s="184" t="e">
        <f t="shared" si="79"/>
        <v>#DIV/0!</v>
      </c>
      <c r="AL80" s="184" t="e">
        <f t="shared" si="79"/>
        <v>#DIV/0!</v>
      </c>
      <c r="AM80" s="184" t="e">
        <f t="shared" si="79"/>
        <v>#DIV/0!</v>
      </c>
      <c r="AN80" s="184" t="e">
        <f t="shared" si="79"/>
        <v>#DIV/0!</v>
      </c>
      <c r="AO80" s="184" t="e">
        <f t="shared" si="79"/>
        <v>#DIV/0!</v>
      </c>
      <c r="AP80" s="184" t="e">
        <f t="shared" si="79"/>
        <v>#DIV/0!</v>
      </c>
      <c r="AQ80" s="184" t="e">
        <f t="shared" si="79"/>
        <v>#DIV/0!</v>
      </c>
      <c r="AR80" s="184" t="e">
        <f t="shared" si="79"/>
        <v>#DIV/0!</v>
      </c>
      <c r="AS80" s="184" t="e">
        <f t="shared" si="79"/>
        <v>#DIV/0!</v>
      </c>
      <c r="AT80" s="184" t="e">
        <f t="shared" si="79"/>
        <v>#DIV/0!</v>
      </c>
      <c r="AU80" s="184" t="e">
        <f t="shared" si="79"/>
        <v>#DIV/0!</v>
      </c>
      <c r="AV80" s="184" t="e">
        <f t="shared" si="79"/>
        <v>#DIV/0!</v>
      </c>
      <c r="AW80" s="184" t="e">
        <f t="shared" si="79"/>
        <v>#DIV/0!</v>
      </c>
      <c r="AX80" s="184" t="e">
        <f t="shared" si="79"/>
        <v>#DIV/0!</v>
      </c>
      <c r="AY80" s="184" t="e">
        <f t="shared" si="79"/>
        <v>#DIV/0!</v>
      </c>
      <c r="AZ80" s="184" t="e">
        <f t="shared" si="79"/>
        <v>#DIV/0!</v>
      </c>
      <c r="BA80" s="185"/>
      <c r="BB80" s="186"/>
      <c r="BC80" s="186"/>
      <c r="BD80" s="167"/>
      <c r="BE80" s="187"/>
      <c r="BF80" s="186"/>
      <c r="BG80" s="188"/>
      <c r="BH80" s="171"/>
      <c r="BI80" s="197"/>
    </row>
    <row r="81" spans="1:67">
      <c r="A81" s="175"/>
      <c r="B81" s="176"/>
      <c r="C81" s="183" t="s">
        <v>133</v>
      </c>
      <c r="D81" s="184" t="e">
        <f t="shared" ref="D81:AI81" si="80">300/D79</f>
        <v>#DIV/0!</v>
      </c>
      <c r="E81" s="184" t="e">
        <f t="shared" si="80"/>
        <v>#DIV/0!</v>
      </c>
      <c r="F81" s="184" t="e">
        <f t="shared" si="80"/>
        <v>#DIV/0!</v>
      </c>
      <c r="G81" s="184" t="e">
        <f t="shared" si="80"/>
        <v>#DIV/0!</v>
      </c>
      <c r="H81" s="184" t="e">
        <f t="shared" si="80"/>
        <v>#DIV/0!</v>
      </c>
      <c r="I81" s="184" t="e">
        <f t="shared" si="80"/>
        <v>#DIV/0!</v>
      </c>
      <c r="J81" s="184" t="e">
        <f t="shared" si="80"/>
        <v>#DIV/0!</v>
      </c>
      <c r="K81" s="184" t="e">
        <f t="shared" si="80"/>
        <v>#DIV/0!</v>
      </c>
      <c r="L81" s="184" t="e">
        <f t="shared" si="80"/>
        <v>#DIV/0!</v>
      </c>
      <c r="M81" s="184" t="e">
        <f t="shared" si="80"/>
        <v>#DIV/0!</v>
      </c>
      <c r="N81" s="184" t="e">
        <f t="shared" si="80"/>
        <v>#DIV/0!</v>
      </c>
      <c r="O81" s="184" t="e">
        <f t="shared" si="80"/>
        <v>#DIV/0!</v>
      </c>
      <c r="P81" s="184" t="e">
        <f t="shared" si="80"/>
        <v>#DIV/0!</v>
      </c>
      <c r="Q81" s="184" t="e">
        <f t="shared" si="80"/>
        <v>#DIV/0!</v>
      </c>
      <c r="R81" s="184" t="e">
        <f t="shared" si="80"/>
        <v>#DIV/0!</v>
      </c>
      <c r="S81" s="184" t="e">
        <f t="shared" si="80"/>
        <v>#DIV/0!</v>
      </c>
      <c r="T81" s="184" t="e">
        <f t="shared" si="80"/>
        <v>#DIV/0!</v>
      </c>
      <c r="U81" s="184" t="e">
        <f t="shared" si="80"/>
        <v>#DIV/0!</v>
      </c>
      <c r="V81" s="184" t="e">
        <f t="shared" si="80"/>
        <v>#DIV/0!</v>
      </c>
      <c r="W81" s="184" t="e">
        <f t="shared" si="80"/>
        <v>#DIV/0!</v>
      </c>
      <c r="X81" s="184" t="e">
        <f t="shared" si="80"/>
        <v>#DIV/0!</v>
      </c>
      <c r="Y81" s="184" t="e">
        <f t="shared" si="80"/>
        <v>#DIV/0!</v>
      </c>
      <c r="Z81" s="184" t="e">
        <f t="shared" si="80"/>
        <v>#DIV/0!</v>
      </c>
      <c r="AA81" s="184" t="e">
        <f t="shared" si="80"/>
        <v>#DIV/0!</v>
      </c>
      <c r="AB81" s="184" t="e">
        <f t="shared" si="80"/>
        <v>#DIV/0!</v>
      </c>
      <c r="AC81" s="184" t="e">
        <f t="shared" si="80"/>
        <v>#DIV/0!</v>
      </c>
      <c r="AD81" s="184" t="e">
        <f t="shared" si="80"/>
        <v>#DIV/0!</v>
      </c>
      <c r="AE81" s="184" t="e">
        <f t="shared" si="80"/>
        <v>#DIV/0!</v>
      </c>
      <c r="AF81" s="184" t="e">
        <f t="shared" si="80"/>
        <v>#DIV/0!</v>
      </c>
      <c r="AG81" s="184" t="e">
        <f t="shared" si="80"/>
        <v>#DIV/0!</v>
      </c>
      <c r="AH81" s="184" t="e">
        <f t="shared" si="80"/>
        <v>#DIV/0!</v>
      </c>
      <c r="AI81" s="184" t="e">
        <f t="shared" si="80"/>
        <v>#DIV/0!</v>
      </c>
      <c r="AJ81" s="184" t="e">
        <f t="shared" ref="AJ81:AZ81" si="81">300/AJ79</f>
        <v>#DIV/0!</v>
      </c>
      <c r="AK81" s="184" t="e">
        <f t="shared" si="81"/>
        <v>#DIV/0!</v>
      </c>
      <c r="AL81" s="184" t="e">
        <f t="shared" si="81"/>
        <v>#DIV/0!</v>
      </c>
      <c r="AM81" s="184" t="e">
        <f t="shared" si="81"/>
        <v>#DIV/0!</v>
      </c>
      <c r="AN81" s="184" t="e">
        <f t="shared" si="81"/>
        <v>#DIV/0!</v>
      </c>
      <c r="AO81" s="184" t="e">
        <f t="shared" si="81"/>
        <v>#DIV/0!</v>
      </c>
      <c r="AP81" s="184" t="e">
        <f t="shared" si="81"/>
        <v>#DIV/0!</v>
      </c>
      <c r="AQ81" s="184" t="e">
        <f t="shared" si="81"/>
        <v>#DIV/0!</v>
      </c>
      <c r="AR81" s="184" t="e">
        <f t="shared" si="81"/>
        <v>#DIV/0!</v>
      </c>
      <c r="AS81" s="184" t="e">
        <f t="shared" si="81"/>
        <v>#DIV/0!</v>
      </c>
      <c r="AT81" s="184" t="e">
        <f t="shared" si="81"/>
        <v>#DIV/0!</v>
      </c>
      <c r="AU81" s="184" t="e">
        <f t="shared" si="81"/>
        <v>#DIV/0!</v>
      </c>
      <c r="AV81" s="184" t="e">
        <f t="shared" si="81"/>
        <v>#DIV/0!</v>
      </c>
      <c r="AW81" s="184" t="e">
        <f t="shared" si="81"/>
        <v>#DIV/0!</v>
      </c>
      <c r="AX81" s="184" t="e">
        <f t="shared" si="81"/>
        <v>#DIV/0!</v>
      </c>
      <c r="AY81" s="184" t="e">
        <f t="shared" si="81"/>
        <v>#DIV/0!</v>
      </c>
      <c r="AZ81" s="184" t="e">
        <f t="shared" si="81"/>
        <v>#DIV/0!</v>
      </c>
      <c r="BA81" s="185"/>
      <c r="BB81" s="186"/>
      <c r="BC81" s="186"/>
      <c r="BD81" s="167"/>
      <c r="BE81" s="187"/>
      <c r="BF81" s="186"/>
      <c r="BG81" s="188"/>
      <c r="BH81" s="171"/>
      <c r="BI81" s="197"/>
    </row>
    <row r="82" spans="1:67" ht="32.25" thickBot="1">
      <c r="A82" s="189"/>
      <c r="B82" s="190"/>
      <c r="C82" s="191" t="s">
        <v>51</v>
      </c>
      <c r="D82" s="192" t="e">
        <f t="shared" ref="D82:AI82" si="82">IF(((D80="")*AND(D81="")),"",(D80-D81)*2)</f>
        <v>#DIV/0!</v>
      </c>
      <c r="E82" s="192" t="e">
        <f t="shared" si="82"/>
        <v>#DIV/0!</v>
      </c>
      <c r="F82" s="192" t="e">
        <f t="shared" si="82"/>
        <v>#DIV/0!</v>
      </c>
      <c r="G82" s="192" t="e">
        <f t="shared" si="82"/>
        <v>#DIV/0!</v>
      </c>
      <c r="H82" s="192" t="e">
        <f t="shared" si="82"/>
        <v>#DIV/0!</v>
      </c>
      <c r="I82" s="192" t="e">
        <f t="shared" si="82"/>
        <v>#DIV/0!</v>
      </c>
      <c r="J82" s="192" t="e">
        <f t="shared" si="82"/>
        <v>#DIV/0!</v>
      </c>
      <c r="K82" s="192" t="e">
        <f t="shared" si="82"/>
        <v>#DIV/0!</v>
      </c>
      <c r="L82" s="192" t="e">
        <f t="shared" si="82"/>
        <v>#DIV/0!</v>
      </c>
      <c r="M82" s="192" t="e">
        <f t="shared" si="82"/>
        <v>#DIV/0!</v>
      </c>
      <c r="N82" s="192" t="e">
        <f t="shared" si="82"/>
        <v>#DIV/0!</v>
      </c>
      <c r="O82" s="192" t="e">
        <f t="shared" si="82"/>
        <v>#DIV/0!</v>
      </c>
      <c r="P82" s="192" t="e">
        <f t="shared" si="82"/>
        <v>#DIV/0!</v>
      </c>
      <c r="Q82" s="192" t="e">
        <f t="shared" si="82"/>
        <v>#DIV/0!</v>
      </c>
      <c r="R82" s="192" t="e">
        <f t="shared" si="82"/>
        <v>#DIV/0!</v>
      </c>
      <c r="S82" s="192" t="e">
        <f t="shared" si="82"/>
        <v>#DIV/0!</v>
      </c>
      <c r="T82" s="192" t="e">
        <f t="shared" si="82"/>
        <v>#DIV/0!</v>
      </c>
      <c r="U82" s="192" t="e">
        <f t="shared" si="82"/>
        <v>#DIV/0!</v>
      </c>
      <c r="V82" s="192" t="e">
        <f t="shared" si="82"/>
        <v>#DIV/0!</v>
      </c>
      <c r="W82" s="192" t="e">
        <f t="shared" si="82"/>
        <v>#DIV/0!</v>
      </c>
      <c r="X82" s="192" t="e">
        <f t="shared" si="82"/>
        <v>#DIV/0!</v>
      </c>
      <c r="Y82" s="192" t="e">
        <f t="shared" si="82"/>
        <v>#DIV/0!</v>
      </c>
      <c r="Z82" s="192" t="e">
        <f t="shared" si="82"/>
        <v>#DIV/0!</v>
      </c>
      <c r="AA82" s="192" t="e">
        <f t="shared" si="82"/>
        <v>#DIV/0!</v>
      </c>
      <c r="AB82" s="192" t="e">
        <f t="shared" si="82"/>
        <v>#DIV/0!</v>
      </c>
      <c r="AC82" s="192" t="e">
        <f t="shared" si="82"/>
        <v>#DIV/0!</v>
      </c>
      <c r="AD82" s="192" t="e">
        <f t="shared" si="82"/>
        <v>#DIV/0!</v>
      </c>
      <c r="AE82" s="192" t="e">
        <f t="shared" si="82"/>
        <v>#DIV/0!</v>
      </c>
      <c r="AF82" s="192" t="e">
        <f t="shared" si="82"/>
        <v>#DIV/0!</v>
      </c>
      <c r="AG82" s="192" t="e">
        <f t="shared" si="82"/>
        <v>#DIV/0!</v>
      </c>
      <c r="AH82" s="192" t="e">
        <f t="shared" si="82"/>
        <v>#DIV/0!</v>
      </c>
      <c r="AI82" s="192" t="e">
        <f t="shared" si="82"/>
        <v>#DIV/0!</v>
      </c>
      <c r="AJ82" s="192" t="e">
        <f t="shared" ref="AJ82:AZ82" si="83">IF(((AJ80="")*AND(AJ81="")),"",(AJ80-AJ81)*2)</f>
        <v>#DIV/0!</v>
      </c>
      <c r="AK82" s="192" t="e">
        <f t="shared" si="83"/>
        <v>#DIV/0!</v>
      </c>
      <c r="AL82" s="192" t="e">
        <f t="shared" si="83"/>
        <v>#DIV/0!</v>
      </c>
      <c r="AM82" s="192" t="e">
        <f t="shared" si="83"/>
        <v>#DIV/0!</v>
      </c>
      <c r="AN82" s="192" t="e">
        <f t="shared" si="83"/>
        <v>#DIV/0!</v>
      </c>
      <c r="AO82" s="192" t="e">
        <f t="shared" si="83"/>
        <v>#DIV/0!</v>
      </c>
      <c r="AP82" s="192" t="e">
        <f t="shared" si="83"/>
        <v>#DIV/0!</v>
      </c>
      <c r="AQ82" s="192" t="e">
        <f t="shared" si="83"/>
        <v>#DIV/0!</v>
      </c>
      <c r="AR82" s="192" t="e">
        <f t="shared" si="83"/>
        <v>#DIV/0!</v>
      </c>
      <c r="AS82" s="192" t="e">
        <f t="shared" si="83"/>
        <v>#DIV/0!</v>
      </c>
      <c r="AT82" s="192" t="e">
        <f t="shared" si="83"/>
        <v>#DIV/0!</v>
      </c>
      <c r="AU82" s="192" t="e">
        <f t="shared" si="83"/>
        <v>#DIV/0!</v>
      </c>
      <c r="AV82" s="192" t="e">
        <f t="shared" si="83"/>
        <v>#DIV/0!</v>
      </c>
      <c r="AW82" s="192" t="e">
        <f t="shared" si="83"/>
        <v>#DIV/0!</v>
      </c>
      <c r="AX82" s="192" t="e">
        <f t="shared" si="83"/>
        <v>#DIV/0!</v>
      </c>
      <c r="AY82" s="192" t="e">
        <f t="shared" si="83"/>
        <v>#DIV/0!</v>
      </c>
      <c r="AZ82" s="192" t="e">
        <f t="shared" si="83"/>
        <v>#DIV/0!</v>
      </c>
      <c r="BA82" s="193"/>
      <c r="BB82" s="194"/>
      <c r="BC82" s="194"/>
      <c r="BD82" s="195"/>
      <c r="BE82" s="192"/>
      <c r="BF82" s="194"/>
      <c r="BG82" s="196"/>
      <c r="BH82" s="171"/>
      <c r="BI82" s="182"/>
    </row>
    <row r="83" spans="1:67">
      <c r="A83" s="161"/>
      <c r="B83" s="162" t="s">
        <v>138</v>
      </c>
      <c r="C83" s="163" t="s">
        <v>135</v>
      </c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165" t="str">
        <f>IF((P84=""),"",MAX(D87:AZ87))</f>
        <v/>
      </c>
      <c r="BB83" s="166" t="str">
        <f>IF(P84="","",MIN(D87:AZ87))</f>
        <v/>
      </c>
      <c r="BC83" s="166" t="e">
        <f>IF((P87=""),"",AVERAGE(D87:AZ87))</f>
        <v>#DIV/0!</v>
      </c>
      <c r="BD83" s="167" t="e">
        <f>STDEV(D87:AZ87)</f>
        <v>#DIV/0!</v>
      </c>
      <c r="BE83" s="168" t="str">
        <f>IF((P84=""),"",((BA83-BB83)/(BA83+BB83))*100)</f>
        <v/>
      </c>
      <c r="BF83" s="169"/>
      <c r="BG83" s="170"/>
      <c r="BH83" s="171"/>
      <c r="BI83" s="182"/>
      <c r="BL83" s="173"/>
      <c r="BM83" s="173"/>
      <c r="BN83" s="174"/>
      <c r="BO83" s="174"/>
    </row>
    <row r="84" spans="1:67">
      <c r="A84" s="175"/>
      <c r="B84" s="176"/>
      <c r="C84" s="177" t="s">
        <v>134</v>
      </c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  <c r="AZ84" s="164"/>
      <c r="BA84" s="178"/>
      <c r="BB84" s="179"/>
      <c r="BC84" s="179"/>
      <c r="BD84" s="167"/>
      <c r="BE84" s="180"/>
      <c r="BF84" s="179"/>
      <c r="BG84" s="181"/>
      <c r="BH84" s="171"/>
      <c r="BI84" s="182"/>
    </row>
    <row r="85" spans="1:67">
      <c r="A85" s="175"/>
      <c r="B85" s="176"/>
      <c r="C85" s="183" t="s">
        <v>132</v>
      </c>
      <c r="D85" s="184" t="e">
        <f t="shared" ref="D85:AI85" si="84">300/D83</f>
        <v>#DIV/0!</v>
      </c>
      <c r="E85" s="184" t="e">
        <f t="shared" si="84"/>
        <v>#DIV/0!</v>
      </c>
      <c r="F85" s="184" t="e">
        <f t="shared" si="84"/>
        <v>#DIV/0!</v>
      </c>
      <c r="G85" s="184" t="e">
        <f t="shared" si="84"/>
        <v>#DIV/0!</v>
      </c>
      <c r="H85" s="184" t="e">
        <f t="shared" si="84"/>
        <v>#DIV/0!</v>
      </c>
      <c r="I85" s="184" t="e">
        <f t="shared" si="84"/>
        <v>#DIV/0!</v>
      </c>
      <c r="J85" s="184" t="e">
        <f t="shared" si="84"/>
        <v>#DIV/0!</v>
      </c>
      <c r="K85" s="184" t="e">
        <f t="shared" si="84"/>
        <v>#DIV/0!</v>
      </c>
      <c r="L85" s="184" t="e">
        <f t="shared" si="84"/>
        <v>#DIV/0!</v>
      </c>
      <c r="M85" s="184" t="e">
        <f t="shared" si="84"/>
        <v>#DIV/0!</v>
      </c>
      <c r="N85" s="184" t="e">
        <f t="shared" si="84"/>
        <v>#DIV/0!</v>
      </c>
      <c r="O85" s="184" t="e">
        <f t="shared" si="84"/>
        <v>#DIV/0!</v>
      </c>
      <c r="P85" s="184" t="e">
        <f t="shared" si="84"/>
        <v>#DIV/0!</v>
      </c>
      <c r="Q85" s="184" t="e">
        <f t="shared" si="84"/>
        <v>#DIV/0!</v>
      </c>
      <c r="R85" s="184" t="e">
        <f t="shared" si="84"/>
        <v>#DIV/0!</v>
      </c>
      <c r="S85" s="184" t="e">
        <f t="shared" si="84"/>
        <v>#DIV/0!</v>
      </c>
      <c r="T85" s="184" t="e">
        <f t="shared" si="84"/>
        <v>#DIV/0!</v>
      </c>
      <c r="U85" s="184" t="e">
        <f t="shared" si="84"/>
        <v>#DIV/0!</v>
      </c>
      <c r="V85" s="184" t="e">
        <f t="shared" si="84"/>
        <v>#DIV/0!</v>
      </c>
      <c r="W85" s="184" t="e">
        <f t="shared" si="84"/>
        <v>#DIV/0!</v>
      </c>
      <c r="X85" s="184" t="e">
        <f t="shared" si="84"/>
        <v>#DIV/0!</v>
      </c>
      <c r="Y85" s="184" t="e">
        <f t="shared" si="84"/>
        <v>#DIV/0!</v>
      </c>
      <c r="Z85" s="184" t="e">
        <f t="shared" si="84"/>
        <v>#DIV/0!</v>
      </c>
      <c r="AA85" s="184" t="e">
        <f t="shared" si="84"/>
        <v>#DIV/0!</v>
      </c>
      <c r="AB85" s="184" t="e">
        <f t="shared" si="84"/>
        <v>#DIV/0!</v>
      </c>
      <c r="AC85" s="184" t="e">
        <f t="shared" si="84"/>
        <v>#DIV/0!</v>
      </c>
      <c r="AD85" s="184" t="e">
        <f t="shared" si="84"/>
        <v>#DIV/0!</v>
      </c>
      <c r="AE85" s="184" t="e">
        <f t="shared" si="84"/>
        <v>#DIV/0!</v>
      </c>
      <c r="AF85" s="184" t="e">
        <f t="shared" si="84"/>
        <v>#DIV/0!</v>
      </c>
      <c r="AG85" s="184" t="e">
        <f t="shared" si="84"/>
        <v>#DIV/0!</v>
      </c>
      <c r="AH85" s="184" t="e">
        <f t="shared" si="84"/>
        <v>#DIV/0!</v>
      </c>
      <c r="AI85" s="184" t="e">
        <f t="shared" si="84"/>
        <v>#DIV/0!</v>
      </c>
      <c r="AJ85" s="184" t="e">
        <f t="shared" ref="AJ85:AZ85" si="85">300/AJ83</f>
        <v>#DIV/0!</v>
      </c>
      <c r="AK85" s="184" t="e">
        <f t="shared" si="85"/>
        <v>#DIV/0!</v>
      </c>
      <c r="AL85" s="184" t="e">
        <f t="shared" si="85"/>
        <v>#DIV/0!</v>
      </c>
      <c r="AM85" s="184" t="e">
        <f t="shared" si="85"/>
        <v>#DIV/0!</v>
      </c>
      <c r="AN85" s="184" t="e">
        <f t="shared" si="85"/>
        <v>#DIV/0!</v>
      </c>
      <c r="AO85" s="184" t="e">
        <f t="shared" si="85"/>
        <v>#DIV/0!</v>
      </c>
      <c r="AP85" s="184" t="e">
        <f t="shared" si="85"/>
        <v>#DIV/0!</v>
      </c>
      <c r="AQ85" s="184" t="e">
        <f t="shared" si="85"/>
        <v>#DIV/0!</v>
      </c>
      <c r="AR85" s="184" t="e">
        <f t="shared" si="85"/>
        <v>#DIV/0!</v>
      </c>
      <c r="AS85" s="184" t="e">
        <f t="shared" si="85"/>
        <v>#DIV/0!</v>
      </c>
      <c r="AT85" s="184" t="e">
        <f t="shared" si="85"/>
        <v>#DIV/0!</v>
      </c>
      <c r="AU85" s="184" t="e">
        <f t="shared" si="85"/>
        <v>#DIV/0!</v>
      </c>
      <c r="AV85" s="184" t="e">
        <f t="shared" si="85"/>
        <v>#DIV/0!</v>
      </c>
      <c r="AW85" s="184" t="e">
        <f t="shared" si="85"/>
        <v>#DIV/0!</v>
      </c>
      <c r="AX85" s="184" t="e">
        <f t="shared" si="85"/>
        <v>#DIV/0!</v>
      </c>
      <c r="AY85" s="184" t="e">
        <f t="shared" si="85"/>
        <v>#DIV/0!</v>
      </c>
      <c r="AZ85" s="184" t="e">
        <f t="shared" si="85"/>
        <v>#DIV/0!</v>
      </c>
      <c r="BA85" s="185"/>
      <c r="BB85" s="186"/>
      <c r="BC85" s="186"/>
      <c r="BD85" s="167"/>
      <c r="BE85" s="187"/>
      <c r="BF85" s="186"/>
      <c r="BG85" s="188"/>
      <c r="BH85" s="171"/>
      <c r="BI85" s="197"/>
    </row>
    <row r="86" spans="1:67">
      <c r="A86" s="175"/>
      <c r="B86" s="176"/>
      <c r="C86" s="183" t="s">
        <v>133</v>
      </c>
      <c r="D86" s="184" t="e">
        <f t="shared" ref="D86:AI86" si="86">300/D84</f>
        <v>#DIV/0!</v>
      </c>
      <c r="E86" s="184" t="e">
        <f t="shared" si="86"/>
        <v>#DIV/0!</v>
      </c>
      <c r="F86" s="184" t="e">
        <f t="shared" si="86"/>
        <v>#DIV/0!</v>
      </c>
      <c r="G86" s="184" t="e">
        <f t="shared" si="86"/>
        <v>#DIV/0!</v>
      </c>
      <c r="H86" s="184" t="e">
        <f t="shared" si="86"/>
        <v>#DIV/0!</v>
      </c>
      <c r="I86" s="184" t="e">
        <f t="shared" si="86"/>
        <v>#DIV/0!</v>
      </c>
      <c r="J86" s="184" t="e">
        <f t="shared" si="86"/>
        <v>#DIV/0!</v>
      </c>
      <c r="K86" s="184" t="e">
        <f t="shared" si="86"/>
        <v>#DIV/0!</v>
      </c>
      <c r="L86" s="184" t="e">
        <f t="shared" si="86"/>
        <v>#DIV/0!</v>
      </c>
      <c r="M86" s="184" t="e">
        <f t="shared" si="86"/>
        <v>#DIV/0!</v>
      </c>
      <c r="N86" s="184" t="e">
        <f t="shared" si="86"/>
        <v>#DIV/0!</v>
      </c>
      <c r="O86" s="184" t="e">
        <f t="shared" si="86"/>
        <v>#DIV/0!</v>
      </c>
      <c r="P86" s="184" t="e">
        <f t="shared" si="86"/>
        <v>#DIV/0!</v>
      </c>
      <c r="Q86" s="184" t="e">
        <f t="shared" si="86"/>
        <v>#DIV/0!</v>
      </c>
      <c r="R86" s="184" t="e">
        <f t="shared" si="86"/>
        <v>#DIV/0!</v>
      </c>
      <c r="S86" s="184" t="e">
        <f t="shared" si="86"/>
        <v>#DIV/0!</v>
      </c>
      <c r="T86" s="184" t="e">
        <f t="shared" si="86"/>
        <v>#DIV/0!</v>
      </c>
      <c r="U86" s="184" t="e">
        <f t="shared" si="86"/>
        <v>#DIV/0!</v>
      </c>
      <c r="V86" s="184" t="e">
        <f t="shared" si="86"/>
        <v>#DIV/0!</v>
      </c>
      <c r="W86" s="184" t="e">
        <f t="shared" si="86"/>
        <v>#DIV/0!</v>
      </c>
      <c r="X86" s="184" t="e">
        <f t="shared" si="86"/>
        <v>#DIV/0!</v>
      </c>
      <c r="Y86" s="184" t="e">
        <f t="shared" si="86"/>
        <v>#DIV/0!</v>
      </c>
      <c r="Z86" s="184" t="e">
        <f t="shared" si="86"/>
        <v>#DIV/0!</v>
      </c>
      <c r="AA86" s="184" t="e">
        <f t="shared" si="86"/>
        <v>#DIV/0!</v>
      </c>
      <c r="AB86" s="184" t="e">
        <f t="shared" si="86"/>
        <v>#DIV/0!</v>
      </c>
      <c r="AC86" s="184" t="e">
        <f t="shared" si="86"/>
        <v>#DIV/0!</v>
      </c>
      <c r="AD86" s="184" t="e">
        <f t="shared" si="86"/>
        <v>#DIV/0!</v>
      </c>
      <c r="AE86" s="184" t="e">
        <f t="shared" si="86"/>
        <v>#DIV/0!</v>
      </c>
      <c r="AF86" s="184" t="e">
        <f t="shared" si="86"/>
        <v>#DIV/0!</v>
      </c>
      <c r="AG86" s="184" t="e">
        <f t="shared" si="86"/>
        <v>#DIV/0!</v>
      </c>
      <c r="AH86" s="184" t="e">
        <f t="shared" si="86"/>
        <v>#DIV/0!</v>
      </c>
      <c r="AI86" s="184" t="e">
        <f t="shared" si="86"/>
        <v>#DIV/0!</v>
      </c>
      <c r="AJ86" s="184" t="e">
        <f t="shared" ref="AJ86:AZ86" si="87">300/AJ84</f>
        <v>#DIV/0!</v>
      </c>
      <c r="AK86" s="184" t="e">
        <f t="shared" si="87"/>
        <v>#DIV/0!</v>
      </c>
      <c r="AL86" s="184" t="e">
        <f t="shared" si="87"/>
        <v>#DIV/0!</v>
      </c>
      <c r="AM86" s="184" t="e">
        <f t="shared" si="87"/>
        <v>#DIV/0!</v>
      </c>
      <c r="AN86" s="184" t="e">
        <f t="shared" si="87"/>
        <v>#DIV/0!</v>
      </c>
      <c r="AO86" s="184" t="e">
        <f t="shared" si="87"/>
        <v>#DIV/0!</v>
      </c>
      <c r="AP86" s="184" t="e">
        <f t="shared" si="87"/>
        <v>#DIV/0!</v>
      </c>
      <c r="AQ86" s="184" t="e">
        <f t="shared" si="87"/>
        <v>#DIV/0!</v>
      </c>
      <c r="AR86" s="184" t="e">
        <f t="shared" si="87"/>
        <v>#DIV/0!</v>
      </c>
      <c r="AS86" s="184" t="e">
        <f t="shared" si="87"/>
        <v>#DIV/0!</v>
      </c>
      <c r="AT86" s="184" t="e">
        <f t="shared" si="87"/>
        <v>#DIV/0!</v>
      </c>
      <c r="AU86" s="184" t="e">
        <f t="shared" si="87"/>
        <v>#DIV/0!</v>
      </c>
      <c r="AV86" s="184" t="e">
        <f t="shared" si="87"/>
        <v>#DIV/0!</v>
      </c>
      <c r="AW86" s="184" t="e">
        <f t="shared" si="87"/>
        <v>#DIV/0!</v>
      </c>
      <c r="AX86" s="184" t="e">
        <f t="shared" si="87"/>
        <v>#DIV/0!</v>
      </c>
      <c r="AY86" s="184" t="e">
        <f t="shared" si="87"/>
        <v>#DIV/0!</v>
      </c>
      <c r="AZ86" s="184" t="e">
        <f t="shared" si="87"/>
        <v>#DIV/0!</v>
      </c>
      <c r="BA86" s="185"/>
      <c r="BB86" s="186"/>
      <c r="BC86" s="186"/>
      <c r="BD86" s="167"/>
      <c r="BE86" s="187"/>
      <c r="BF86" s="186"/>
      <c r="BG86" s="188"/>
      <c r="BH86" s="171"/>
      <c r="BI86" s="197"/>
    </row>
    <row r="87" spans="1:67" ht="32.25" thickBot="1">
      <c r="A87" s="189"/>
      <c r="B87" s="190"/>
      <c r="C87" s="191" t="s">
        <v>51</v>
      </c>
      <c r="D87" s="192" t="e">
        <f t="shared" ref="D87:AI87" si="88">IF(((D85="")*AND(D86="")),"",(D85-D86)*2)</f>
        <v>#DIV/0!</v>
      </c>
      <c r="E87" s="192" t="e">
        <f t="shared" si="88"/>
        <v>#DIV/0!</v>
      </c>
      <c r="F87" s="192" t="e">
        <f t="shared" si="88"/>
        <v>#DIV/0!</v>
      </c>
      <c r="G87" s="192" t="e">
        <f t="shared" si="88"/>
        <v>#DIV/0!</v>
      </c>
      <c r="H87" s="192" t="e">
        <f t="shared" si="88"/>
        <v>#DIV/0!</v>
      </c>
      <c r="I87" s="192" t="e">
        <f t="shared" si="88"/>
        <v>#DIV/0!</v>
      </c>
      <c r="J87" s="192" t="e">
        <f t="shared" si="88"/>
        <v>#DIV/0!</v>
      </c>
      <c r="K87" s="192" t="e">
        <f t="shared" si="88"/>
        <v>#DIV/0!</v>
      </c>
      <c r="L87" s="192" t="e">
        <f t="shared" si="88"/>
        <v>#DIV/0!</v>
      </c>
      <c r="M87" s="192" t="e">
        <f t="shared" si="88"/>
        <v>#DIV/0!</v>
      </c>
      <c r="N87" s="192" t="e">
        <f t="shared" si="88"/>
        <v>#DIV/0!</v>
      </c>
      <c r="O87" s="192" t="e">
        <f t="shared" si="88"/>
        <v>#DIV/0!</v>
      </c>
      <c r="P87" s="192" t="e">
        <f t="shared" si="88"/>
        <v>#DIV/0!</v>
      </c>
      <c r="Q87" s="192" t="e">
        <f t="shared" si="88"/>
        <v>#DIV/0!</v>
      </c>
      <c r="R87" s="192" t="e">
        <f t="shared" si="88"/>
        <v>#DIV/0!</v>
      </c>
      <c r="S87" s="192" t="e">
        <f t="shared" si="88"/>
        <v>#DIV/0!</v>
      </c>
      <c r="T87" s="192" t="e">
        <f t="shared" si="88"/>
        <v>#DIV/0!</v>
      </c>
      <c r="U87" s="192" t="e">
        <f t="shared" si="88"/>
        <v>#DIV/0!</v>
      </c>
      <c r="V87" s="192" t="e">
        <f t="shared" si="88"/>
        <v>#DIV/0!</v>
      </c>
      <c r="W87" s="192" t="e">
        <f t="shared" si="88"/>
        <v>#DIV/0!</v>
      </c>
      <c r="X87" s="192" t="e">
        <f t="shared" si="88"/>
        <v>#DIV/0!</v>
      </c>
      <c r="Y87" s="192" t="e">
        <f t="shared" si="88"/>
        <v>#DIV/0!</v>
      </c>
      <c r="Z87" s="192" t="e">
        <f t="shared" si="88"/>
        <v>#DIV/0!</v>
      </c>
      <c r="AA87" s="192" t="e">
        <f t="shared" si="88"/>
        <v>#DIV/0!</v>
      </c>
      <c r="AB87" s="192" t="e">
        <f t="shared" si="88"/>
        <v>#DIV/0!</v>
      </c>
      <c r="AC87" s="192" t="e">
        <f t="shared" si="88"/>
        <v>#DIV/0!</v>
      </c>
      <c r="AD87" s="192" t="e">
        <f t="shared" si="88"/>
        <v>#DIV/0!</v>
      </c>
      <c r="AE87" s="192" t="e">
        <f t="shared" si="88"/>
        <v>#DIV/0!</v>
      </c>
      <c r="AF87" s="192" t="e">
        <f t="shared" si="88"/>
        <v>#DIV/0!</v>
      </c>
      <c r="AG87" s="192" t="e">
        <f t="shared" si="88"/>
        <v>#DIV/0!</v>
      </c>
      <c r="AH87" s="192" t="e">
        <f t="shared" si="88"/>
        <v>#DIV/0!</v>
      </c>
      <c r="AI87" s="192" t="e">
        <f t="shared" si="88"/>
        <v>#DIV/0!</v>
      </c>
      <c r="AJ87" s="192" t="e">
        <f t="shared" ref="AJ87:AZ87" si="89">IF(((AJ85="")*AND(AJ86="")),"",(AJ85-AJ86)*2)</f>
        <v>#DIV/0!</v>
      </c>
      <c r="AK87" s="192" t="e">
        <f t="shared" si="89"/>
        <v>#DIV/0!</v>
      </c>
      <c r="AL87" s="192" t="e">
        <f t="shared" si="89"/>
        <v>#DIV/0!</v>
      </c>
      <c r="AM87" s="192" t="e">
        <f t="shared" si="89"/>
        <v>#DIV/0!</v>
      </c>
      <c r="AN87" s="192" t="e">
        <f t="shared" si="89"/>
        <v>#DIV/0!</v>
      </c>
      <c r="AO87" s="192" t="e">
        <f t="shared" si="89"/>
        <v>#DIV/0!</v>
      </c>
      <c r="AP87" s="192" t="e">
        <f t="shared" si="89"/>
        <v>#DIV/0!</v>
      </c>
      <c r="AQ87" s="192" t="e">
        <f t="shared" si="89"/>
        <v>#DIV/0!</v>
      </c>
      <c r="AR87" s="192" t="e">
        <f t="shared" si="89"/>
        <v>#DIV/0!</v>
      </c>
      <c r="AS87" s="192" t="e">
        <f t="shared" si="89"/>
        <v>#DIV/0!</v>
      </c>
      <c r="AT87" s="192" t="e">
        <f t="shared" si="89"/>
        <v>#DIV/0!</v>
      </c>
      <c r="AU87" s="192" t="e">
        <f t="shared" si="89"/>
        <v>#DIV/0!</v>
      </c>
      <c r="AV87" s="192" t="e">
        <f t="shared" si="89"/>
        <v>#DIV/0!</v>
      </c>
      <c r="AW87" s="192" t="e">
        <f t="shared" si="89"/>
        <v>#DIV/0!</v>
      </c>
      <c r="AX87" s="192" t="e">
        <f t="shared" si="89"/>
        <v>#DIV/0!</v>
      </c>
      <c r="AY87" s="192" t="e">
        <f t="shared" si="89"/>
        <v>#DIV/0!</v>
      </c>
      <c r="AZ87" s="192" t="e">
        <f t="shared" si="89"/>
        <v>#DIV/0!</v>
      </c>
      <c r="BA87" s="193"/>
      <c r="BB87" s="194"/>
      <c r="BC87" s="194"/>
      <c r="BD87" s="195"/>
      <c r="BE87" s="192"/>
      <c r="BF87" s="194"/>
      <c r="BG87" s="196"/>
      <c r="BH87" s="171"/>
      <c r="BI87" s="182"/>
    </row>
    <row r="88" spans="1:67">
      <c r="A88" s="161"/>
      <c r="B88" s="162" t="s">
        <v>138</v>
      </c>
      <c r="C88" s="163" t="s">
        <v>135</v>
      </c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/>
      <c r="AM88" s="203"/>
      <c r="AN88" s="203"/>
      <c r="AO88" s="203"/>
      <c r="AP88" s="203"/>
      <c r="AQ88" s="203"/>
      <c r="AR88" s="203"/>
      <c r="AS88" s="203"/>
      <c r="AT88" s="203"/>
      <c r="AU88" s="203"/>
      <c r="AV88" s="203"/>
      <c r="AW88" s="203"/>
      <c r="AX88" s="203"/>
      <c r="AY88" s="203"/>
      <c r="AZ88" s="203"/>
      <c r="BA88" s="165" t="str">
        <f>IF((P89=""),"",MAX(D92:AZ92))</f>
        <v/>
      </c>
      <c r="BB88" s="166" t="str">
        <f>IF(P89="","",MIN(D92:AZ92))</f>
        <v/>
      </c>
      <c r="BC88" s="166" t="e">
        <f>IF((P92=""),"",AVERAGE(D92:AZ92))</f>
        <v>#DIV/0!</v>
      </c>
      <c r="BD88" s="167" t="e">
        <f>STDEV(D92:AZ92)</f>
        <v>#DIV/0!</v>
      </c>
      <c r="BE88" s="168" t="str">
        <f>IF((P89=""),"",((BA88-BB88)/(BA88+BB88))*100)</f>
        <v/>
      </c>
      <c r="BF88" s="169"/>
      <c r="BG88" s="170"/>
      <c r="BH88" s="171"/>
      <c r="BI88" s="182"/>
      <c r="BL88" s="173"/>
      <c r="BM88" s="173"/>
      <c r="BN88" s="174"/>
      <c r="BO88" s="174"/>
    </row>
    <row r="89" spans="1:67">
      <c r="A89" s="175"/>
      <c r="B89" s="176"/>
      <c r="C89" s="177" t="s">
        <v>134</v>
      </c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78"/>
      <c r="BB89" s="179"/>
      <c r="BC89" s="179"/>
      <c r="BD89" s="167"/>
      <c r="BE89" s="180"/>
      <c r="BF89" s="179"/>
      <c r="BG89" s="181"/>
      <c r="BH89" s="171"/>
      <c r="BI89" s="182"/>
    </row>
    <row r="90" spans="1:67">
      <c r="A90" s="175"/>
      <c r="B90" s="176"/>
      <c r="C90" s="183" t="s">
        <v>132</v>
      </c>
      <c r="D90" s="184" t="e">
        <f t="shared" ref="D90:AI90" si="90">300/D88</f>
        <v>#DIV/0!</v>
      </c>
      <c r="E90" s="184" t="e">
        <f t="shared" si="90"/>
        <v>#DIV/0!</v>
      </c>
      <c r="F90" s="184" t="e">
        <f t="shared" si="90"/>
        <v>#DIV/0!</v>
      </c>
      <c r="G90" s="184" t="e">
        <f t="shared" si="90"/>
        <v>#DIV/0!</v>
      </c>
      <c r="H90" s="184" t="e">
        <f t="shared" si="90"/>
        <v>#DIV/0!</v>
      </c>
      <c r="I90" s="184" t="e">
        <f t="shared" si="90"/>
        <v>#DIV/0!</v>
      </c>
      <c r="J90" s="184" t="e">
        <f t="shared" si="90"/>
        <v>#DIV/0!</v>
      </c>
      <c r="K90" s="184" t="e">
        <f t="shared" si="90"/>
        <v>#DIV/0!</v>
      </c>
      <c r="L90" s="184" t="e">
        <f t="shared" si="90"/>
        <v>#DIV/0!</v>
      </c>
      <c r="M90" s="184" t="e">
        <f t="shared" si="90"/>
        <v>#DIV/0!</v>
      </c>
      <c r="N90" s="184" t="e">
        <f t="shared" si="90"/>
        <v>#DIV/0!</v>
      </c>
      <c r="O90" s="184" t="e">
        <f t="shared" si="90"/>
        <v>#DIV/0!</v>
      </c>
      <c r="P90" s="184" t="e">
        <f t="shared" si="90"/>
        <v>#DIV/0!</v>
      </c>
      <c r="Q90" s="184" t="e">
        <f t="shared" si="90"/>
        <v>#DIV/0!</v>
      </c>
      <c r="R90" s="184" t="e">
        <f t="shared" si="90"/>
        <v>#DIV/0!</v>
      </c>
      <c r="S90" s="184" t="e">
        <f t="shared" si="90"/>
        <v>#DIV/0!</v>
      </c>
      <c r="T90" s="184" t="e">
        <f t="shared" si="90"/>
        <v>#DIV/0!</v>
      </c>
      <c r="U90" s="184" t="e">
        <f t="shared" si="90"/>
        <v>#DIV/0!</v>
      </c>
      <c r="V90" s="184" t="e">
        <f t="shared" si="90"/>
        <v>#DIV/0!</v>
      </c>
      <c r="W90" s="184" t="e">
        <f t="shared" si="90"/>
        <v>#DIV/0!</v>
      </c>
      <c r="X90" s="184" t="e">
        <f t="shared" si="90"/>
        <v>#DIV/0!</v>
      </c>
      <c r="Y90" s="184" t="e">
        <f t="shared" si="90"/>
        <v>#DIV/0!</v>
      </c>
      <c r="Z90" s="184" t="e">
        <f t="shared" si="90"/>
        <v>#DIV/0!</v>
      </c>
      <c r="AA90" s="184" t="e">
        <f t="shared" si="90"/>
        <v>#DIV/0!</v>
      </c>
      <c r="AB90" s="184" t="e">
        <f t="shared" si="90"/>
        <v>#DIV/0!</v>
      </c>
      <c r="AC90" s="184" t="e">
        <f t="shared" si="90"/>
        <v>#DIV/0!</v>
      </c>
      <c r="AD90" s="184" t="e">
        <f t="shared" si="90"/>
        <v>#DIV/0!</v>
      </c>
      <c r="AE90" s="184" t="e">
        <f t="shared" si="90"/>
        <v>#DIV/0!</v>
      </c>
      <c r="AF90" s="184" t="e">
        <f t="shared" si="90"/>
        <v>#DIV/0!</v>
      </c>
      <c r="AG90" s="184" t="e">
        <f t="shared" si="90"/>
        <v>#DIV/0!</v>
      </c>
      <c r="AH90" s="184" t="e">
        <f t="shared" si="90"/>
        <v>#DIV/0!</v>
      </c>
      <c r="AI90" s="184" t="e">
        <f t="shared" si="90"/>
        <v>#DIV/0!</v>
      </c>
      <c r="AJ90" s="184" t="e">
        <f t="shared" ref="AJ90:AZ90" si="91">300/AJ88</f>
        <v>#DIV/0!</v>
      </c>
      <c r="AK90" s="184" t="e">
        <f t="shared" si="91"/>
        <v>#DIV/0!</v>
      </c>
      <c r="AL90" s="184" t="e">
        <f t="shared" si="91"/>
        <v>#DIV/0!</v>
      </c>
      <c r="AM90" s="184" t="e">
        <f t="shared" si="91"/>
        <v>#DIV/0!</v>
      </c>
      <c r="AN90" s="184" t="e">
        <f t="shared" si="91"/>
        <v>#DIV/0!</v>
      </c>
      <c r="AO90" s="184" t="e">
        <f t="shared" si="91"/>
        <v>#DIV/0!</v>
      </c>
      <c r="AP90" s="184" t="e">
        <f t="shared" si="91"/>
        <v>#DIV/0!</v>
      </c>
      <c r="AQ90" s="184" t="e">
        <f t="shared" si="91"/>
        <v>#DIV/0!</v>
      </c>
      <c r="AR90" s="184" t="e">
        <f t="shared" si="91"/>
        <v>#DIV/0!</v>
      </c>
      <c r="AS90" s="184" t="e">
        <f t="shared" si="91"/>
        <v>#DIV/0!</v>
      </c>
      <c r="AT90" s="184" t="e">
        <f t="shared" si="91"/>
        <v>#DIV/0!</v>
      </c>
      <c r="AU90" s="184" t="e">
        <f t="shared" si="91"/>
        <v>#DIV/0!</v>
      </c>
      <c r="AV90" s="184" t="e">
        <f t="shared" si="91"/>
        <v>#DIV/0!</v>
      </c>
      <c r="AW90" s="184" t="e">
        <f t="shared" si="91"/>
        <v>#DIV/0!</v>
      </c>
      <c r="AX90" s="184" t="e">
        <f t="shared" si="91"/>
        <v>#DIV/0!</v>
      </c>
      <c r="AY90" s="184" t="e">
        <f t="shared" si="91"/>
        <v>#DIV/0!</v>
      </c>
      <c r="AZ90" s="184" t="e">
        <f t="shared" si="91"/>
        <v>#DIV/0!</v>
      </c>
      <c r="BA90" s="185"/>
      <c r="BB90" s="186"/>
      <c r="BC90" s="186"/>
      <c r="BD90" s="167"/>
      <c r="BE90" s="187"/>
      <c r="BF90" s="186"/>
      <c r="BG90" s="188"/>
      <c r="BH90" s="171"/>
      <c r="BI90" s="197"/>
    </row>
    <row r="91" spans="1:67">
      <c r="A91" s="175"/>
      <c r="B91" s="176"/>
      <c r="C91" s="183" t="s">
        <v>133</v>
      </c>
      <c r="D91" s="184" t="e">
        <f t="shared" ref="D91:AI91" si="92">300/D89</f>
        <v>#DIV/0!</v>
      </c>
      <c r="E91" s="184" t="e">
        <f t="shared" si="92"/>
        <v>#DIV/0!</v>
      </c>
      <c r="F91" s="184" t="e">
        <f t="shared" si="92"/>
        <v>#DIV/0!</v>
      </c>
      <c r="G91" s="184" t="e">
        <f t="shared" si="92"/>
        <v>#DIV/0!</v>
      </c>
      <c r="H91" s="184" t="e">
        <f t="shared" si="92"/>
        <v>#DIV/0!</v>
      </c>
      <c r="I91" s="184" t="e">
        <f t="shared" si="92"/>
        <v>#DIV/0!</v>
      </c>
      <c r="J91" s="184" t="e">
        <f t="shared" si="92"/>
        <v>#DIV/0!</v>
      </c>
      <c r="K91" s="184" t="e">
        <f t="shared" si="92"/>
        <v>#DIV/0!</v>
      </c>
      <c r="L91" s="184" t="e">
        <f t="shared" si="92"/>
        <v>#DIV/0!</v>
      </c>
      <c r="M91" s="184" t="e">
        <f t="shared" si="92"/>
        <v>#DIV/0!</v>
      </c>
      <c r="N91" s="184" t="e">
        <f t="shared" si="92"/>
        <v>#DIV/0!</v>
      </c>
      <c r="O91" s="184" t="e">
        <f t="shared" si="92"/>
        <v>#DIV/0!</v>
      </c>
      <c r="P91" s="184" t="e">
        <f t="shared" si="92"/>
        <v>#DIV/0!</v>
      </c>
      <c r="Q91" s="184" t="e">
        <f t="shared" si="92"/>
        <v>#DIV/0!</v>
      </c>
      <c r="R91" s="184" t="e">
        <f t="shared" si="92"/>
        <v>#DIV/0!</v>
      </c>
      <c r="S91" s="184" t="e">
        <f t="shared" si="92"/>
        <v>#DIV/0!</v>
      </c>
      <c r="T91" s="184" t="e">
        <f t="shared" si="92"/>
        <v>#DIV/0!</v>
      </c>
      <c r="U91" s="184" t="e">
        <f t="shared" si="92"/>
        <v>#DIV/0!</v>
      </c>
      <c r="V91" s="184" t="e">
        <f t="shared" si="92"/>
        <v>#DIV/0!</v>
      </c>
      <c r="W91" s="184" t="e">
        <f t="shared" si="92"/>
        <v>#DIV/0!</v>
      </c>
      <c r="X91" s="184" t="e">
        <f t="shared" si="92"/>
        <v>#DIV/0!</v>
      </c>
      <c r="Y91" s="184" t="e">
        <f t="shared" si="92"/>
        <v>#DIV/0!</v>
      </c>
      <c r="Z91" s="184" t="e">
        <f t="shared" si="92"/>
        <v>#DIV/0!</v>
      </c>
      <c r="AA91" s="184" t="e">
        <f t="shared" si="92"/>
        <v>#DIV/0!</v>
      </c>
      <c r="AB91" s="184" t="e">
        <f t="shared" si="92"/>
        <v>#DIV/0!</v>
      </c>
      <c r="AC91" s="184" t="e">
        <f t="shared" si="92"/>
        <v>#DIV/0!</v>
      </c>
      <c r="AD91" s="184" t="e">
        <f t="shared" si="92"/>
        <v>#DIV/0!</v>
      </c>
      <c r="AE91" s="184" t="e">
        <f t="shared" si="92"/>
        <v>#DIV/0!</v>
      </c>
      <c r="AF91" s="184" t="e">
        <f t="shared" si="92"/>
        <v>#DIV/0!</v>
      </c>
      <c r="AG91" s="184" t="e">
        <f t="shared" si="92"/>
        <v>#DIV/0!</v>
      </c>
      <c r="AH91" s="184" t="e">
        <f t="shared" si="92"/>
        <v>#DIV/0!</v>
      </c>
      <c r="AI91" s="184" t="e">
        <f t="shared" si="92"/>
        <v>#DIV/0!</v>
      </c>
      <c r="AJ91" s="184" t="e">
        <f t="shared" ref="AJ91:AZ91" si="93">300/AJ89</f>
        <v>#DIV/0!</v>
      </c>
      <c r="AK91" s="184" t="e">
        <f t="shared" si="93"/>
        <v>#DIV/0!</v>
      </c>
      <c r="AL91" s="184" t="e">
        <f t="shared" si="93"/>
        <v>#DIV/0!</v>
      </c>
      <c r="AM91" s="184" t="e">
        <f t="shared" si="93"/>
        <v>#DIV/0!</v>
      </c>
      <c r="AN91" s="184" t="e">
        <f t="shared" si="93"/>
        <v>#DIV/0!</v>
      </c>
      <c r="AO91" s="184" t="e">
        <f t="shared" si="93"/>
        <v>#DIV/0!</v>
      </c>
      <c r="AP91" s="184" t="e">
        <f t="shared" si="93"/>
        <v>#DIV/0!</v>
      </c>
      <c r="AQ91" s="184" t="e">
        <f t="shared" si="93"/>
        <v>#DIV/0!</v>
      </c>
      <c r="AR91" s="184" t="e">
        <f t="shared" si="93"/>
        <v>#DIV/0!</v>
      </c>
      <c r="AS91" s="184" t="e">
        <f t="shared" si="93"/>
        <v>#DIV/0!</v>
      </c>
      <c r="AT91" s="184" t="e">
        <f t="shared" si="93"/>
        <v>#DIV/0!</v>
      </c>
      <c r="AU91" s="184" t="e">
        <f t="shared" si="93"/>
        <v>#DIV/0!</v>
      </c>
      <c r="AV91" s="184" t="e">
        <f t="shared" si="93"/>
        <v>#DIV/0!</v>
      </c>
      <c r="AW91" s="184" t="e">
        <f t="shared" si="93"/>
        <v>#DIV/0!</v>
      </c>
      <c r="AX91" s="184" t="e">
        <f t="shared" si="93"/>
        <v>#DIV/0!</v>
      </c>
      <c r="AY91" s="184" t="e">
        <f t="shared" si="93"/>
        <v>#DIV/0!</v>
      </c>
      <c r="AZ91" s="184" t="e">
        <f t="shared" si="93"/>
        <v>#DIV/0!</v>
      </c>
      <c r="BA91" s="185"/>
      <c r="BB91" s="186"/>
      <c r="BC91" s="186"/>
      <c r="BD91" s="167"/>
      <c r="BE91" s="187"/>
      <c r="BF91" s="186"/>
      <c r="BG91" s="188"/>
      <c r="BH91" s="171"/>
      <c r="BI91" s="197"/>
    </row>
    <row r="92" spans="1:67" ht="32.25" thickBot="1">
      <c r="A92" s="189"/>
      <c r="B92" s="190"/>
      <c r="C92" s="191" t="s">
        <v>51</v>
      </c>
      <c r="D92" s="192" t="e">
        <f t="shared" ref="D92:AI92" si="94">IF(((D90="")*AND(D91="")),"",(D90-D91)*2)</f>
        <v>#DIV/0!</v>
      </c>
      <c r="E92" s="192" t="e">
        <f t="shared" si="94"/>
        <v>#DIV/0!</v>
      </c>
      <c r="F92" s="192" t="e">
        <f t="shared" si="94"/>
        <v>#DIV/0!</v>
      </c>
      <c r="G92" s="192" t="e">
        <f t="shared" si="94"/>
        <v>#DIV/0!</v>
      </c>
      <c r="H92" s="192" t="e">
        <f t="shared" si="94"/>
        <v>#DIV/0!</v>
      </c>
      <c r="I92" s="192" t="e">
        <f t="shared" si="94"/>
        <v>#DIV/0!</v>
      </c>
      <c r="J92" s="192" t="e">
        <f t="shared" si="94"/>
        <v>#DIV/0!</v>
      </c>
      <c r="K92" s="192" t="e">
        <f t="shared" si="94"/>
        <v>#DIV/0!</v>
      </c>
      <c r="L92" s="192" t="e">
        <f t="shared" si="94"/>
        <v>#DIV/0!</v>
      </c>
      <c r="M92" s="192" t="e">
        <f t="shared" si="94"/>
        <v>#DIV/0!</v>
      </c>
      <c r="N92" s="192" t="e">
        <f t="shared" si="94"/>
        <v>#DIV/0!</v>
      </c>
      <c r="O92" s="192" t="e">
        <f t="shared" si="94"/>
        <v>#DIV/0!</v>
      </c>
      <c r="P92" s="192" t="e">
        <f t="shared" si="94"/>
        <v>#DIV/0!</v>
      </c>
      <c r="Q92" s="192" t="e">
        <f t="shared" si="94"/>
        <v>#DIV/0!</v>
      </c>
      <c r="R92" s="192" t="e">
        <f t="shared" si="94"/>
        <v>#DIV/0!</v>
      </c>
      <c r="S92" s="192" t="e">
        <f t="shared" si="94"/>
        <v>#DIV/0!</v>
      </c>
      <c r="T92" s="192" t="e">
        <f t="shared" si="94"/>
        <v>#DIV/0!</v>
      </c>
      <c r="U92" s="192" t="e">
        <f t="shared" si="94"/>
        <v>#DIV/0!</v>
      </c>
      <c r="V92" s="192" t="e">
        <f t="shared" si="94"/>
        <v>#DIV/0!</v>
      </c>
      <c r="W92" s="192" t="e">
        <f t="shared" si="94"/>
        <v>#DIV/0!</v>
      </c>
      <c r="X92" s="192" t="e">
        <f t="shared" si="94"/>
        <v>#DIV/0!</v>
      </c>
      <c r="Y92" s="192" t="e">
        <f t="shared" si="94"/>
        <v>#DIV/0!</v>
      </c>
      <c r="Z92" s="192" t="e">
        <f t="shared" si="94"/>
        <v>#DIV/0!</v>
      </c>
      <c r="AA92" s="192" t="e">
        <f t="shared" si="94"/>
        <v>#DIV/0!</v>
      </c>
      <c r="AB92" s="192" t="e">
        <f t="shared" si="94"/>
        <v>#DIV/0!</v>
      </c>
      <c r="AC92" s="192" t="e">
        <f t="shared" si="94"/>
        <v>#DIV/0!</v>
      </c>
      <c r="AD92" s="192" t="e">
        <f t="shared" si="94"/>
        <v>#DIV/0!</v>
      </c>
      <c r="AE92" s="192" t="e">
        <f t="shared" si="94"/>
        <v>#DIV/0!</v>
      </c>
      <c r="AF92" s="192" t="e">
        <f t="shared" si="94"/>
        <v>#DIV/0!</v>
      </c>
      <c r="AG92" s="192" t="e">
        <f t="shared" si="94"/>
        <v>#DIV/0!</v>
      </c>
      <c r="AH92" s="192" t="e">
        <f t="shared" si="94"/>
        <v>#DIV/0!</v>
      </c>
      <c r="AI92" s="192" t="e">
        <f t="shared" si="94"/>
        <v>#DIV/0!</v>
      </c>
      <c r="AJ92" s="192" t="e">
        <f t="shared" ref="AJ92:AZ92" si="95">IF(((AJ90="")*AND(AJ91="")),"",(AJ90-AJ91)*2)</f>
        <v>#DIV/0!</v>
      </c>
      <c r="AK92" s="192" t="e">
        <f t="shared" si="95"/>
        <v>#DIV/0!</v>
      </c>
      <c r="AL92" s="192" t="e">
        <f t="shared" si="95"/>
        <v>#DIV/0!</v>
      </c>
      <c r="AM92" s="192" t="e">
        <f t="shared" si="95"/>
        <v>#DIV/0!</v>
      </c>
      <c r="AN92" s="192" t="e">
        <f t="shared" si="95"/>
        <v>#DIV/0!</v>
      </c>
      <c r="AO92" s="192" t="e">
        <f t="shared" si="95"/>
        <v>#DIV/0!</v>
      </c>
      <c r="AP92" s="192" t="e">
        <f t="shared" si="95"/>
        <v>#DIV/0!</v>
      </c>
      <c r="AQ92" s="192" t="e">
        <f t="shared" si="95"/>
        <v>#DIV/0!</v>
      </c>
      <c r="AR92" s="192" t="e">
        <f t="shared" si="95"/>
        <v>#DIV/0!</v>
      </c>
      <c r="AS92" s="192" t="e">
        <f t="shared" si="95"/>
        <v>#DIV/0!</v>
      </c>
      <c r="AT92" s="192" t="e">
        <f t="shared" si="95"/>
        <v>#DIV/0!</v>
      </c>
      <c r="AU92" s="192" t="e">
        <f t="shared" si="95"/>
        <v>#DIV/0!</v>
      </c>
      <c r="AV92" s="192" t="e">
        <f t="shared" si="95"/>
        <v>#DIV/0!</v>
      </c>
      <c r="AW92" s="192" t="e">
        <f t="shared" si="95"/>
        <v>#DIV/0!</v>
      </c>
      <c r="AX92" s="192" t="e">
        <f t="shared" si="95"/>
        <v>#DIV/0!</v>
      </c>
      <c r="AY92" s="192" t="e">
        <f t="shared" si="95"/>
        <v>#DIV/0!</v>
      </c>
      <c r="AZ92" s="192" t="e">
        <f t="shared" si="95"/>
        <v>#DIV/0!</v>
      </c>
      <c r="BA92" s="193"/>
      <c r="BB92" s="194"/>
      <c r="BC92" s="194"/>
      <c r="BD92" s="195"/>
      <c r="BE92" s="192"/>
      <c r="BF92" s="194"/>
      <c r="BG92" s="196"/>
      <c r="BH92" s="171"/>
      <c r="BI92" s="182"/>
    </row>
    <row r="93" spans="1:67">
      <c r="A93" s="161"/>
      <c r="B93" s="162" t="s">
        <v>138</v>
      </c>
      <c r="C93" s="163" t="s">
        <v>135</v>
      </c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165" t="str">
        <f>IF((P94=""),"",MAX(D97:AZ97))</f>
        <v/>
      </c>
      <c r="BB93" s="166" t="str">
        <f>IF(P94="","",MIN(D97:AZ97))</f>
        <v/>
      </c>
      <c r="BC93" s="166" t="e">
        <f>IF((P97=""),"",AVERAGE(D97:AZ97))</f>
        <v>#DIV/0!</v>
      </c>
      <c r="BD93" s="167" t="e">
        <f>STDEV(D97:AZ97)</f>
        <v>#DIV/0!</v>
      </c>
      <c r="BE93" s="168" t="str">
        <f>IF((P94=""),"",((BA93-BB93)/(BA93+BB93))*100)</f>
        <v/>
      </c>
      <c r="BF93" s="169"/>
      <c r="BG93" s="170"/>
      <c r="BH93" s="171"/>
      <c r="BI93" s="182"/>
      <c r="BL93" s="173"/>
      <c r="BM93" s="173"/>
      <c r="BN93" s="174"/>
      <c r="BO93" s="174"/>
    </row>
    <row r="94" spans="1:67">
      <c r="A94" s="175"/>
      <c r="B94" s="176"/>
      <c r="C94" s="177" t="s">
        <v>134</v>
      </c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78"/>
      <c r="BB94" s="179"/>
      <c r="BC94" s="179"/>
      <c r="BD94" s="167"/>
      <c r="BE94" s="180"/>
      <c r="BF94" s="179"/>
      <c r="BG94" s="181"/>
      <c r="BH94" s="171"/>
      <c r="BI94" s="182"/>
    </row>
    <row r="95" spans="1:67">
      <c r="A95" s="175"/>
      <c r="B95" s="176"/>
      <c r="C95" s="183" t="s">
        <v>132</v>
      </c>
      <c r="D95" s="184" t="e">
        <f t="shared" ref="D95:AI95" si="96">300/D93</f>
        <v>#DIV/0!</v>
      </c>
      <c r="E95" s="184" t="e">
        <f t="shared" si="96"/>
        <v>#DIV/0!</v>
      </c>
      <c r="F95" s="184" t="e">
        <f t="shared" si="96"/>
        <v>#DIV/0!</v>
      </c>
      <c r="G95" s="184" t="e">
        <f t="shared" si="96"/>
        <v>#DIV/0!</v>
      </c>
      <c r="H95" s="184" t="e">
        <f t="shared" si="96"/>
        <v>#DIV/0!</v>
      </c>
      <c r="I95" s="184" t="e">
        <f t="shared" si="96"/>
        <v>#DIV/0!</v>
      </c>
      <c r="J95" s="184" t="e">
        <f t="shared" si="96"/>
        <v>#DIV/0!</v>
      </c>
      <c r="K95" s="184" t="e">
        <f t="shared" si="96"/>
        <v>#DIV/0!</v>
      </c>
      <c r="L95" s="184" t="e">
        <f t="shared" si="96"/>
        <v>#DIV/0!</v>
      </c>
      <c r="M95" s="184" t="e">
        <f t="shared" si="96"/>
        <v>#DIV/0!</v>
      </c>
      <c r="N95" s="184" t="e">
        <f t="shared" si="96"/>
        <v>#DIV/0!</v>
      </c>
      <c r="O95" s="184" t="e">
        <f t="shared" si="96"/>
        <v>#DIV/0!</v>
      </c>
      <c r="P95" s="184" t="e">
        <f t="shared" si="96"/>
        <v>#DIV/0!</v>
      </c>
      <c r="Q95" s="184" t="e">
        <f t="shared" si="96"/>
        <v>#DIV/0!</v>
      </c>
      <c r="R95" s="184" t="e">
        <f t="shared" si="96"/>
        <v>#DIV/0!</v>
      </c>
      <c r="S95" s="184" t="e">
        <f t="shared" si="96"/>
        <v>#DIV/0!</v>
      </c>
      <c r="T95" s="184" t="e">
        <f t="shared" si="96"/>
        <v>#DIV/0!</v>
      </c>
      <c r="U95" s="184" t="e">
        <f t="shared" si="96"/>
        <v>#DIV/0!</v>
      </c>
      <c r="V95" s="184" t="e">
        <f t="shared" si="96"/>
        <v>#DIV/0!</v>
      </c>
      <c r="W95" s="184" t="e">
        <f t="shared" si="96"/>
        <v>#DIV/0!</v>
      </c>
      <c r="X95" s="184" t="e">
        <f t="shared" si="96"/>
        <v>#DIV/0!</v>
      </c>
      <c r="Y95" s="184" t="e">
        <f t="shared" si="96"/>
        <v>#DIV/0!</v>
      </c>
      <c r="Z95" s="184" t="e">
        <f t="shared" si="96"/>
        <v>#DIV/0!</v>
      </c>
      <c r="AA95" s="184" t="e">
        <f t="shared" si="96"/>
        <v>#DIV/0!</v>
      </c>
      <c r="AB95" s="184" t="e">
        <f t="shared" si="96"/>
        <v>#DIV/0!</v>
      </c>
      <c r="AC95" s="184" t="e">
        <f t="shared" si="96"/>
        <v>#DIV/0!</v>
      </c>
      <c r="AD95" s="184" t="e">
        <f t="shared" si="96"/>
        <v>#DIV/0!</v>
      </c>
      <c r="AE95" s="184" t="e">
        <f t="shared" si="96"/>
        <v>#DIV/0!</v>
      </c>
      <c r="AF95" s="184" t="e">
        <f t="shared" si="96"/>
        <v>#DIV/0!</v>
      </c>
      <c r="AG95" s="184" t="e">
        <f t="shared" si="96"/>
        <v>#DIV/0!</v>
      </c>
      <c r="AH95" s="184" t="e">
        <f t="shared" si="96"/>
        <v>#DIV/0!</v>
      </c>
      <c r="AI95" s="184" t="e">
        <f t="shared" si="96"/>
        <v>#DIV/0!</v>
      </c>
      <c r="AJ95" s="184" t="e">
        <f t="shared" ref="AJ95:AZ95" si="97">300/AJ93</f>
        <v>#DIV/0!</v>
      </c>
      <c r="AK95" s="184" t="e">
        <f t="shared" si="97"/>
        <v>#DIV/0!</v>
      </c>
      <c r="AL95" s="184" t="e">
        <f t="shared" si="97"/>
        <v>#DIV/0!</v>
      </c>
      <c r="AM95" s="184" t="e">
        <f t="shared" si="97"/>
        <v>#DIV/0!</v>
      </c>
      <c r="AN95" s="184" t="e">
        <f t="shared" si="97"/>
        <v>#DIV/0!</v>
      </c>
      <c r="AO95" s="184" t="e">
        <f t="shared" si="97"/>
        <v>#DIV/0!</v>
      </c>
      <c r="AP95" s="184" t="e">
        <f t="shared" si="97"/>
        <v>#DIV/0!</v>
      </c>
      <c r="AQ95" s="184" t="e">
        <f t="shared" si="97"/>
        <v>#DIV/0!</v>
      </c>
      <c r="AR95" s="184" t="e">
        <f t="shared" si="97"/>
        <v>#DIV/0!</v>
      </c>
      <c r="AS95" s="184" t="e">
        <f t="shared" si="97"/>
        <v>#DIV/0!</v>
      </c>
      <c r="AT95" s="184" t="e">
        <f t="shared" si="97"/>
        <v>#DIV/0!</v>
      </c>
      <c r="AU95" s="184" t="e">
        <f t="shared" si="97"/>
        <v>#DIV/0!</v>
      </c>
      <c r="AV95" s="184" t="e">
        <f t="shared" si="97"/>
        <v>#DIV/0!</v>
      </c>
      <c r="AW95" s="184" t="e">
        <f t="shared" si="97"/>
        <v>#DIV/0!</v>
      </c>
      <c r="AX95" s="184" t="e">
        <f t="shared" si="97"/>
        <v>#DIV/0!</v>
      </c>
      <c r="AY95" s="184" t="e">
        <f t="shared" si="97"/>
        <v>#DIV/0!</v>
      </c>
      <c r="AZ95" s="184" t="e">
        <f t="shared" si="97"/>
        <v>#DIV/0!</v>
      </c>
      <c r="BA95" s="185"/>
      <c r="BB95" s="186"/>
      <c r="BC95" s="186"/>
      <c r="BD95" s="167"/>
      <c r="BE95" s="187"/>
      <c r="BF95" s="186"/>
      <c r="BG95" s="188"/>
      <c r="BH95" s="171"/>
      <c r="BI95" s="197"/>
    </row>
    <row r="96" spans="1:67">
      <c r="A96" s="175"/>
      <c r="B96" s="176"/>
      <c r="C96" s="183" t="s">
        <v>133</v>
      </c>
      <c r="D96" s="184" t="e">
        <f t="shared" ref="D96:AI96" si="98">300/D94</f>
        <v>#DIV/0!</v>
      </c>
      <c r="E96" s="184" t="e">
        <f t="shared" si="98"/>
        <v>#DIV/0!</v>
      </c>
      <c r="F96" s="184" t="e">
        <f t="shared" si="98"/>
        <v>#DIV/0!</v>
      </c>
      <c r="G96" s="184" t="e">
        <f t="shared" si="98"/>
        <v>#DIV/0!</v>
      </c>
      <c r="H96" s="184" t="e">
        <f t="shared" si="98"/>
        <v>#DIV/0!</v>
      </c>
      <c r="I96" s="184" t="e">
        <f t="shared" si="98"/>
        <v>#DIV/0!</v>
      </c>
      <c r="J96" s="184" t="e">
        <f t="shared" si="98"/>
        <v>#DIV/0!</v>
      </c>
      <c r="K96" s="184" t="e">
        <f t="shared" si="98"/>
        <v>#DIV/0!</v>
      </c>
      <c r="L96" s="184" t="e">
        <f t="shared" si="98"/>
        <v>#DIV/0!</v>
      </c>
      <c r="M96" s="184" t="e">
        <f t="shared" si="98"/>
        <v>#DIV/0!</v>
      </c>
      <c r="N96" s="184" t="e">
        <f t="shared" si="98"/>
        <v>#DIV/0!</v>
      </c>
      <c r="O96" s="184" t="e">
        <f t="shared" si="98"/>
        <v>#DIV/0!</v>
      </c>
      <c r="P96" s="184" t="e">
        <f t="shared" si="98"/>
        <v>#DIV/0!</v>
      </c>
      <c r="Q96" s="184" t="e">
        <f t="shared" si="98"/>
        <v>#DIV/0!</v>
      </c>
      <c r="R96" s="184" t="e">
        <f t="shared" si="98"/>
        <v>#DIV/0!</v>
      </c>
      <c r="S96" s="184" t="e">
        <f t="shared" si="98"/>
        <v>#DIV/0!</v>
      </c>
      <c r="T96" s="184" t="e">
        <f t="shared" si="98"/>
        <v>#DIV/0!</v>
      </c>
      <c r="U96" s="184" t="e">
        <f t="shared" si="98"/>
        <v>#DIV/0!</v>
      </c>
      <c r="V96" s="184" t="e">
        <f t="shared" si="98"/>
        <v>#DIV/0!</v>
      </c>
      <c r="W96" s="184" t="e">
        <f t="shared" si="98"/>
        <v>#DIV/0!</v>
      </c>
      <c r="X96" s="184" t="e">
        <f t="shared" si="98"/>
        <v>#DIV/0!</v>
      </c>
      <c r="Y96" s="184" t="e">
        <f t="shared" si="98"/>
        <v>#DIV/0!</v>
      </c>
      <c r="Z96" s="184" t="e">
        <f t="shared" si="98"/>
        <v>#DIV/0!</v>
      </c>
      <c r="AA96" s="184" t="e">
        <f t="shared" si="98"/>
        <v>#DIV/0!</v>
      </c>
      <c r="AB96" s="184" t="e">
        <f t="shared" si="98"/>
        <v>#DIV/0!</v>
      </c>
      <c r="AC96" s="184" t="e">
        <f t="shared" si="98"/>
        <v>#DIV/0!</v>
      </c>
      <c r="AD96" s="184" t="e">
        <f t="shared" si="98"/>
        <v>#DIV/0!</v>
      </c>
      <c r="AE96" s="184" t="e">
        <f t="shared" si="98"/>
        <v>#DIV/0!</v>
      </c>
      <c r="AF96" s="184" t="e">
        <f t="shared" si="98"/>
        <v>#DIV/0!</v>
      </c>
      <c r="AG96" s="184" t="e">
        <f t="shared" si="98"/>
        <v>#DIV/0!</v>
      </c>
      <c r="AH96" s="184" t="e">
        <f t="shared" si="98"/>
        <v>#DIV/0!</v>
      </c>
      <c r="AI96" s="184" t="e">
        <f t="shared" si="98"/>
        <v>#DIV/0!</v>
      </c>
      <c r="AJ96" s="184" t="e">
        <f t="shared" ref="AJ96:AZ96" si="99">300/AJ94</f>
        <v>#DIV/0!</v>
      </c>
      <c r="AK96" s="184" t="e">
        <f t="shared" si="99"/>
        <v>#DIV/0!</v>
      </c>
      <c r="AL96" s="184" t="e">
        <f t="shared" si="99"/>
        <v>#DIV/0!</v>
      </c>
      <c r="AM96" s="184" t="e">
        <f t="shared" si="99"/>
        <v>#DIV/0!</v>
      </c>
      <c r="AN96" s="184" t="e">
        <f t="shared" si="99"/>
        <v>#DIV/0!</v>
      </c>
      <c r="AO96" s="184" t="e">
        <f t="shared" si="99"/>
        <v>#DIV/0!</v>
      </c>
      <c r="AP96" s="184" t="e">
        <f t="shared" si="99"/>
        <v>#DIV/0!</v>
      </c>
      <c r="AQ96" s="184" t="e">
        <f t="shared" si="99"/>
        <v>#DIV/0!</v>
      </c>
      <c r="AR96" s="184" t="e">
        <f t="shared" si="99"/>
        <v>#DIV/0!</v>
      </c>
      <c r="AS96" s="184" t="e">
        <f t="shared" si="99"/>
        <v>#DIV/0!</v>
      </c>
      <c r="AT96" s="184" t="e">
        <f t="shared" si="99"/>
        <v>#DIV/0!</v>
      </c>
      <c r="AU96" s="184" t="e">
        <f t="shared" si="99"/>
        <v>#DIV/0!</v>
      </c>
      <c r="AV96" s="184" t="e">
        <f t="shared" si="99"/>
        <v>#DIV/0!</v>
      </c>
      <c r="AW96" s="184" t="e">
        <f t="shared" si="99"/>
        <v>#DIV/0!</v>
      </c>
      <c r="AX96" s="184" t="e">
        <f t="shared" si="99"/>
        <v>#DIV/0!</v>
      </c>
      <c r="AY96" s="184" t="e">
        <f t="shared" si="99"/>
        <v>#DIV/0!</v>
      </c>
      <c r="AZ96" s="184" t="e">
        <f t="shared" si="99"/>
        <v>#DIV/0!</v>
      </c>
      <c r="BA96" s="185"/>
      <c r="BB96" s="186"/>
      <c r="BC96" s="186"/>
      <c r="BD96" s="167"/>
      <c r="BE96" s="187"/>
      <c r="BF96" s="186"/>
      <c r="BG96" s="188"/>
      <c r="BH96" s="171"/>
      <c r="BI96" s="197"/>
    </row>
    <row r="97" spans="1:67" ht="32.25" thickBot="1">
      <c r="A97" s="189"/>
      <c r="B97" s="190"/>
      <c r="C97" s="191" t="s">
        <v>51</v>
      </c>
      <c r="D97" s="192" t="e">
        <f t="shared" ref="D97:AI97" si="100">IF(((D95="")*AND(D96="")),"",(D95-D96)*2)</f>
        <v>#DIV/0!</v>
      </c>
      <c r="E97" s="192" t="e">
        <f t="shared" si="100"/>
        <v>#DIV/0!</v>
      </c>
      <c r="F97" s="192" t="e">
        <f t="shared" si="100"/>
        <v>#DIV/0!</v>
      </c>
      <c r="G97" s="192" t="e">
        <f t="shared" si="100"/>
        <v>#DIV/0!</v>
      </c>
      <c r="H97" s="192" t="e">
        <f t="shared" si="100"/>
        <v>#DIV/0!</v>
      </c>
      <c r="I97" s="192" t="e">
        <f t="shared" si="100"/>
        <v>#DIV/0!</v>
      </c>
      <c r="J97" s="192" t="e">
        <f t="shared" si="100"/>
        <v>#DIV/0!</v>
      </c>
      <c r="K97" s="192" t="e">
        <f t="shared" si="100"/>
        <v>#DIV/0!</v>
      </c>
      <c r="L97" s="192" t="e">
        <f t="shared" si="100"/>
        <v>#DIV/0!</v>
      </c>
      <c r="M97" s="192" t="e">
        <f t="shared" si="100"/>
        <v>#DIV/0!</v>
      </c>
      <c r="N97" s="192" t="e">
        <f t="shared" si="100"/>
        <v>#DIV/0!</v>
      </c>
      <c r="O97" s="192" t="e">
        <f t="shared" si="100"/>
        <v>#DIV/0!</v>
      </c>
      <c r="P97" s="192" t="e">
        <f t="shared" si="100"/>
        <v>#DIV/0!</v>
      </c>
      <c r="Q97" s="192" t="e">
        <f t="shared" si="100"/>
        <v>#DIV/0!</v>
      </c>
      <c r="R97" s="192" t="e">
        <f t="shared" si="100"/>
        <v>#DIV/0!</v>
      </c>
      <c r="S97" s="192" t="e">
        <f t="shared" si="100"/>
        <v>#DIV/0!</v>
      </c>
      <c r="T97" s="192" t="e">
        <f t="shared" si="100"/>
        <v>#DIV/0!</v>
      </c>
      <c r="U97" s="192" t="e">
        <f t="shared" si="100"/>
        <v>#DIV/0!</v>
      </c>
      <c r="V97" s="192" t="e">
        <f t="shared" si="100"/>
        <v>#DIV/0!</v>
      </c>
      <c r="W97" s="192" t="e">
        <f t="shared" si="100"/>
        <v>#DIV/0!</v>
      </c>
      <c r="X97" s="192" t="e">
        <f t="shared" si="100"/>
        <v>#DIV/0!</v>
      </c>
      <c r="Y97" s="192" t="e">
        <f t="shared" si="100"/>
        <v>#DIV/0!</v>
      </c>
      <c r="Z97" s="192" t="e">
        <f t="shared" si="100"/>
        <v>#DIV/0!</v>
      </c>
      <c r="AA97" s="192" t="e">
        <f t="shared" si="100"/>
        <v>#DIV/0!</v>
      </c>
      <c r="AB97" s="192" t="e">
        <f t="shared" si="100"/>
        <v>#DIV/0!</v>
      </c>
      <c r="AC97" s="192" t="e">
        <f t="shared" si="100"/>
        <v>#DIV/0!</v>
      </c>
      <c r="AD97" s="192" t="e">
        <f t="shared" si="100"/>
        <v>#DIV/0!</v>
      </c>
      <c r="AE97" s="192" t="e">
        <f t="shared" si="100"/>
        <v>#DIV/0!</v>
      </c>
      <c r="AF97" s="192" t="e">
        <f t="shared" si="100"/>
        <v>#DIV/0!</v>
      </c>
      <c r="AG97" s="192" t="e">
        <f t="shared" si="100"/>
        <v>#DIV/0!</v>
      </c>
      <c r="AH97" s="192" t="e">
        <f t="shared" si="100"/>
        <v>#DIV/0!</v>
      </c>
      <c r="AI97" s="192" t="e">
        <f t="shared" si="100"/>
        <v>#DIV/0!</v>
      </c>
      <c r="AJ97" s="192" t="e">
        <f t="shared" ref="AJ97:AZ97" si="101">IF(((AJ95="")*AND(AJ96="")),"",(AJ95-AJ96)*2)</f>
        <v>#DIV/0!</v>
      </c>
      <c r="AK97" s="192" t="e">
        <f t="shared" si="101"/>
        <v>#DIV/0!</v>
      </c>
      <c r="AL97" s="192" t="e">
        <f t="shared" si="101"/>
        <v>#DIV/0!</v>
      </c>
      <c r="AM97" s="192" t="e">
        <f t="shared" si="101"/>
        <v>#DIV/0!</v>
      </c>
      <c r="AN97" s="192" t="e">
        <f t="shared" si="101"/>
        <v>#DIV/0!</v>
      </c>
      <c r="AO97" s="192" t="e">
        <f t="shared" si="101"/>
        <v>#DIV/0!</v>
      </c>
      <c r="AP97" s="192" t="e">
        <f t="shared" si="101"/>
        <v>#DIV/0!</v>
      </c>
      <c r="AQ97" s="192" t="e">
        <f t="shared" si="101"/>
        <v>#DIV/0!</v>
      </c>
      <c r="AR97" s="192" t="e">
        <f t="shared" si="101"/>
        <v>#DIV/0!</v>
      </c>
      <c r="AS97" s="192" t="e">
        <f t="shared" si="101"/>
        <v>#DIV/0!</v>
      </c>
      <c r="AT97" s="192" t="e">
        <f t="shared" si="101"/>
        <v>#DIV/0!</v>
      </c>
      <c r="AU97" s="192" t="e">
        <f t="shared" si="101"/>
        <v>#DIV/0!</v>
      </c>
      <c r="AV97" s="192" t="e">
        <f t="shared" si="101"/>
        <v>#DIV/0!</v>
      </c>
      <c r="AW97" s="192" t="e">
        <f t="shared" si="101"/>
        <v>#DIV/0!</v>
      </c>
      <c r="AX97" s="192" t="e">
        <f t="shared" si="101"/>
        <v>#DIV/0!</v>
      </c>
      <c r="AY97" s="192" t="e">
        <f t="shared" si="101"/>
        <v>#DIV/0!</v>
      </c>
      <c r="AZ97" s="192" t="e">
        <f t="shared" si="101"/>
        <v>#DIV/0!</v>
      </c>
      <c r="BA97" s="193"/>
      <c r="BB97" s="194"/>
      <c r="BC97" s="194"/>
      <c r="BD97" s="195"/>
      <c r="BE97" s="192"/>
      <c r="BF97" s="194"/>
      <c r="BG97" s="196"/>
      <c r="BH97" s="171"/>
      <c r="BI97" s="182"/>
    </row>
    <row r="98" spans="1:67">
      <c r="A98" s="161"/>
      <c r="B98" s="162" t="s">
        <v>138</v>
      </c>
      <c r="C98" s="163" t="s">
        <v>135</v>
      </c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3"/>
      <c r="AX98" s="203"/>
      <c r="AY98" s="203"/>
      <c r="AZ98" s="203"/>
      <c r="BA98" s="165" t="str">
        <f>IF((P99=""),"",MAX(D102:AZ102))</f>
        <v/>
      </c>
      <c r="BB98" s="166" t="str">
        <f>IF(P99="","",MIN(D102:AZ102))</f>
        <v/>
      </c>
      <c r="BC98" s="166" t="e">
        <f>IF((P102=""),"",AVERAGE(D102:AZ102))</f>
        <v>#DIV/0!</v>
      </c>
      <c r="BD98" s="167" t="e">
        <f>STDEV(D102:AZ102)</f>
        <v>#DIV/0!</v>
      </c>
      <c r="BE98" s="168" t="str">
        <f>IF((P99=""),"",((BA98-BB98)/(BA98+BB98))*100)</f>
        <v/>
      </c>
      <c r="BF98" s="169"/>
      <c r="BG98" s="170"/>
      <c r="BH98" s="171"/>
      <c r="BI98" s="182"/>
      <c r="BL98" s="173"/>
      <c r="BM98" s="173"/>
      <c r="BN98" s="174"/>
      <c r="BO98" s="174"/>
    </row>
    <row r="99" spans="1:67">
      <c r="A99" s="175"/>
      <c r="B99" s="176"/>
      <c r="C99" s="177" t="s">
        <v>134</v>
      </c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  <c r="AZ99" s="164"/>
      <c r="BA99" s="178"/>
      <c r="BB99" s="179"/>
      <c r="BC99" s="179"/>
      <c r="BD99" s="167"/>
      <c r="BE99" s="180"/>
      <c r="BF99" s="179"/>
      <c r="BG99" s="181"/>
      <c r="BH99" s="171"/>
      <c r="BI99" s="182"/>
    </row>
    <row r="100" spans="1:67">
      <c r="A100" s="175"/>
      <c r="B100" s="176"/>
      <c r="C100" s="183" t="s">
        <v>132</v>
      </c>
      <c r="D100" s="184" t="e">
        <f t="shared" ref="D100:AI100" si="102">300/D98</f>
        <v>#DIV/0!</v>
      </c>
      <c r="E100" s="184" t="e">
        <f t="shared" si="102"/>
        <v>#DIV/0!</v>
      </c>
      <c r="F100" s="184" t="e">
        <f t="shared" si="102"/>
        <v>#DIV/0!</v>
      </c>
      <c r="G100" s="184" t="e">
        <f t="shared" si="102"/>
        <v>#DIV/0!</v>
      </c>
      <c r="H100" s="184" t="e">
        <f t="shared" si="102"/>
        <v>#DIV/0!</v>
      </c>
      <c r="I100" s="184" t="e">
        <f t="shared" si="102"/>
        <v>#DIV/0!</v>
      </c>
      <c r="J100" s="184" t="e">
        <f t="shared" si="102"/>
        <v>#DIV/0!</v>
      </c>
      <c r="K100" s="184" t="e">
        <f t="shared" si="102"/>
        <v>#DIV/0!</v>
      </c>
      <c r="L100" s="184" t="e">
        <f t="shared" si="102"/>
        <v>#DIV/0!</v>
      </c>
      <c r="M100" s="184" t="e">
        <f t="shared" si="102"/>
        <v>#DIV/0!</v>
      </c>
      <c r="N100" s="184" t="e">
        <f t="shared" si="102"/>
        <v>#DIV/0!</v>
      </c>
      <c r="O100" s="184" t="e">
        <f t="shared" si="102"/>
        <v>#DIV/0!</v>
      </c>
      <c r="P100" s="184" t="e">
        <f t="shared" si="102"/>
        <v>#DIV/0!</v>
      </c>
      <c r="Q100" s="184" t="e">
        <f t="shared" si="102"/>
        <v>#DIV/0!</v>
      </c>
      <c r="R100" s="184" t="e">
        <f t="shared" si="102"/>
        <v>#DIV/0!</v>
      </c>
      <c r="S100" s="184" t="e">
        <f t="shared" si="102"/>
        <v>#DIV/0!</v>
      </c>
      <c r="T100" s="184" t="e">
        <f t="shared" si="102"/>
        <v>#DIV/0!</v>
      </c>
      <c r="U100" s="184" t="e">
        <f t="shared" si="102"/>
        <v>#DIV/0!</v>
      </c>
      <c r="V100" s="184" t="e">
        <f t="shared" si="102"/>
        <v>#DIV/0!</v>
      </c>
      <c r="W100" s="184" t="e">
        <f t="shared" si="102"/>
        <v>#DIV/0!</v>
      </c>
      <c r="X100" s="184" t="e">
        <f t="shared" si="102"/>
        <v>#DIV/0!</v>
      </c>
      <c r="Y100" s="184" t="e">
        <f t="shared" si="102"/>
        <v>#DIV/0!</v>
      </c>
      <c r="Z100" s="184" t="e">
        <f t="shared" si="102"/>
        <v>#DIV/0!</v>
      </c>
      <c r="AA100" s="184" t="e">
        <f t="shared" si="102"/>
        <v>#DIV/0!</v>
      </c>
      <c r="AB100" s="184" t="e">
        <f t="shared" si="102"/>
        <v>#DIV/0!</v>
      </c>
      <c r="AC100" s="184" t="e">
        <f t="shared" si="102"/>
        <v>#DIV/0!</v>
      </c>
      <c r="AD100" s="184" t="e">
        <f t="shared" si="102"/>
        <v>#DIV/0!</v>
      </c>
      <c r="AE100" s="184" t="e">
        <f t="shared" si="102"/>
        <v>#DIV/0!</v>
      </c>
      <c r="AF100" s="184" t="e">
        <f t="shared" si="102"/>
        <v>#DIV/0!</v>
      </c>
      <c r="AG100" s="184" t="e">
        <f t="shared" si="102"/>
        <v>#DIV/0!</v>
      </c>
      <c r="AH100" s="184" t="e">
        <f t="shared" si="102"/>
        <v>#DIV/0!</v>
      </c>
      <c r="AI100" s="184" t="e">
        <f t="shared" si="102"/>
        <v>#DIV/0!</v>
      </c>
      <c r="AJ100" s="184" t="e">
        <f t="shared" ref="AJ100:AZ100" si="103">300/AJ98</f>
        <v>#DIV/0!</v>
      </c>
      <c r="AK100" s="184" t="e">
        <f t="shared" si="103"/>
        <v>#DIV/0!</v>
      </c>
      <c r="AL100" s="184" t="e">
        <f t="shared" si="103"/>
        <v>#DIV/0!</v>
      </c>
      <c r="AM100" s="184" t="e">
        <f t="shared" si="103"/>
        <v>#DIV/0!</v>
      </c>
      <c r="AN100" s="184" t="e">
        <f t="shared" si="103"/>
        <v>#DIV/0!</v>
      </c>
      <c r="AO100" s="184" t="e">
        <f t="shared" si="103"/>
        <v>#DIV/0!</v>
      </c>
      <c r="AP100" s="184" t="e">
        <f t="shared" si="103"/>
        <v>#DIV/0!</v>
      </c>
      <c r="AQ100" s="184" t="e">
        <f t="shared" si="103"/>
        <v>#DIV/0!</v>
      </c>
      <c r="AR100" s="184" t="e">
        <f t="shared" si="103"/>
        <v>#DIV/0!</v>
      </c>
      <c r="AS100" s="184" t="e">
        <f t="shared" si="103"/>
        <v>#DIV/0!</v>
      </c>
      <c r="AT100" s="184" t="e">
        <f t="shared" si="103"/>
        <v>#DIV/0!</v>
      </c>
      <c r="AU100" s="184" t="e">
        <f t="shared" si="103"/>
        <v>#DIV/0!</v>
      </c>
      <c r="AV100" s="184" t="e">
        <f t="shared" si="103"/>
        <v>#DIV/0!</v>
      </c>
      <c r="AW100" s="184" t="e">
        <f t="shared" si="103"/>
        <v>#DIV/0!</v>
      </c>
      <c r="AX100" s="184" t="e">
        <f t="shared" si="103"/>
        <v>#DIV/0!</v>
      </c>
      <c r="AY100" s="184" t="e">
        <f t="shared" si="103"/>
        <v>#DIV/0!</v>
      </c>
      <c r="AZ100" s="184" t="e">
        <f t="shared" si="103"/>
        <v>#DIV/0!</v>
      </c>
      <c r="BA100" s="185"/>
      <c r="BB100" s="186"/>
      <c r="BC100" s="186"/>
      <c r="BD100" s="167"/>
      <c r="BE100" s="187"/>
      <c r="BF100" s="186"/>
      <c r="BG100" s="188"/>
      <c r="BH100" s="171"/>
      <c r="BI100" s="197"/>
    </row>
    <row r="101" spans="1:67">
      <c r="A101" s="175"/>
      <c r="B101" s="176"/>
      <c r="C101" s="183" t="s">
        <v>133</v>
      </c>
      <c r="D101" s="184" t="e">
        <f t="shared" ref="D101:AI101" si="104">300/D99</f>
        <v>#DIV/0!</v>
      </c>
      <c r="E101" s="184" t="e">
        <f t="shared" si="104"/>
        <v>#DIV/0!</v>
      </c>
      <c r="F101" s="184" t="e">
        <f t="shared" si="104"/>
        <v>#DIV/0!</v>
      </c>
      <c r="G101" s="184" t="e">
        <f t="shared" si="104"/>
        <v>#DIV/0!</v>
      </c>
      <c r="H101" s="184" t="e">
        <f t="shared" si="104"/>
        <v>#DIV/0!</v>
      </c>
      <c r="I101" s="184" t="e">
        <f t="shared" si="104"/>
        <v>#DIV/0!</v>
      </c>
      <c r="J101" s="184" t="e">
        <f t="shared" si="104"/>
        <v>#DIV/0!</v>
      </c>
      <c r="K101" s="184" t="e">
        <f t="shared" si="104"/>
        <v>#DIV/0!</v>
      </c>
      <c r="L101" s="184" t="e">
        <f t="shared" si="104"/>
        <v>#DIV/0!</v>
      </c>
      <c r="M101" s="184" t="e">
        <f t="shared" si="104"/>
        <v>#DIV/0!</v>
      </c>
      <c r="N101" s="184" t="e">
        <f t="shared" si="104"/>
        <v>#DIV/0!</v>
      </c>
      <c r="O101" s="184" t="e">
        <f t="shared" si="104"/>
        <v>#DIV/0!</v>
      </c>
      <c r="P101" s="184" t="e">
        <f t="shared" si="104"/>
        <v>#DIV/0!</v>
      </c>
      <c r="Q101" s="184" t="e">
        <f t="shared" si="104"/>
        <v>#DIV/0!</v>
      </c>
      <c r="R101" s="184" t="e">
        <f t="shared" si="104"/>
        <v>#DIV/0!</v>
      </c>
      <c r="S101" s="184" t="e">
        <f t="shared" si="104"/>
        <v>#DIV/0!</v>
      </c>
      <c r="T101" s="184" t="e">
        <f t="shared" si="104"/>
        <v>#DIV/0!</v>
      </c>
      <c r="U101" s="184" t="e">
        <f t="shared" si="104"/>
        <v>#DIV/0!</v>
      </c>
      <c r="V101" s="184" t="e">
        <f t="shared" si="104"/>
        <v>#DIV/0!</v>
      </c>
      <c r="W101" s="184" t="e">
        <f t="shared" si="104"/>
        <v>#DIV/0!</v>
      </c>
      <c r="X101" s="184" t="e">
        <f t="shared" si="104"/>
        <v>#DIV/0!</v>
      </c>
      <c r="Y101" s="184" t="e">
        <f t="shared" si="104"/>
        <v>#DIV/0!</v>
      </c>
      <c r="Z101" s="184" t="e">
        <f t="shared" si="104"/>
        <v>#DIV/0!</v>
      </c>
      <c r="AA101" s="184" t="e">
        <f t="shared" si="104"/>
        <v>#DIV/0!</v>
      </c>
      <c r="AB101" s="184" t="e">
        <f t="shared" si="104"/>
        <v>#DIV/0!</v>
      </c>
      <c r="AC101" s="184" t="e">
        <f t="shared" si="104"/>
        <v>#DIV/0!</v>
      </c>
      <c r="AD101" s="184" t="e">
        <f t="shared" si="104"/>
        <v>#DIV/0!</v>
      </c>
      <c r="AE101" s="184" t="e">
        <f t="shared" si="104"/>
        <v>#DIV/0!</v>
      </c>
      <c r="AF101" s="184" t="e">
        <f t="shared" si="104"/>
        <v>#DIV/0!</v>
      </c>
      <c r="AG101" s="184" t="e">
        <f t="shared" si="104"/>
        <v>#DIV/0!</v>
      </c>
      <c r="AH101" s="184" t="e">
        <f t="shared" si="104"/>
        <v>#DIV/0!</v>
      </c>
      <c r="AI101" s="184" t="e">
        <f t="shared" si="104"/>
        <v>#DIV/0!</v>
      </c>
      <c r="AJ101" s="184" t="e">
        <f t="shared" ref="AJ101:AZ101" si="105">300/AJ99</f>
        <v>#DIV/0!</v>
      </c>
      <c r="AK101" s="184" t="e">
        <f t="shared" si="105"/>
        <v>#DIV/0!</v>
      </c>
      <c r="AL101" s="184" t="e">
        <f t="shared" si="105"/>
        <v>#DIV/0!</v>
      </c>
      <c r="AM101" s="184" t="e">
        <f t="shared" si="105"/>
        <v>#DIV/0!</v>
      </c>
      <c r="AN101" s="184" t="e">
        <f t="shared" si="105"/>
        <v>#DIV/0!</v>
      </c>
      <c r="AO101" s="184" t="e">
        <f t="shared" si="105"/>
        <v>#DIV/0!</v>
      </c>
      <c r="AP101" s="184" t="e">
        <f t="shared" si="105"/>
        <v>#DIV/0!</v>
      </c>
      <c r="AQ101" s="184" t="e">
        <f t="shared" si="105"/>
        <v>#DIV/0!</v>
      </c>
      <c r="AR101" s="184" t="e">
        <f t="shared" si="105"/>
        <v>#DIV/0!</v>
      </c>
      <c r="AS101" s="184" t="e">
        <f t="shared" si="105"/>
        <v>#DIV/0!</v>
      </c>
      <c r="AT101" s="184" t="e">
        <f t="shared" si="105"/>
        <v>#DIV/0!</v>
      </c>
      <c r="AU101" s="184" t="e">
        <f t="shared" si="105"/>
        <v>#DIV/0!</v>
      </c>
      <c r="AV101" s="184" t="e">
        <f t="shared" si="105"/>
        <v>#DIV/0!</v>
      </c>
      <c r="AW101" s="184" t="e">
        <f t="shared" si="105"/>
        <v>#DIV/0!</v>
      </c>
      <c r="AX101" s="184" t="e">
        <f t="shared" si="105"/>
        <v>#DIV/0!</v>
      </c>
      <c r="AY101" s="184" t="e">
        <f t="shared" si="105"/>
        <v>#DIV/0!</v>
      </c>
      <c r="AZ101" s="184" t="e">
        <f t="shared" si="105"/>
        <v>#DIV/0!</v>
      </c>
      <c r="BA101" s="185"/>
      <c r="BB101" s="186"/>
      <c r="BC101" s="186"/>
      <c r="BD101" s="167"/>
      <c r="BE101" s="187"/>
      <c r="BF101" s="186"/>
      <c r="BG101" s="188"/>
      <c r="BH101" s="171"/>
      <c r="BI101" s="197"/>
    </row>
    <row r="102" spans="1:67" ht="32.25" thickBot="1">
      <c r="A102" s="189"/>
      <c r="B102" s="190"/>
      <c r="C102" s="191" t="s">
        <v>51</v>
      </c>
      <c r="D102" s="192" t="e">
        <f t="shared" ref="D102:AI102" si="106">IF(((D100="")*AND(D101="")),"",(D100-D101)*2)</f>
        <v>#DIV/0!</v>
      </c>
      <c r="E102" s="192" t="e">
        <f t="shared" si="106"/>
        <v>#DIV/0!</v>
      </c>
      <c r="F102" s="192" t="e">
        <f t="shared" si="106"/>
        <v>#DIV/0!</v>
      </c>
      <c r="G102" s="192" t="e">
        <f t="shared" si="106"/>
        <v>#DIV/0!</v>
      </c>
      <c r="H102" s="192" t="e">
        <f t="shared" si="106"/>
        <v>#DIV/0!</v>
      </c>
      <c r="I102" s="192" t="e">
        <f t="shared" si="106"/>
        <v>#DIV/0!</v>
      </c>
      <c r="J102" s="192" t="e">
        <f t="shared" si="106"/>
        <v>#DIV/0!</v>
      </c>
      <c r="K102" s="192" t="e">
        <f t="shared" si="106"/>
        <v>#DIV/0!</v>
      </c>
      <c r="L102" s="192" t="e">
        <f t="shared" si="106"/>
        <v>#DIV/0!</v>
      </c>
      <c r="M102" s="192" t="e">
        <f t="shared" si="106"/>
        <v>#DIV/0!</v>
      </c>
      <c r="N102" s="192" t="e">
        <f t="shared" si="106"/>
        <v>#DIV/0!</v>
      </c>
      <c r="O102" s="192" t="e">
        <f t="shared" si="106"/>
        <v>#DIV/0!</v>
      </c>
      <c r="P102" s="192" t="e">
        <f t="shared" si="106"/>
        <v>#DIV/0!</v>
      </c>
      <c r="Q102" s="192" t="e">
        <f t="shared" si="106"/>
        <v>#DIV/0!</v>
      </c>
      <c r="R102" s="192" t="e">
        <f t="shared" si="106"/>
        <v>#DIV/0!</v>
      </c>
      <c r="S102" s="192" t="e">
        <f t="shared" si="106"/>
        <v>#DIV/0!</v>
      </c>
      <c r="T102" s="192" t="e">
        <f t="shared" si="106"/>
        <v>#DIV/0!</v>
      </c>
      <c r="U102" s="192" t="e">
        <f t="shared" si="106"/>
        <v>#DIV/0!</v>
      </c>
      <c r="V102" s="192" t="e">
        <f t="shared" si="106"/>
        <v>#DIV/0!</v>
      </c>
      <c r="W102" s="192" t="e">
        <f t="shared" si="106"/>
        <v>#DIV/0!</v>
      </c>
      <c r="X102" s="192" t="e">
        <f t="shared" si="106"/>
        <v>#DIV/0!</v>
      </c>
      <c r="Y102" s="192" t="e">
        <f t="shared" si="106"/>
        <v>#DIV/0!</v>
      </c>
      <c r="Z102" s="192" t="e">
        <f t="shared" si="106"/>
        <v>#DIV/0!</v>
      </c>
      <c r="AA102" s="192" t="e">
        <f t="shared" si="106"/>
        <v>#DIV/0!</v>
      </c>
      <c r="AB102" s="192" t="e">
        <f t="shared" si="106"/>
        <v>#DIV/0!</v>
      </c>
      <c r="AC102" s="192" t="e">
        <f t="shared" si="106"/>
        <v>#DIV/0!</v>
      </c>
      <c r="AD102" s="192" t="e">
        <f t="shared" si="106"/>
        <v>#DIV/0!</v>
      </c>
      <c r="AE102" s="192" t="e">
        <f t="shared" si="106"/>
        <v>#DIV/0!</v>
      </c>
      <c r="AF102" s="192" t="e">
        <f t="shared" si="106"/>
        <v>#DIV/0!</v>
      </c>
      <c r="AG102" s="192" t="e">
        <f t="shared" si="106"/>
        <v>#DIV/0!</v>
      </c>
      <c r="AH102" s="192" t="e">
        <f t="shared" si="106"/>
        <v>#DIV/0!</v>
      </c>
      <c r="AI102" s="192" t="e">
        <f t="shared" si="106"/>
        <v>#DIV/0!</v>
      </c>
      <c r="AJ102" s="192" t="e">
        <f t="shared" ref="AJ102:AZ102" si="107">IF(((AJ100="")*AND(AJ101="")),"",(AJ100-AJ101)*2)</f>
        <v>#DIV/0!</v>
      </c>
      <c r="AK102" s="192" t="e">
        <f t="shared" si="107"/>
        <v>#DIV/0!</v>
      </c>
      <c r="AL102" s="192" t="e">
        <f t="shared" si="107"/>
        <v>#DIV/0!</v>
      </c>
      <c r="AM102" s="192" t="e">
        <f t="shared" si="107"/>
        <v>#DIV/0!</v>
      </c>
      <c r="AN102" s="192" t="e">
        <f t="shared" si="107"/>
        <v>#DIV/0!</v>
      </c>
      <c r="AO102" s="192" t="e">
        <f t="shared" si="107"/>
        <v>#DIV/0!</v>
      </c>
      <c r="AP102" s="192" t="e">
        <f t="shared" si="107"/>
        <v>#DIV/0!</v>
      </c>
      <c r="AQ102" s="192" t="e">
        <f t="shared" si="107"/>
        <v>#DIV/0!</v>
      </c>
      <c r="AR102" s="192" t="e">
        <f t="shared" si="107"/>
        <v>#DIV/0!</v>
      </c>
      <c r="AS102" s="192" t="e">
        <f t="shared" si="107"/>
        <v>#DIV/0!</v>
      </c>
      <c r="AT102" s="192" t="e">
        <f t="shared" si="107"/>
        <v>#DIV/0!</v>
      </c>
      <c r="AU102" s="192" t="e">
        <f t="shared" si="107"/>
        <v>#DIV/0!</v>
      </c>
      <c r="AV102" s="192" t="e">
        <f t="shared" si="107"/>
        <v>#DIV/0!</v>
      </c>
      <c r="AW102" s="192" t="e">
        <f t="shared" si="107"/>
        <v>#DIV/0!</v>
      </c>
      <c r="AX102" s="192" t="e">
        <f t="shared" si="107"/>
        <v>#DIV/0!</v>
      </c>
      <c r="AY102" s="192" t="e">
        <f t="shared" si="107"/>
        <v>#DIV/0!</v>
      </c>
      <c r="AZ102" s="192" t="e">
        <f t="shared" si="107"/>
        <v>#DIV/0!</v>
      </c>
      <c r="BA102" s="193"/>
      <c r="BB102" s="194"/>
      <c r="BC102" s="194"/>
      <c r="BD102" s="195"/>
      <c r="BE102" s="192"/>
      <c r="BF102" s="194"/>
      <c r="BG102" s="196"/>
      <c r="BH102" s="171"/>
      <c r="BI102" s="182"/>
    </row>
  </sheetData>
  <autoFilter ref="A12:BO32">
    <filterColumn colId="1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</autoFilter>
  <mergeCells count="2">
    <mergeCell ref="D8:AZ8"/>
    <mergeCell ref="B10:B11"/>
  </mergeCells>
  <conditionalFormatting sqref="BF13 BF18 BF23 BF28">
    <cfRule type="cellIs" dxfId="29" priority="29" stopIfTrue="1" operator="equal">
      <formula>"Fail"</formula>
    </cfRule>
    <cfRule type="cellIs" dxfId="28" priority="30" stopIfTrue="1" operator="equal">
      <formula>"Pass"</formula>
    </cfRule>
  </conditionalFormatting>
  <conditionalFormatting sqref="BF33">
    <cfRule type="cellIs" dxfId="27" priority="27" stopIfTrue="1" operator="equal">
      <formula>"Fail"</formula>
    </cfRule>
    <cfRule type="cellIs" dxfId="26" priority="28" stopIfTrue="1" operator="equal">
      <formula>"Pass"</formula>
    </cfRule>
  </conditionalFormatting>
  <conditionalFormatting sqref="BF38">
    <cfRule type="cellIs" dxfId="25" priority="25" stopIfTrue="1" operator="equal">
      <formula>"Fail"</formula>
    </cfRule>
    <cfRule type="cellIs" dxfId="24" priority="26" stopIfTrue="1" operator="equal">
      <formula>"Pass"</formula>
    </cfRule>
  </conditionalFormatting>
  <conditionalFormatting sqref="BF43">
    <cfRule type="cellIs" dxfId="23" priority="23" stopIfTrue="1" operator="equal">
      <formula>"Fail"</formula>
    </cfRule>
    <cfRule type="cellIs" dxfId="22" priority="24" stopIfTrue="1" operator="equal">
      <formula>"Pass"</formula>
    </cfRule>
  </conditionalFormatting>
  <conditionalFormatting sqref="BF48">
    <cfRule type="cellIs" dxfId="21" priority="21" stopIfTrue="1" operator="equal">
      <formula>"Fail"</formula>
    </cfRule>
    <cfRule type="cellIs" dxfId="20" priority="22" stopIfTrue="1" operator="equal">
      <formula>"Pass"</formula>
    </cfRule>
  </conditionalFormatting>
  <conditionalFormatting sqref="BF53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BF58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BF63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BF68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BF73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BF78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BF83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BF88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BF93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BF9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G18" sqref="G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F31"/>
  <sheetViews>
    <sheetView topLeftCell="A16" workbookViewId="0">
      <selection activeCell="E37" sqref="E37"/>
    </sheetView>
  </sheetViews>
  <sheetFormatPr defaultRowHeight="15"/>
  <cols>
    <col min="4" max="4" width="10.42578125" bestFit="1" customWidth="1"/>
    <col min="5" max="5" width="22.7109375" customWidth="1"/>
    <col min="6" max="6" width="14.140625" customWidth="1"/>
  </cols>
  <sheetData>
    <row r="4" spans="3:6" ht="23.25">
      <c r="C4" s="221" t="s">
        <v>137</v>
      </c>
      <c r="D4" s="222"/>
      <c r="E4" s="222"/>
      <c r="F4" s="223"/>
    </row>
    <row r="5" spans="3:6">
      <c r="C5" s="101" t="s">
        <v>99</v>
      </c>
      <c r="D5" s="101" t="s">
        <v>128</v>
      </c>
      <c r="E5" s="101" t="s">
        <v>129</v>
      </c>
      <c r="F5" s="101" t="s">
        <v>136</v>
      </c>
    </row>
    <row r="6" spans="3:6">
      <c r="C6" s="102">
        <v>1</v>
      </c>
      <c r="D6" s="103">
        <v>43763</v>
      </c>
      <c r="E6" s="102">
        <v>2777.9</v>
      </c>
      <c r="F6" s="102">
        <v>2.27</v>
      </c>
    </row>
    <row r="7" spans="3:6">
      <c r="C7" s="102">
        <v>2</v>
      </c>
      <c r="D7" s="103">
        <v>43777</v>
      </c>
      <c r="E7" s="102">
        <v>2872.3</v>
      </c>
      <c r="F7" s="102">
        <v>3.1</v>
      </c>
    </row>
    <row r="8" spans="3:6">
      <c r="C8" s="102">
        <v>3</v>
      </c>
      <c r="D8" s="103">
        <v>43780</v>
      </c>
      <c r="E8" s="102">
        <v>2939</v>
      </c>
      <c r="F8" s="102">
        <v>3.46</v>
      </c>
    </row>
    <row r="9" spans="3:6">
      <c r="C9" s="102">
        <v>4</v>
      </c>
      <c r="D9" s="103">
        <v>43780</v>
      </c>
      <c r="E9" s="102">
        <v>2941.7</v>
      </c>
      <c r="F9" s="102">
        <v>2.79</v>
      </c>
    </row>
    <row r="10" spans="3:6">
      <c r="C10" s="102">
        <v>5</v>
      </c>
      <c r="D10" s="103">
        <v>43782</v>
      </c>
      <c r="E10" s="102">
        <v>2931.9</v>
      </c>
      <c r="F10" s="102">
        <v>2.84</v>
      </c>
    </row>
    <row r="24" spans="3:6" ht="23.25">
      <c r="C24" s="221" t="s">
        <v>138</v>
      </c>
      <c r="D24" s="222"/>
      <c r="E24" s="222"/>
      <c r="F24" s="223"/>
    </row>
    <row r="25" spans="3:6">
      <c r="C25" s="101" t="s">
        <v>99</v>
      </c>
      <c r="D25" s="101" t="s">
        <v>128</v>
      </c>
      <c r="E25" s="101" t="s">
        <v>129</v>
      </c>
      <c r="F25" s="101" t="s">
        <v>130</v>
      </c>
    </row>
    <row r="26" spans="3:6">
      <c r="C26" s="102">
        <v>1</v>
      </c>
      <c r="D26" s="103">
        <v>43777</v>
      </c>
      <c r="E26" s="102">
        <v>2873.6</v>
      </c>
      <c r="F26" s="102">
        <v>3.74</v>
      </c>
    </row>
    <row r="27" spans="3:6">
      <c r="C27" s="102">
        <v>2</v>
      </c>
      <c r="D27" s="103">
        <v>43780</v>
      </c>
      <c r="E27" s="102">
        <v>2940.6</v>
      </c>
      <c r="F27" s="102">
        <v>4.75</v>
      </c>
    </row>
    <row r="28" spans="3:6">
      <c r="C28" s="102">
        <v>3</v>
      </c>
      <c r="D28" s="103">
        <v>43780</v>
      </c>
      <c r="E28" s="102">
        <v>2917.6</v>
      </c>
      <c r="F28" s="102">
        <v>3.29</v>
      </c>
    </row>
    <row r="29" spans="3:6">
      <c r="C29" s="102">
        <v>4</v>
      </c>
      <c r="D29" s="103">
        <v>43782</v>
      </c>
      <c r="E29" s="102">
        <v>2917.1</v>
      </c>
      <c r="F29" s="102">
        <v>3.46</v>
      </c>
    </row>
    <row r="30" spans="3:6">
      <c r="C30" s="206">
        <v>5</v>
      </c>
      <c r="D30" s="103">
        <v>43888</v>
      </c>
      <c r="E30" s="206">
        <v>2894.4</v>
      </c>
      <c r="F30" s="206">
        <v>6.69</v>
      </c>
    </row>
    <row r="31" spans="3:6">
      <c r="C31" s="206">
        <v>6</v>
      </c>
      <c r="D31" s="207">
        <v>43955</v>
      </c>
      <c r="E31" s="206">
        <v>2872.3</v>
      </c>
      <c r="F31" s="206">
        <v>3.5</v>
      </c>
    </row>
  </sheetData>
  <mergeCells count="2">
    <mergeCell ref="C4:F4"/>
    <mergeCell ref="C24:F2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C4:AB63"/>
  <sheetViews>
    <sheetView workbookViewId="0">
      <selection activeCell="G16" sqref="G16"/>
    </sheetView>
  </sheetViews>
  <sheetFormatPr defaultRowHeight="15"/>
  <cols>
    <col min="3" max="3" width="28" bestFit="1" customWidth="1"/>
    <col min="4" max="5" width="4" bestFit="1" customWidth="1"/>
    <col min="6" max="6" width="4.140625" bestFit="1" customWidth="1"/>
    <col min="7" max="8" width="4" bestFit="1" customWidth="1"/>
    <col min="9" max="9" width="4.140625" bestFit="1" customWidth="1"/>
    <col min="10" max="11" width="4" bestFit="1" customWidth="1"/>
    <col min="12" max="12" width="4.140625" bestFit="1" customWidth="1"/>
    <col min="13" max="14" width="4" bestFit="1" customWidth="1"/>
    <col min="15" max="15" width="4.140625" bestFit="1" customWidth="1"/>
    <col min="16" max="17" width="4" bestFit="1" customWidth="1"/>
    <col min="18" max="18" width="4.140625" bestFit="1" customWidth="1"/>
    <col min="19" max="20" width="4" bestFit="1" customWidth="1"/>
    <col min="21" max="21" width="4.140625" bestFit="1" customWidth="1"/>
    <col min="22" max="23" width="4" bestFit="1" customWidth="1"/>
    <col min="24" max="24" width="4.140625" bestFit="1" customWidth="1"/>
    <col min="25" max="26" width="4" bestFit="1" customWidth="1"/>
    <col min="27" max="28" width="4.140625" bestFit="1" customWidth="1"/>
  </cols>
  <sheetData>
    <row r="4" spans="3:28" ht="15.75" thickBot="1"/>
    <row r="5" spans="3:28" ht="15.75" thickBot="1">
      <c r="C5" s="1" t="s">
        <v>2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6" spans="3:28" ht="15.75" thickBot="1">
      <c r="C6" s="3" t="s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  <c r="AB6" s="5"/>
    </row>
    <row r="7" spans="3:28" ht="15.75" thickBot="1">
      <c r="C7" s="3" t="s">
        <v>4</v>
      </c>
      <c r="D7" s="6" t="s">
        <v>5</v>
      </c>
      <c r="E7" s="7" t="s">
        <v>6</v>
      </c>
      <c r="F7" s="8" t="s">
        <v>7</v>
      </c>
      <c r="G7" s="6" t="s">
        <v>5</v>
      </c>
      <c r="H7" s="7" t="s">
        <v>6</v>
      </c>
      <c r="I7" s="8" t="s">
        <v>7</v>
      </c>
      <c r="J7" s="6" t="s">
        <v>5</v>
      </c>
      <c r="K7" s="7" t="s">
        <v>6</v>
      </c>
      <c r="L7" s="8" t="s">
        <v>7</v>
      </c>
      <c r="M7" s="6" t="s">
        <v>5</v>
      </c>
      <c r="N7" s="7" t="s">
        <v>6</v>
      </c>
      <c r="O7" s="8" t="s">
        <v>7</v>
      </c>
      <c r="P7" s="6" t="s">
        <v>5</v>
      </c>
      <c r="Q7" s="7" t="s">
        <v>6</v>
      </c>
      <c r="R7" s="8" t="s">
        <v>7</v>
      </c>
      <c r="S7" s="6" t="s">
        <v>5</v>
      </c>
      <c r="T7" s="7" t="s">
        <v>6</v>
      </c>
      <c r="U7" s="8" t="s">
        <v>7</v>
      </c>
      <c r="V7" s="6" t="s">
        <v>5</v>
      </c>
      <c r="W7" s="7" t="s">
        <v>6</v>
      </c>
      <c r="X7" s="8" t="s">
        <v>7</v>
      </c>
      <c r="Y7" s="6" t="s">
        <v>5</v>
      </c>
      <c r="Z7" s="7" t="s">
        <v>6</v>
      </c>
      <c r="AA7" s="8" t="s">
        <v>7</v>
      </c>
      <c r="AB7" s="7" t="s">
        <v>16</v>
      </c>
    </row>
    <row r="8" spans="3:28" ht="15.75" thickBot="1">
      <c r="C8" s="3" t="s">
        <v>8</v>
      </c>
      <c r="D8" s="6">
        <v>440</v>
      </c>
      <c r="E8" s="7">
        <v>475</v>
      </c>
      <c r="F8" s="8">
        <v>520</v>
      </c>
      <c r="G8" s="6">
        <v>440</v>
      </c>
      <c r="H8" s="7">
        <v>475</v>
      </c>
      <c r="I8" s="8">
        <v>520</v>
      </c>
      <c r="J8" s="6">
        <v>440</v>
      </c>
      <c r="K8" s="7">
        <v>475</v>
      </c>
      <c r="L8" s="8">
        <v>520</v>
      </c>
      <c r="M8" s="6">
        <v>440</v>
      </c>
      <c r="N8" s="7">
        <v>475</v>
      </c>
      <c r="O8" s="8">
        <v>520</v>
      </c>
      <c r="P8" s="6">
        <v>440</v>
      </c>
      <c r="Q8" s="7">
        <v>475</v>
      </c>
      <c r="R8" s="8">
        <v>520</v>
      </c>
      <c r="S8" s="6">
        <v>440</v>
      </c>
      <c r="T8" s="7">
        <v>475</v>
      </c>
      <c r="U8" s="8">
        <v>520</v>
      </c>
      <c r="V8" s="6">
        <v>440</v>
      </c>
      <c r="W8" s="7">
        <v>475</v>
      </c>
      <c r="X8" s="8">
        <v>520</v>
      </c>
      <c r="Y8" s="6">
        <v>440</v>
      </c>
      <c r="Z8" s="7">
        <v>475</v>
      </c>
      <c r="AA8" s="8">
        <v>520</v>
      </c>
      <c r="AB8" s="7">
        <v>475</v>
      </c>
    </row>
    <row r="9" spans="3:28" ht="15.75" thickBot="1">
      <c r="C9" s="9" t="s">
        <v>9</v>
      </c>
      <c r="D9" s="4" t="s">
        <v>10</v>
      </c>
      <c r="E9" s="4"/>
      <c r="F9" s="4" t="s">
        <v>10</v>
      </c>
      <c r="G9" s="4"/>
      <c r="H9" s="4" t="s">
        <v>10</v>
      </c>
      <c r="I9" s="4"/>
      <c r="J9" s="4" t="s">
        <v>10</v>
      </c>
      <c r="K9" s="4"/>
      <c r="L9" s="4" t="s">
        <v>10</v>
      </c>
      <c r="M9" s="4"/>
      <c r="N9" s="4" t="s">
        <v>10</v>
      </c>
      <c r="O9" s="4"/>
      <c r="P9" s="4"/>
      <c r="Q9" s="4" t="s">
        <v>10</v>
      </c>
      <c r="R9" s="4"/>
      <c r="S9" s="4" t="s">
        <v>10</v>
      </c>
      <c r="T9" s="4"/>
      <c r="U9" s="4" t="s">
        <v>10</v>
      </c>
      <c r="V9" s="4"/>
      <c r="W9" s="4" t="s">
        <v>10</v>
      </c>
      <c r="X9" s="4"/>
      <c r="Y9" s="4" t="s">
        <v>10</v>
      </c>
      <c r="Z9" s="4"/>
      <c r="AA9" s="4" t="s">
        <v>10</v>
      </c>
      <c r="AB9" s="4"/>
    </row>
    <row r="10" spans="3:28" ht="15.75" thickBot="1">
      <c r="C10" s="3" t="s">
        <v>11</v>
      </c>
      <c r="D10" s="230" t="s">
        <v>12</v>
      </c>
      <c r="E10" s="231"/>
      <c r="F10" s="232"/>
      <c r="G10" s="233" t="s">
        <v>13</v>
      </c>
      <c r="H10" s="234"/>
      <c r="I10" s="235"/>
      <c r="J10" s="224" t="s">
        <v>14</v>
      </c>
      <c r="K10" s="225"/>
      <c r="L10" s="226"/>
      <c r="M10" s="227" t="s">
        <v>15</v>
      </c>
      <c r="N10" s="228"/>
      <c r="O10" s="229"/>
      <c r="P10" s="230" t="s">
        <v>12</v>
      </c>
      <c r="Q10" s="231"/>
      <c r="R10" s="232"/>
      <c r="S10" s="233" t="s">
        <v>13</v>
      </c>
      <c r="T10" s="234"/>
      <c r="U10" s="235"/>
      <c r="V10" s="224" t="s">
        <v>14</v>
      </c>
      <c r="W10" s="225"/>
      <c r="X10" s="226"/>
      <c r="Y10" s="227" t="s">
        <v>15</v>
      </c>
      <c r="Z10" s="228"/>
      <c r="AA10" s="229"/>
      <c r="AB10" t="s">
        <v>12</v>
      </c>
    </row>
    <row r="11" spans="3:28" ht="15.75" thickBot="1">
      <c r="C11" s="9" t="s">
        <v>9</v>
      </c>
      <c r="D11" s="4" t="s">
        <v>10</v>
      </c>
      <c r="E11" s="4"/>
      <c r="F11" s="4" t="s">
        <v>10</v>
      </c>
      <c r="G11" s="4"/>
      <c r="H11" s="4" t="s">
        <v>10</v>
      </c>
      <c r="I11" s="4"/>
      <c r="J11" s="4" t="s">
        <v>10</v>
      </c>
      <c r="K11" s="4"/>
      <c r="L11" s="4" t="s">
        <v>10</v>
      </c>
      <c r="M11" s="4"/>
      <c r="N11" s="4" t="s">
        <v>10</v>
      </c>
      <c r="O11" s="4"/>
      <c r="P11" s="4"/>
      <c r="Q11" s="4" t="s">
        <v>10</v>
      </c>
      <c r="R11" s="4"/>
      <c r="S11" s="4" t="s">
        <v>10</v>
      </c>
      <c r="T11" s="4"/>
      <c r="U11" s="4" t="s">
        <v>10</v>
      </c>
      <c r="V11" s="4"/>
      <c r="W11" s="4" t="s">
        <v>10</v>
      </c>
      <c r="X11" s="4"/>
      <c r="Y11" s="4" t="s">
        <v>10</v>
      </c>
      <c r="Z11" s="4"/>
      <c r="AA11" s="4" t="s">
        <v>10</v>
      </c>
      <c r="AB11" s="4"/>
    </row>
    <row r="15" spans="3:28">
      <c r="C15" s="104">
        <v>0.14015</v>
      </c>
    </row>
    <row r="16" spans="3:28">
      <c r="C16" s="104">
        <v>0.14127999999999999</v>
      </c>
    </row>
    <row r="17" spans="3:3">
      <c r="C17" s="104">
        <v>0.14198</v>
      </c>
    </row>
    <row r="18" spans="3:3">
      <c r="C18" s="104">
        <v>0.14082</v>
      </c>
    </row>
    <row r="19" spans="3:3">
      <c r="C19" s="104">
        <v>0.14171</v>
      </c>
    </row>
    <row r="20" spans="3:3">
      <c r="C20" s="104">
        <v>0.14380999999999999</v>
      </c>
    </row>
    <row r="21" spans="3:3">
      <c r="C21" s="104">
        <v>0.14349000000000001</v>
      </c>
    </row>
    <row r="22" spans="3:3">
      <c r="C22" s="104">
        <v>0.14087</v>
      </c>
    </row>
    <row r="23" spans="3:3">
      <c r="C23" s="104">
        <v>0.14065</v>
      </c>
    </row>
    <row r="24" spans="3:3">
      <c r="C24" s="104">
        <v>0.14587</v>
      </c>
    </row>
    <row r="25" spans="3:3">
      <c r="C25" s="104">
        <v>0.14837</v>
      </c>
    </row>
    <row r="26" spans="3:3">
      <c r="C26" s="104">
        <v>0.14871999999999999</v>
      </c>
    </row>
    <row r="27" spans="3:3">
      <c r="C27" s="104">
        <v>0.14524000000000001</v>
      </c>
    </row>
    <row r="28" spans="3:3">
      <c r="C28" s="104">
        <v>0.14233999999999999</v>
      </c>
    </row>
    <row r="29" spans="3:3">
      <c r="C29" s="104">
        <v>0.14285</v>
      </c>
    </row>
    <row r="30" spans="3:3">
      <c r="C30" s="104">
        <v>0.14193</v>
      </c>
    </row>
    <row r="31" spans="3:3">
      <c r="C31" s="104">
        <v>0.14074999999999999</v>
      </c>
    </row>
    <row r="32" spans="3:3">
      <c r="C32" s="104">
        <v>0.14172000000000001</v>
      </c>
    </row>
    <row r="33" spans="3:3">
      <c r="C33" s="104">
        <v>0.14299000000000001</v>
      </c>
    </row>
    <row r="34" spans="3:3">
      <c r="C34" s="104">
        <v>0.14102000000000001</v>
      </c>
    </row>
    <row r="35" spans="3:3">
      <c r="C35" s="104">
        <v>0.13955000000000001</v>
      </c>
    </row>
    <row r="36" spans="3:3">
      <c r="C36" s="104">
        <v>0.13924</v>
      </c>
    </row>
    <row r="37" spans="3:3">
      <c r="C37" s="104">
        <v>0.14294000000000001</v>
      </c>
    </row>
    <row r="38" spans="3:3">
      <c r="C38" s="104">
        <v>0.1454</v>
      </c>
    </row>
    <row r="39" spans="3:3">
      <c r="C39" s="104">
        <v>0.14560999999999999</v>
      </c>
    </row>
    <row r="40" spans="3:3">
      <c r="C40" s="104">
        <v>0.13436999999999999</v>
      </c>
    </row>
    <row r="41" spans="3:3">
      <c r="C41" s="104">
        <v>0.13506000000000001</v>
      </c>
    </row>
    <row r="42" spans="3:3">
      <c r="C42" s="104">
        <v>0.13578999999999999</v>
      </c>
    </row>
    <row r="43" spans="3:3">
      <c r="C43" s="104">
        <v>0.13705000000000001</v>
      </c>
    </row>
    <row r="44" spans="3:3">
      <c r="C44" s="104">
        <v>0.13585</v>
      </c>
    </row>
    <row r="45" spans="3:3">
      <c r="C45" s="104">
        <v>0.13627</v>
      </c>
    </row>
    <row r="46" spans="3:3">
      <c r="C46" s="104">
        <v>0.13550000000000001</v>
      </c>
    </row>
    <row r="47" spans="3:3">
      <c r="C47" s="104">
        <v>0.13375000000000001</v>
      </c>
    </row>
    <row r="48" spans="3:3">
      <c r="C48" s="104">
        <v>0.13300000000000001</v>
      </c>
    </row>
    <row r="49" spans="3:3">
      <c r="C49" s="104">
        <v>0.13519</v>
      </c>
    </row>
    <row r="50" spans="3:3">
      <c r="C50" s="104">
        <v>0.13703000000000001</v>
      </c>
    </row>
    <row r="51" spans="3:3">
      <c r="C51" s="104">
        <v>0.13505</v>
      </c>
    </row>
    <row r="52" spans="3:3">
      <c r="C52" s="104">
        <v>0.13544</v>
      </c>
    </row>
    <row r="53" spans="3:3">
      <c r="C53" s="104">
        <v>0.13403999999999999</v>
      </c>
    </row>
    <row r="54" spans="3:3">
      <c r="C54" s="104">
        <v>0.13203999999999999</v>
      </c>
    </row>
    <row r="55" spans="3:3">
      <c r="C55" s="104">
        <v>0.13156000000000001</v>
      </c>
    </row>
    <row r="56" spans="3:3">
      <c r="C56" s="104">
        <v>0.13397000000000001</v>
      </c>
    </row>
    <row r="57" spans="3:3">
      <c r="C57" s="104">
        <v>0.13539000000000001</v>
      </c>
    </row>
    <row r="58" spans="3:3">
      <c r="C58" s="104">
        <v>0.1353</v>
      </c>
    </row>
    <row r="59" spans="3:3">
      <c r="C59" s="104">
        <v>0.13444</v>
      </c>
    </row>
    <row r="60" spans="3:3">
      <c r="C60" s="104">
        <v>0.13583000000000001</v>
      </c>
    </row>
    <row r="61" spans="3:3">
      <c r="C61" s="104">
        <v>0.13705000000000001</v>
      </c>
    </row>
    <row r="62" spans="3:3">
      <c r="C62" s="104">
        <v>0.13608000000000001</v>
      </c>
    </row>
    <row r="63" spans="3:3">
      <c r="C63" s="104">
        <v>0.13378999999999999</v>
      </c>
    </row>
  </sheetData>
  <mergeCells count="8">
    <mergeCell ref="V10:X10"/>
    <mergeCell ref="Y10:AA10"/>
    <mergeCell ref="D10:F10"/>
    <mergeCell ref="G10:I10"/>
    <mergeCell ref="J10:L10"/>
    <mergeCell ref="M10:O10"/>
    <mergeCell ref="P10:R10"/>
    <mergeCell ref="S10:U10"/>
  </mergeCells>
  <pageMargins left="0.17" right="0.22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0"/>
  <sheetViews>
    <sheetView topLeftCell="A25" workbookViewId="0">
      <selection activeCell="D21" sqref="D21"/>
    </sheetView>
  </sheetViews>
  <sheetFormatPr defaultRowHeight="15"/>
  <sheetData>
    <row r="1" spans="1:3">
      <c r="A1" s="11" t="s">
        <v>147</v>
      </c>
      <c r="B1" s="11" t="s">
        <v>141</v>
      </c>
      <c r="C1" s="11" t="s">
        <v>142</v>
      </c>
    </row>
    <row r="2" spans="1:3">
      <c r="A2" s="10">
        <v>1</v>
      </c>
      <c r="B2" s="10">
        <v>0</v>
      </c>
      <c r="C2" s="10">
        <v>0</v>
      </c>
    </row>
    <row r="3" spans="1:3">
      <c r="A3" s="10">
        <v>2</v>
      </c>
      <c r="B3" s="10">
        <v>0</v>
      </c>
      <c r="C3" s="10">
        <v>30</v>
      </c>
    </row>
    <row r="4" spans="1:3">
      <c r="A4" s="10">
        <v>3</v>
      </c>
      <c r="B4" s="10">
        <f>-30*COS(RADIANS(45))</f>
        <v>-21.213203435596427</v>
      </c>
      <c r="C4" s="10">
        <f>30*SIN(RADIANS(45))</f>
        <v>21.213203435596423</v>
      </c>
    </row>
    <row r="5" spans="1:3">
      <c r="A5" s="10">
        <v>4</v>
      </c>
      <c r="B5" s="10">
        <v>-30</v>
      </c>
      <c r="C5" s="10">
        <v>0</v>
      </c>
    </row>
    <row r="6" spans="1:3">
      <c r="A6" s="10">
        <v>5</v>
      </c>
      <c r="B6" s="10">
        <f>-30*COS(RADIANS(45))</f>
        <v>-21.213203435596427</v>
      </c>
      <c r="C6" s="10">
        <f>-30*SIN(RADIANS(45))</f>
        <v>-21.213203435596423</v>
      </c>
    </row>
    <row r="7" spans="1:3">
      <c r="A7" s="10">
        <v>6</v>
      </c>
      <c r="B7" s="10">
        <v>0</v>
      </c>
      <c r="C7" s="10">
        <v>-30</v>
      </c>
    </row>
    <row r="8" spans="1:3">
      <c r="A8" s="10">
        <v>7</v>
      </c>
      <c r="B8" s="10">
        <f>30*COS(RADIANS(45))</f>
        <v>21.213203435596427</v>
      </c>
      <c r="C8" s="10">
        <f>-30*SIN(RADIANS(45))</f>
        <v>-21.213203435596423</v>
      </c>
    </row>
    <row r="9" spans="1:3">
      <c r="A9" s="10">
        <v>8</v>
      </c>
      <c r="B9" s="10">
        <v>30</v>
      </c>
      <c r="C9" s="10">
        <v>0</v>
      </c>
    </row>
    <row r="10" spans="1:3">
      <c r="A10" s="10">
        <v>9</v>
      </c>
      <c r="B10" s="10">
        <f>30*COS(RADIANS(45))</f>
        <v>21.213203435596427</v>
      </c>
      <c r="C10" s="10">
        <f>30*SIN(RADIANS(45))</f>
        <v>21.213203435596423</v>
      </c>
    </row>
    <row r="11" spans="1:3">
      <c r="A11" s="10">
        <v>10</v>
      </c>
      <c r="B11" s="10">
        <v>0</v>
      </c>
      <c r="C11" s="10">
        <v>60</v>
      </c>
    </row>
    <row r="12" spans="1:3">
      <c r="A12" s="10">
        <v>11</v>
      </c>
      <c r="B12" s="10">
        <f>-60*COS(RADIANS(67.5))</f>
        <v>-22.961005941905391</v>
      </c>
      <c r="C12" s="10">
        <f>60*SIN(RADIANS(67.5))</f>
        <v>55.432771950677207</v>
      </c>
    </row>
    <row r="13" spans="1:3">
      <c r="A13" s="10">
        <v>12</v>
      </c>
      <c r="B13" s="10">
        <f>-60*COS(RADIANS(45))</f>
        <v>-42.426406871192853</v>
      </c>
      <c r="C13" s="10">
        <f>60*SIN(RADIANS(45))</f>
        <v>42.426406871192846</v>
      </c>
    </row>
    <row r="14" spans="1:3">
      <c r="A14" s="10">
        <v>13</v>
      </c>
      <c r="B14" s="10">
        <f>-60*COS(RADIANS(22.5))</f>
        <v>-55.432771950677207</v>
      </c>
      <c r="C14" s="10">
        <f>60*SIN(RADIANS(22.5))</f>
        <v>22.961005941905388</v>
      </c>
    </row>
    <row r="15" spans="1:3">
      <c r="A15" s="10">
        <v>14</v>
      </c>
      <c r="B15" s="10">
        <v>-60</v>
      </c>
      <c r="C15" s="10">
        <v>0</v>
      </c>
    </row>
    <row r="16" spans="1:3">
      <c r="A16" s="10">
        <v>15</v>
      </c>
      <c r="B16" s="10">
        <f>-60*COS(RADIANS(22.5))</f>
        <v>-55.432771950677207</v>
      </c>
      <c r="C16" s="10">
        <f>-60*SIN(RADIANS(22.5))</f>
        <v>-22.961005941905388</v>
      </c>
    </row>
    <row r="17" spans="1:3">
      <c r="A17" s="10">
        <v>16</v>
      </c>
      <c r="B17" s="10">
        <f>-60*COS(RADIANS(45))</f>
        <v>-42.426406871192853</v>
      </c>
      <c r="C17" s="10">
        <f>-60*SIN(RADIANS(45))</f>
        <v>-42.426406871192846</v>
      </c>
    </row>
    <row r="18" spans="1:3">
      <c r="A18" s="10">
        <v>17</v>
      </c>
      <c r="B18" s="10">
        <f>-60*COS(RADIANS(67.5))</f>
        <v>-22.961005941905391</v>
      </c>
      <c r="C18" s="10">
        <f>-60*SIN(RADIANS(67.5))</f>
        <v>-55.432771950677207</v>
      </c>
    </row>
    <row r="19" spans="1:3">
      <c r="A19" s="10">
        <v>18</v>
      </c>
      <c r="B19" s="10">
        <v>0</v>
      </c>
      <c r="C19" s="10">
        <v>-60</v>
      </c>
    </row>
    <row r="20" spans="1:3">
      <c r="A20" s="10">
        <v>19</v>
      </c>
      <c r="B20" s="10">
        <f>60*COS(RADIANS(67.5))</f>
        <v>22.961005941905391</v>
      </c>
      <c r="C20" s="10">
        <f>-60*SIN(RADIANS(67.5))</f>
        <v>-55.432771950677207</v>
      </c>
    </row>
    <row r="21" spans="1:3">
      <c r="A21" s="10">
        <v>20</v>
      </c>
      <c r="B21" s="10">
        <f>-60*COS(RADIANS(45))</f>
        <v>-42.426406871192853</v>
      </c>
      <c r="C21" s="10">
        <f>60*SIN(RADIANS(45))</f>
        <v>42.426406871192846</v>
      </c>
    </row>
    <row r="22" spans="1:3">
      <c r="A22" s="10">
        <v>21</v>
      </c>
      <c r="B22" s="10">
        <f>60*COS(RADIANS(22.5))</f>
        <v>55.432771950677207</v>
      </c>
      <c r="C22" s="10">
        <f>-60*SIN(RADIANS(22.5))</f>
        <v>-22.961005941905388</v>
      </c>
    </row>
    <row r="23" spans="1:3">
      <c r="A23" s="10">
        <v>22</v>
      </c>
      <c r="B23" s="10">
        <v>60</v>
      </c>
      <c r="C23" s="10">
        <v>0</v>
      </c>
    </row>
    <row r="24" spans="1:3">
      <c r="A24" s="10">
        <v>23</v>
      </c>
      <c r="B24" s="10">
        <f>60*COS(RADIANS(22.5))</f>
        <v>55.432771950677207</v>
      </c>
      <c r="C24" s="10">
        <f>60*SIN(RADIANS(22.5))</f>
        <v>22.961005941905388</v>
      </c>
    </row>
    <row r="25" spans="1:3">
      <c r="A25" s="10">
        <v>24</v>
      </c>
      <c r="B25" s="10">
        <f>60*COS(RADIANS(45))</f>
        <v>42.426406871192853</v>
      </c>
      <c r="C25" s="10">
        <f>60*SIN(RADIANS(45))</f>
        <v>42.426406871192846</v>
      </c>
    </row>
    <row r="26" spans="1:3">
      <c r="A26" s="10">
        <v>25</v>
      </c>
      <c r="B26" s="10">
        <f>60*COS(RADIANS(67.5))</f>
        <v>22.961005941905391</v>
      </c>
      <c r="C26" s="10">
        <f>60*SIN(RADIANS(67.5))</f>
        <v>55.432771950677207</v>
      </c>
    </row>
    <row r="27" spans="1:3">
      <c r="A27" s="10">
        <v>26</v>
      </c>
      <c r="B27" s="10">
        <v>0</v>
      </c>
      <c r="C27" s="10">
        <v>90</v>
      </c>
    </row>
    <row r="28" spans="1:3">
      <c r="A28" s="10">
        <v>27</v>
      </c>
      <c r="B28" s="10">
        <f>-90*COS(RADIANS(75))</f>
        <v>-23.293714059226865</v>
      </c>
      <c r="C28" s="10">
        <f>90*SIN(RADIANS(75))</f>
        <v>86.933324366016151</v>
      </c>
    </row>
    <row r="29" spans="1:3">
      <c r="A29" s="10">
        <v>28</v>
      </c>
      <c r="B29" s="10">
        <f>-90*COS(RADIANS(60))</f>
        <v>-45.000000000000007</v>
      </c>
      <c r="C29" s="10">
        <f>90*SIN(RADIANS(60))</f>
        <v>77.94228634059948</v>
      </c>
    </row>
    <row r="30" spans="1:3">
      <c r="A30" s="10">
        <v>29</v>
      </c>
      <c r="B30" s="10">
        <f>-90*COS(RADIANS(45))</f>
        <v>-63.63961030678928</v>
      </c>
      <c r="C30" s="10">
        <f>90*SIN(RADIANS(45))</f>
        <v>63.639610306789272</v>
      </c>
    </row>
    <row r="31" spans="1:3">
      <c r="A31" s="10">
        <v>30</v>
      </c>
      <c r="B31" s="10">
        <f>-90*COS(RADIANS(30))</f>
        <v>-77.94228634059948</v>
      </c>
      <c r="C31" s="10">
        <f>90*SIN(RADIANS(30))</f>
        <v>44.999999999999993</v>
      </c>
    </row>
    <row r="32" spans="1:3">
      <c r="A32" s="10">
        <v>31</v>
      </c>
      <c r="B32" s="10">
        <f>-90*COS(RADIANS(15))</f>
        <v>-86.933324366016151</v>
      </c>
      <c r="C32" s="10">
        <f>90*SIN(RADIANS(15))</f>
        <v>23.293714059226865</v>
      </c>
    </row>
    <row r="33" spans="1:3">
      <c r="A33" s="10">
        <v>32</v>
      </c>
      <c r="B33" s="10">
        <v>-90</v>
      </c>
      <c r="C33" s="10">
        <v>0</v>
      </c>
    </row>
    <row r="34" spans="1:3">
      <c r="A34" s="10">
        <v>33</v>
      </c>
      <c r="B34" s="10">
        <f>-90*COS(RADIANS(15))</f>
        <v>-86.933324366016151</v>
      </c>
      <c r="C34" s="10">
        <f>90*SIN(RADIANS(15))</f>
        <v>23.293714059226865</v>
      </c>
    </row>
    <row r="35" spans="1:3">
      <c r="A35" s="10">
        <v>34</v>
      </c>
      <c r="B35" s="10">
        <f>-90*COS(RADIANS(30))</f>
        <v>-77.94228634059948</v>
      </c>
      <c r="C35" s="10">
        <f>90*SIN(RADIANS(30))</f>
        <v>44.999999999999993</v>
      </c>
    </row>
    <row r="36" spans="1:3">
      <c r="A36" s="10">
        <v>35</v>
      </c>
      <c r="B36" s="10">
        <f>-90*COS(RADIANS(45))</f>
        <v>-63.63961030678928</v>
      </c>
      <c r="C36" s="10">
        <f>90*SIN(RADIANS(45))</f>
        <v>63.639610306789272</v>
      </c>
    </row>
    <row r="37" spans="1:3">
      <c r="A37" s="10">
        <v>36</v>
      </c>
      <c r="B37" s="10">
        <f>-90*COS(RADIANS(60))</f>
        <v>-45.000000000000007</v>
      </c>
      <c r="C37" s="10">
        <f>90*SIN(RADIANS(60))</f>
        <v>77.94228634059948</v>
      </c>
    </row>
    <row r="38" spans="1:3">
      <c r="A38" s="10">
        <v>37</v>
      </c>
      <c r="B38" s="10">
        <f>-90*COS(RADIANS(75))</f>
        <v>-23.293714059226865</v>
      </c>
      <c r="C38" s="10">
        <f>-90*SIN(RADIANS(75))</f>
        <v>-86.933324366016151</v>
      </c>
    </row>
    <row r="39" spans="1:3">
      <c r="A39" s="10">
        <v>38</v>
      </c>
      <c r="B39" s="10">
        <v>0</v>
      </c>
      <c r="C39" s="10">
        <v>-90</v>
      </c>
    </row>
    <row r="40" spans="1:3">
      <c r="A40" s="10">
        <v>39</v>
      </c>
      <c r="B40" s="10">
        <f>90*COS(RADIANS(75))</f>
        <v>23.293714059226865</v>
      </c>
      <c r="C40" s="10">
        <f>-90*SIN(RADIANS(75))</f>
        <v>-86.933324366016151</v>
      </c>
    </row>
    <row r="41" spans="1:3">
      <c r="A41" s="10">
        <v>40</v>
      </c>
      <c r="B41" s="10">
        <f>90*COS(RADIANS(60))</f>
        <v>45.000000000000007</v>
      </c>
      <c r="C41" s="10">
        <f>-90*SIN(RADIANS(60))</f>
        <v>-77.94228634059948</v>
      </c>
    </row>
    <row r="42" spans="1:3">
      <c r="A42" s="10">
        <v>41</v>
      </c>
      <c r="B42" s="10">
        <f>90*COS(RADIANS(45))</f>
        <v>63.63961030678928</v>
      </c>
      <c r="C42" s="10">
        <f>-90*SIN(RADIANS(45))</f>
        <v>-63.639610306789272</v>
      </c>
    </row>
    <row r="43" spans="1:3">
      <c r="A43" s="10">
        <v>42</v>
      </c>
      <c r="B43" s="10">
        <f>90*COS(RADIANS(30))</f>
        <v>77.94228634059948</v>
      </c>
      <c r="C43" s="10">
        <f>-90*SIN(RADIANS(30))</f>
        <v>-44.999999999999993</v>
      </c>
    </row>
    <row r="44" spans="1:3">
      <c r="A44" s="10">
        <v>43</v>
      </c>
      <c r="B44" s="10">
        <f>90*COS(RADIANS(15))</f>
        <v>86.933324366016151</v>
      </c>
      <c r="C44" s="10">
        <f>-90*SIN(RADIANS(15))</f>
        <v>-23.293714059226865</v>
      </c>
    </row>
    <row r="45" spans="1:3">
      <c r="A45" s="10">
        <v>44</v>
      </c>
      <c r="B45" s="10">
        <v>90</v>
      </c>
      <c r="C45" s="10">
        <v>0</v>
      </c>
    </row>
    <row r="46" spans="1:3">
      <c r="A46" s="10">
        <v>45</v>
      </c>
      <c r="B46" s="10">
        <f>90*COS(RADIANS(15))</f>
        <v>86.933324366016151</v>
      </c>
      <c r="C46" s="10">
        <f>90*SIN(RADIANS(15))</f>
        <v>23.293714059226865</v>
      </c>
    </row>
    <row r="47" spans="1:3">
      <c r="A47" s="10">
        <v>46</v>
      </c>
      <c r="B47" s="10">
        <f>90*COS(RADIANS(30))</f>
        <v>77.94228634059948</v>
      </c>
      <c r="C47" s="10">
        <f>90*SIN(RADIANS(30))</f>
        <v>44.999999999999993</v>
      </c>
    </row>
    <row r="48" spans="1:3">
      <c r="A48" s="10">
        <v>47</v>
      </c>
      <c r="B48" s="10">
        <f>90*COS(RADIANS(45))</f>
        <v>63.63961030678928</v>
      </c>
      <c r="C48" s="10">
        <f>90*SIN(RADIANS(45))</f>
        <v>63.639610306789272</v>
      </c>
    </row>
    <row r="49" spans="1:3">
      <c r="A49" s="10">
        <v>48</v>
      </c>
      <c r="B49" s="10">
        <f>90*COS(RADIANS(60))</f>
        <v>45.000000000000007</v>
      </c>
      <c r="C49" s="10">
        <f>90*SIN(RADIANS(60))</f>
        <v>77.94228634059948</v>
      </c>
    </row>
    <row r="50" spans="1:3">
      <c r="A50" s="10">
        <v>49</v>
      </c>
      <c r="B50" s="10">
        <f>90*COS(RADIANS(75))</f>
        <v>23.293714059226865</v>
      </c>
      <c r="C50" s="10">
        <f>-90*SIN(RADIANS(75))</f>
        <v>-86.933324366016151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13 pt XRA Al ER</vt:lpstr>
      <vt:lpstr>49 pt MTRS1 Al Rs</vt:lpstr>
      <vt:lpstr>RUN_code</vt:lpstr>
      <vt:lpstr>Al_ER_XRA01_MTRS1</vt:lpstr>
      <vt:lpstr>Sheet1</vt:lpstr>
      <vt:lpstr>MTRS1_49 pt values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</dc:creator>
  <cp:lastModifiedBy>Abhijit</cp:lastModifiedBy>
  <cp:lastPrinted>2019-10-25T11:13:04Z</cp:lastPrinted>
  <dcterms:created xsi:type="dcterms:W3CDTF">2019-10-25T11:14:06Z</dcterms:created>
  <dcterms:modified xsi:type="dcterms:W3CDTF">2020-05-06T16:00:41Z</dcterms:modified>
</cp:coreProperties>
</file>