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hexafi/hexa-stablecoin/docs/analysis/"/>
    </mc:Choice>
  </mc:AlternateContent>
  <xr:revisionPtr revIDLastSave="0" documentId="13_ncr:1_{46CC0978-E294-DE4C-9022-CDCBEC52180D}" xr6:coauthVersionLast="47" xr6:coauthVersionMax="47" xr10:uidLastSave="{00000000-0000-0000-0000-000000000000}"/>
  <bookViews>
    <workbookView xWindow="0" yWindow="500" windowWidth="25600" windowHeight="14420" xr2:uid="{74BFB157-0579-E64B-924E-82FC378A51DA}"/>
  </bookViews>
  <sheets>
    <sheet name="M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5" i="1" l="1"/>
  <c r="N60" i="1"/>
  <c r="M60" i="1"/>
  <c r="L50" i="1"/>
  <c r="L53" i="1" s="1"/>
  <c r="L47" i="1"/>
  <c r="L44" i="1"/>
  <c r="L51" i="1" s="1"/>
  <c r="L24" i="1"/>
  <c r="L19" i="1"/>
  <c r="L22" i="1" s="1"/>
  <c r="D35" i="1"/>
  <c r="F35" i="1" s="1"/>
  <c r="D36" i="1"/>
  <c r="F36" i="1" s="1"/>
  <c r="D37" i="1"/>
  <c r="F37" i="1" s="1"/>
  <c r="D34" i="1"/>
  <c r="D38" i="1" s="1"/>
  <c r="B38" i="1"/>
  <c r="L16" i="1"/>
  <c r="L13" i="1"/>
  <c r="L20" i="1" s="1"/>
  <c r="D4" i="1"/>
  <c r="D5" i="1"/>
  <c r="D6" i="1"/>
  <c r="D3" i="1"/>
  <c r="B7" i="1"/>
  <c r="D7" i="1" l="1"/>
  <c r="L21" i="1"/>
  <c r="L26" i="1" s="1"/>
  <c r="L27" i="1" s="1"/>
  <c r="L52" i="1"/>
  <c r="L57" i="1" s="1"/>
  <c r="L58" i="1" s="1"/>
  <c r="F34" i="1"/>
  <c r="F38" i="1"/>
</calcChain>
</file>

<file path=xl/sharedStrings.xml><?xml version="1.0" encoding="utf-8"?>
<sst xmlns="http://schemas.openxmlformats.org/spreadsheetml/2006/main" count="64" uniqueCount="38">
  <si>
    <t>Asset</t>
  </si>
  <si>
    <t>Safety Ratio</t>
  </si>
  <si>
    <t>Amount ($)</t>
  </si>
  <si>
    <t>RAV ($)</t>
  </si>
  <si>
    <t>JOE</t>
  </si>
  <si>
    <t>qiUSDC</t>
  </si>
  <si>
    <t>ETH</t>
  </si>
  <si>
    <t>WETH-WAVAX JLP</t>
  </si>
  <si>
    <t>Total</t>
  </si>
  <si>
    <t>During deposit of collateral</t>
  </si>
  <si>
    <r>
      <rPr>
        <b/>
        <sz val="12"/>
        <color theme="1"/>
        <rFont val="Calibri"/>
        <family val="2"/>
        <scheme val="minor"/>
      </rPr>
      <t>SR</t>
    </r>
    <r>
      <rPr>
        <sz val="12"/>
        <color theme="1"/>
        <rFont val="Calibri"/>
        <family val="2"/>
        <scheme val="minor"/>
      </rPr>
      <t xml:space="preserve"> is 
  - 0 to 1 for unstable coins
  - 1 to 1.1 for stablecoins</t>
    </r>
  </si>
  <si>
    <t>Deposit ($)</t>
  </si>
  <si>
    <t>Deposit Fee (0.5%)</t>
  </si>
  <si>
    <t>Borrowed Amt ($)</t>
  </si>
  <si>
    <t>Borrowing Fee (1%)</t>
  </si>
  <si>
    <t>Vary this to prevent depegging</t>
  </si>
  <si>
    <t>EXAMPLE:</t>
  </si>
  <si>
    <t>During leverage of collateral</t>
  </si>
  <si>
    <t>Leverage</t>
  </si>
  <si>
    <t>New Amount ($)</t>
  </si>
  <si>
    <t>1.0x</t>
  </si>
  <si>
    <t>10.0x</t>
  </si>
  <si>
    <t>User Result</t>
  </si>
  <si>
    <t>Loan ($)</t>
  </si>
  <si>
    <t>Fees Paid ($)</t>
  </si>
  <si>
    <t>Total Owed ($)</t>
  </si>
  <si>
    <t>Received $USM</t>
  </si>
  <si>
    <t xml:space="preserve"> = total borrowed amount</t>
  </si>
  <si>
    <t xml:space="preserve"> = deposit fee + borrowing fee</t>
  </si>
  <si>
    <t xml:space="preserve"> = total borrowed amount + total fees paid</t>
  </si>
  <si>
    <t>Collateral Value ($)</t>
  </si>
  <si>
    <t>Risk Adjusted Value ($)</t>
  </si>
  <si>
    <t xml:space="preserve"> = total deposited amount</t>
  </si>
  <si>
    <t xml:space="preserve"> = sum of each RAVs i.e. deposited amount * SF</t>
  </si>
  <si>
    <t>Total Borrowed ($)</t>
  </si>
  <si>
    <t xml:space="preserve"> = sum of issued USM + total fees paid</t>
  </si>
  <si>
    <t xml:space="preserve"> = RAV/Unpaid_loan</t>
  </si>
  <si>
    <t>Collateral 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</si>
</sst>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FF7E79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0" fillId="0" borderId="11" xfId="0" applyBorder="1"/>
    <xf numFmtId="3" fontId="0" fillId="0" borderId="11" xfId="0" applyNumberForma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3" fontId="0" fillId="0" borderId="15" xfId="0" applyNumberFormat="1" applyBorder="1"/>
    <xf numFmtId="0" fontId="0" fillId="0" borderId="13" xfId="0" applyBorder="1"/>
    <xf numFmtId="3" fontId="1" fillId="0" borderId="13" xfId="0" applyNumberFormat="1" applyFont="1" applyBorder="1"/>
    <xf numFmtId="3" fontId="1" fillId="0" borderId="14" xfId="0" applyNumberFormat="1" applyFont="1" applyBorder="1"/>
    <xf numFmtId="0" fontId="0" fillId="0" borderId="1" xfId="0" applyBorder="1"/>
    <xf numFmtId="0" fontId="2" fillId="0" borderId="0" xfId="0" applyFont="1"/>
    <xf numFmtId="0" fontId="3" fillId="0" borderId="10" xfId="0" applyFont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3" fontId="1" fillId="0" borderId="20" xfId="0" applyNumberFormat="1" applyFont="1" applyBorder="1"/>
    <xf numFmtId="0" fontId="1" fillId="0" borderId="10" xfId="0" applyFont="1" applyBorder="1"/>
    <xf numFmtId="0" fontId="1" fillId="0" borderId="15" xfId="0" applyFont="1" applyBorder="1"/>
    <xf numFmtId="0" fontId="1" fillId="0" borderId="21" xfId="0" applyFont="1" applyBorder="1"/>
    <xf numFmtId="3" fontId="0" fillId="0" borderId="22" xfId="0" applyNumberFormat="1" applyBorder="1"/>
    <xf numFmtId="0" fontId="1" fillId="0" borderId="23" xfId="0" applyFont="1" applyBorder="1"/>
    <xf numFmtId="3" fontId="0" fillId="0" borderId="24" xfId="0" applyNumberFormat="1" applyBorder="1"/>
    <xf numFmtId="0" fontId="1" fillId="0" borderId="10" xfId="0" applyFont="1" applyFill="1" applyBorder="1"/>
    <xf numFmtId="0" fontId="1" fillId="0" borderId="11" xfId="0" applyFont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110435</xdr:rowOff>
    </xdr:from>
    <xdr:to>
      <xdr:col>14</xdr:col>
      <xdr:colOff>31553</xdr:colOff>
      <xdr:row>13</xdr:row>
      <xdr:rowOff>70994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5CFE352-2E51-35D4-4C97-4AAB7E17D079}"/>
            </a:ext>
          </a:extLst>
        </xdr:cNvPr>
        <xdr:cNvCxnSpPr/>
      </xdr:nvCxnSpPr>
      <xdr:spPr>
        <a:xfrm>
          <a:off x="11082919" y="3486584"/>
          <a:ext cx="1688075" cy="16565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7888</xdr:colOff>
      <xdr:row>13</xdr:row>
      <xdr:rowOff>157764</xdr:rowOff>
    </xdr:from>
    <xdr:to>
      <xdr:col>14</xdr:col>
      <xdr:colOff>15776</xdr:colOff>
      <xdr:row>15</xdr:row>
      <xdr:rowOff>110434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D5107F0-6BF6-3C4D-BAEF-826A9D044B40}"/>
            </a:ext>
          </a:extLst>
        </xdr:cNvPr>
        <xdr:cNvCxnSpPr/>
      </xdr:nvCxnSpPr>
      <xdr:spPr>
        <a:xfrm flipV="1">
          <a:off x="11090807" y="3739006"/>
          <a:ext cx="1664410" cy="3628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A6E6-82AC-4B4A-80A5-65A9D5A0F5CB}">
  <dimension ref="A1:O60"/>
  <sheetViews>
    <sheetView tabSelected="1" topLeftCell="A25" workbookViewId="0">
      <selection activeCell="I42" sqref="I42"/>
    </sheetView>
  </sheetViews>
  <sheetFormatPr baseColWidth="10" defaultRowHeight="16" x14ac:dyDescent="0.2"/>
  <cols>
    <col min="1" max="1" width="16.33203125" bestFit="1" customWidth="1"/>
    <col min="2" max="2" width="13" customWidth="1"/>
    <col min="3" max="3" width="12.1640625" customWidth="1"/>
    <col min="4" max="4" width="14.83203125" bestFit="1" customWidth="1"/>
    <col min="11" max="11" width="20.6640625" bestFit="1" customWidth="1"/>
    <col min="15" max="15" width="26.6640625" bestFit="1" customWidth="1"/>
  </cols>
  <sheetData>
    <row r="1" spans="1:15" ht="27" thickBot="1" x14ac:dyDescent="0.35">
      <c r="A1" s="14" t="s">
        <v>9</v>
      </c>
      <c r="J1" s="16" t="s">
        <v>10</v>
      </c>
      <c r="K1" s="17"/>
      <c r="L1" s="17"/>
      <c r="M1" s="18"/>
    </row>
    <row r="2" spans="1:15" ht="17" thickBot="1" x14ac:dyDescent="0.25">
      <c r="A2" s="5" t="s">
        <v>0</v>
      </c>
      <c r="B2" s="6" t="s">
        <v>2</v>
      </c>
      <c r="C2" s="6" t="s">
        <v>1</v>
      </c>
      <c r="D2" s="7" t="s">
        <v>3</v>
      </c>
      <c r="J2" s="19"/>
      <c r="K2" s="20"/>
      <c r="L2" s="20"/>
      <c r="M2" s="21"/>
    </row>
    <row r="3" spans="1:15" ht="17" thickBot="1" x14ac:dyDescent="0.25">
      <c r="A3" s="3" t="s">
        <v>4</v>
      </c>
      <c r="B3" s="4">
        <v>10000</v>
      </c>
      <c r="C3" s="3">
        <v>0.75</v>
      </c>
      <c r="D3" s="4">
        <f>B3*C3</f>
        <v>7500</v>
      </c>
      <c r="J3" s="22"/>
      <c r="K3" s="23"/>
      <c r="L3" s="23"/>
      <c r="M3" s="24"/>
    </row>
    <row r="4" spans="1:15" x14ac:dyDescent="0.2">
      <c r="A4" s="1" t="s">
        <v>5</v>
      </c>
      <c r="B4" s="2">
        <v>20000</v>
      </c>
      <c r="C4" s="1">
        <v>1.05</v>
      </c>
      <c r="D4" s="2">
        <f t="shared" ref="D4:D6" si="0">B4*C4</f>
        <v>21000</v>
      </c>
    </row>
    <row r="5" spans="1:15" x14ac:dyDescent="0.2">
      <c r="A5" s="1" t="s">
        <v>6</v>
      </c>
      <c r="B5" s="2">
        <v>15000</v>
      </c>
      <c r="C5" s="1">
        <v>1</v>
      </c>
      <c r="D5" s="2">
        <f t="shared" si="0"/>
        <v>15000</v>
      </c>
    </row>
    <row r="6" spans="1:15" ht="17" thickBot="1" x14ac:dyDescent="0.25">
      <c r="A6" s="8" t="s">
        <v>7</v>
      </c>
      <c r="B6" s="9">
        <v>5000</v>
      </c>
      <c r="C6" s="8">
        <v>0.8</v>
      </c>
      <c r="D6" s="9">
        <f t="shared" si="0"/>
        <v>4000</v>
      </c>
    </row>
    <row r="7" spans="1:15" ht="17" thickBot="1" x14ac:dyDescent="0.25">
      <c r="A7" s="5" t="s">
        <v>8</v>
      </c>
      <c r="B7" s="11">
        <f>SUM(B3:B6)</f>
        <v>50000</v>
      </c>
      <c r="C7" s="10"/>
      <c r="D7" s="12">
        <f>SUM(D3:D6)</f>
        <v>47500</v>
      </c>
    </row>
    <row r="11" spans="1:15" ht="26" x14ac:dyDescent="0.3">
      <c r="K11" s="14" t="s">
        <v>16</v>
      </c>
    </row>
    <row r="12" spans="1:15" x14ac:dyDescent="0.2">
      <c r="K12" s="1" t="s">
        <v>11</v>
      </c>
      <c r="L12" s="2">
        <v>50000</v>
      </c>
    </row>
    <row r="13" spans="1:15" ht="17" thickBot="1" x14ac:dyDescent="0.25">
      <c r="K13" s="1" t="s">
        <v>12</v>
      </c>
      <c r="L13" s="15">
        <f>0.005*L12</f>
        <v>250</v>
      </c>
    </row>
    <row r="14" spans="1:15" ht="17" thickBot="1" x14ac:dyDescent="0.25">
      <c r="O14" s="13" t="s">
        <v>15</v>
      </c>
    </row>
    <row r="15" spans="1:15" x14ac:dyDescent="0.2">
      <c r="K15" s="1" t="s">
        <v>13</v>
      </c>
      <c r="L15" s="2">
        <v>30000</v>
      </c>
    </row>
    <row r="16" spans="1:15" x14ac:dyDescent="0.2">
      <c r="K16" s="1" t="s">
        <v>14</v>
      </c>
      <c r="L16" s="15">
        <f>0.01*L15</f>
        <v>300</v>
      </c>
    </row>
    <row r="18" spans="1:13" x14ac:dyDescent="0.2">
      <c r="K18" s="38" t="s">
        <v>22</v>
      </c>
      <c r="L18" s="38"/>
    </row>
    <row r="19" spans="1:13" x14ac:dyDescent="0.2">
      <c r="K19" s="30" t="s">
        <v>23</v>
      </c>
      <c r="L19" s="2">
        <f>L15</f>
        <v>30000</v>
      </c>
      <c r="M19" t="s">
        <v>27</v>
      </c>
    </row>
    <row r="20" spans="1:13" ht="17" thickBot="1" x14ac:dyDescent="0.25">
      <c r="K20" s="31" t="s">
        <v>24</v>
      </c>
      <c r="L20" s="8">
        <f>SUM(L13,L16)</f>
        <v>550</v>
      </c>
      <c r="M20" t="s">
        <v>28</v>
      </c>
    </row>
    <row r="21" spans="1:13" x14ac:dyDescent="0.2">
      <c r="K21" s="32" t="s">
        <v>25</v>
      </c>
      <c r="L21" s="33">
        <f>SUM(L19:L20)</f>
        <v>30550</v>
      </c>
      <c r="M21" t="s">
        <v>29</v>
      </c>
    </row>
    <row r="22" spans="1:13" ht="17" thickBot="1" x14ac:dyDescent="0.25">
      <c r="K22" s="34" t="s">
        <v>26</v>
      </c>
      <c r="L22" s="35">
        <f>L19</f>
        <v>30000</v>
      </c>
      <c r="M22" t="s">
        <v>27</v>
      </c>
    </row>
    <row r="24" spans="1:13" x14ac:dyDescent="0.2">
      <c r="K24" s="36" t="s">
        <v>30</v>
      </c>
      <c r="L24" s="2">
        <f xml:space="preserve"> L12</f>
        <v>50000</v>
      </c>
      <c r="M24" t="s">
        <v>32</v>
      </c>
    </row>
    <row r="25" spans="1:13" x14ac:dyDescent="0.2">
      <c r="K25" s="36" t="s">
        <v>31</v>
      </c>
      <c r="L25" s="2">
        <v>47500</v>
      </c>
      <c r="M25" t="s">
        <v>33</v>
      </c>
    </row>
    <row r="26" spans="1:13" x14ac:dyDescent="0.2">
      <c r="K26" s="36" t="s">
        <v>34</v>
      </c>
      <c r="L26" s="2">
        <f>L21</f>
        <v>30550</v>
      </c>
      <c r="M26" t="s">
        <v>35</v>
      </c>
    </row>
    <row r="27" spans="1:13" x14ac:dyDescent="0.2">
      <c r="K27" s="36" t="s">
        <v>37</v>
      </c>
      <c r="L27" s="1">
        <f xml:space="preserve"> (L25/L26) * 100</f>
        <v>155.48281505728315</v>
      </c>
      <c r="M27" t="s">
        <v>36</v>
      </c>
    </row>
    <row r="32" spans="1:13" ht="27" thickBot="1" x14ac:dyDescent="0.35">
      <c r="A32" s="14" t="s">
        <v>17</v>
      </c>
    </row>
    <row r="33" spans="1:12" ht="17" thickBot="1" x14ac:dyDescent="0.25">
      <c r="A33" s="5" t="s">
        <v>0</v>
      </c>
      <c r="B33" s="25" t="s">
        <v>2</v>
      </c>
      <c r="C33" s="27" t="s">
        <v>18</v>
      </c>
      <c r="D33" s="28" t="s">
        <v>19</v>
      </c>
      <c r="E33" s="26" t="s">
        <v>1</v>
      </c>
      <c r="F33" s="7" t="s">
        <v>3</v>
      </c>
    </row>
    <row r="34" spans="1:12" x14ac:dyDescent="0.2">
      <c r="A34" s="3" t="s">
        <v>4</v>
      </c>
      <c r="B34" s="4">
        <v>10000</v>
      </c>
      <c r="C34" s="3" t="s">
        <v>20</v>
      </c>
      <c r="D34" s="4">
        <f>B34*1</f>
        <v>10000</v>
      </c>
      <c r="E34" s="3">
        <v>0.75</v>
      </c>
      <c r="F34" s="4">
        <f>D34*E34</f>
        <v>7500</v>
      </c>
    </row>
    <row r="35" spans="1:12" x14ac:dyDescent="0.2">
      <c r="A35" s="1" t="s">
        <v>5</v>
      </c>
      <c r="B35" s="2">
        <v>20000</v>
      </c>
      <c r="C35" s="1" t="s">
        <v>21</v>
      </c>
      <c r="D35" s="2">
        <f>B35*10</f>
        <v>200000</v>
      </c>
      <c r="E35" s="1">
        <v>1.05</v>
      </c>
      <c r="F35" s="4">
        <f t="shared" ref="F35:F37" si="1">D35*E35</f>
        <v>210000</v>
      </c>
    </row>
    <row r="36" spans="1:12" x14ac:dyDescent="0.2">
      <c r="A36" s="1" t="s">
        <v>6</v>
      </c>
      <c r="B36" s="2">
        <v>15000</v>
      </c>
      <c r="C36" s="1" t="s">
        <v>20</v>
      </c>
      <c r="D36" s="2">
        <f t="shared" ref="D36:D37" si="2">B36*1</f>
        <v>15000</v>
      </c>
      <c r="E36" s="1">
        <v>1</v>
      </c>
      <c r="F36" s="4">
        <f t="shared" si="1"/>
        <v>15000</v>
      </c>
    </row>
    <row r="37" spans="1:12" ht="17" thickBot="1" x14ac:dyDescent="0.25">
      <c r="A37" s="8" t="s">
        <v>7</v>
      </c>
      <c r="B37" s="9">
        <v>5000</v>
      </c>
      <c r="C37" s="8" t="s">
        <v>20</v>
      </c>
      <c r="D37" s="9">
        <f t="shared" si="2"/>
        <v>5000</v>
      </c>
      <c r="E37" s="8">
        <v>0.8</v>
      </c>
      <c r="F37" s="4">
        <f t="shared" si="1"/>
        <v>4000</v>
      </c>
    </row>
    <row r="38" spans="1:12" ht="17" thickBot="1" x14ac:dyDescent="0.25">
      <c r="A38" s="5" t="s">
        <v>8</v>
      </c>
      <c r="B38" s="11">
        <f>SUM(B34:B37)</f>
        <v>50000</v>
      </c>
      <c r="C38" s="10"/>
      <c r="D38" s="29">
        <f>SUM(D34:D37)</f>
        <v>230000</v>
      </c>
      <c r="E38" s="10"/>
      <c r="F38" s="12">
        <f>SUM(F34:F37)</f>
        <v>236500</v>
      </c>
    </row>
    <row r="42" spans="1:12" ht="26" x14ac:dyDescent="0.3">
      <c r="K42" s="14" t="s">
        <v>16</v>
      </c>
    </row>
    <row r="43" spans="1:12" x14ac:dyDescent="0.2">
      <c r="K43" s="1" t="s">
        <v>11</v>
      </c>
      <c r="L43" s="2">
        <v>230000</v>
      </c>
    </row>
    <row r="44" spans="1:12" x14ac:dyDescent="0.2">
      <c r="K44" s="1" t="s">
        <v>12</v>
      </c>
      <c r="L44" s="15">
        <f>0.005*L43</f>
        <v>1150</v>
      </c>
    </row>
    <row r="46" spans="1:12" x14ac:dyDescent="0.2">
      <c r="K46" s="1" t="s">
        <v>13</v>
      </c>
      <c r="L46" s="2">
        <v>180000</v>
      </c>
    </row>
    <row r="47" spans="1:12" x14ac:dyDescent="0.2">
      <c r="K47" s="1" t="s">
        <v>14</v>
      </c>
      <c r="L47" s="15">
        <f>0.01*L46</f>
        <v>1800</v>
      </c>
    </row>
    <row r="49" spans="11:14" x14ac:dyDescent="0.2">
      <c r="K49" s="38" t="s">
        <v>22</v>
      </c>
      <c r="L49" s="38"/>
    </row>
    <row r="50" spans="11:14" x14ac:dyDescent="0.2">
      <c r="K50" s="37" t="s">
        <v>23</v>
      </c>
      <c r="L50" s="4">
        <f>L46</f>
        <v>180000</v>
      </c>
    </row>
    <row r="51" spans="11:14" ht="17" thickBot="1" x14ac:dyDescent="0.25">
      <c r="K51" s="31" t="s">
        <v>24</v>
      </c>
      <c r="L51" s="8">
        <f>SUM(L44,L47)</f>
        <v>2950</v>
      </c>
    </row>
    <row r="52" spans="11:14" x14ac:dyDescent="0.2">
      <c r="K52" s="32" t="s">
        <v>25</v>
      </c>
      <c r="L52" s="33">
        <f>SUM(L50:L51)</f>
        <v>182950</v>
      </c>
    </row>
    <row r="53" spans="11:14" ht="17" thickBot="1" x14ac:dyDescent="0.25">
      <c r="K53" s="34" t="s">
        <v>26</v>
      </c>
      <c r="L53" s="35">
        <f>L50</f>
        <v>180000</v>
      </c>
    </row>
    <row r="55" spans="11:14" x14ac:dyDescent="0.2">
      <c r="K55" s="36" t="s">
        <v>30</v>
      </c>
      <c r="L55" s="2">
        <f>L24</f>
        <v>50000</v>
      </c>
    </row>
    <row r="56" spans="11:14" x14ac:dyDescent="0.2">
      <c r="K56" s="36" t="s">
        <v>31</v>
      </c>
      <c r="L56" s="2">
        <v>236500</v>
      </c>
    </row>
    <row r="57" spans="11:14" x14ac:dyDescent="0.2">
      <c r="K57" s="36" t="s">
        <v>34</v>
      </c>
      <c r="L57" s="2">
        <f>L52</f>
        <v>182950</v>
      </c>
    </row>
    <row r="58" spans="11:14" x14ac:dyDescent="0.2">
      <c r="K58" s="36" t="s">
        <v>37</v>
      </c>
      <c r="L58" s="1">
        <f xml:space="preserve"> (L56/L57) * 100</f>
        <v>129.27029242962558</v>
      </c>
    </row>
    <row r="60" spans="11:14" x14ac:dyDescent="0.2">
      <c r="M60">
        <f>L43*100/110</f>
        <v>209090.90909090909</v>
      </c>
      <c r="N60">
        <f>M60-1150</f>
        <v>207940.90909090909</v>
      </c>
    </row>
  </sheetData>
  <mergeCells count="3">
    <mergeCell ref="J1:M3"/>
    <mergeCell ref="K49:L49"/>
    <mergeCell ref="K18:L18"/>
  </mergeCells>
  <pageMargins left="0.7" right="0.7" top="0.75" bottom="0.75" header="0.3" footer="0.3"/>
  <ignoredErrors>
    <ignoredError sqref="D3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2022-05-16T07:42:53Z</dcterms:created>
  <dcterms:modified xsi:type="dcterms:W3CDTF">2022-05-16T12:35:30Z</dcterms:modified>
</cp:coreProperties>
</file>