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\github_repos\toe_contracts\"/>
    </mc:Choice>
  </mc:AlternateContent>
  <xr:revisionPtr revIDLastSave="0" documentId="13_ncr:1_{B5435833-B8DC-4BC9-8ECD-082FB050F2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IDEX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1" i="2"/>
  <c r="N22" i="2"/>
  <c r="O25" i="2"/>
  <c r="C26" i="2" l="1"/>
  <c r="C25" i="2"/>
  <c r="C21" i="2"/>
  <c r="H22" i="2"/>
  <c r="H23" i="2" s="1"/>
  <c r="H24" i="2" s="1"/>
  <c r="C22" i="2"/>
  <c r="C23" i="2"/>
  <c r="C24" i="2"/>
  <c r="I21" i="2"/>
  <c r="E21" i="2" s="1"/>
  <c r="F21" i="2" s="1"/>
  <c r="G22" i="2" s="1"/>
  <c r="E22" i="2" l="1"/>
  <c r="F22" i="2" s="1"/>
  <c r="J21" i="2"/>
  <c r="H25" i="2"/>
  <c r="H26" i="2" s="1"/>
  <c r="H27" i="2" s="1"/>
  <c r="I22" i="2"/>
  <c r="A10" i="2"/>
  <c r="A9" i="2"/>
  <c r="A8" i="2"/>
  <c r="A4" i="2"/>
  <c r="A5" i="2" s="1"/>
  <c r="J22" i="2" l="1"/>
  <c r="G23" i="2"/>
  <c r="D23" i="2" s="1"/>
  <c r="E23" i="2" l="1"/>
  <c r="F23" i="2" s="1"/>
  <c r="I23" i="2"/>
  <c r="J23" i="2" s="1"/>
  <c r="G24" i="2" l="1"/>
  <c r="D24" i="2" s="1"/>
  <c r="E24" i="2" l="1"/>
  <c r="F24" i="2"/>
  <c r="I24" i="2"/>
  <c r="J24" i="2" s="1"/>
  <c r="G25" i="2" l="1"/>
  <c r="D25" i="2" s="1"/>
  <c r="I25" i="2" l="1"/>
  <c r="E25" i="2" l="1"/>
  <c r="F25" i="2" s="1"/>
  <c r="J25" i="2" l="1"/>
  <c r="G26" i="2"/>
  <c r="D26" i="2" s="1"/>
  <c r="I26" i="2" l="1"/>
  <c r="E26" i="2" l="1"/>
  <c r="J26" i="2" s="1"/>
  <c r="F26" i="2" l="1"/>
  <c r="G27" i="2" s="1"/>
  <c r="I27" i="2" l="1"/>
  <c r="D27" i="2"/>
  <c r="E27" i="2" l="1"/>
  <c r="J27" i="2" s="1"/>
  <c r="F27" i="2" l="1"/>
</calcChain>
</file>

<file path=xl/sharedStrings.xml><?xml version="1.0" encoding="utf-8"?>
<sst xmlns="http://schemas.openxmlformats.org/spreadsheetml/2006/main" count="40" uniqueCount="31">
  <si>
    <t>Connector Balance</t>
  </si>
  <si>
    <t>Smart Token's Outstanding Supply</t>
  </si>
  <si>
    <t>M-1</t>
  </si>
  <si>
    <t>TOE</t>
  </si>
  <si>
    <t>RIDE (in no.s)</t>
  </si>
  <si>
    <t>TOE/RIDE</t>
  </si>
  <si>
    <t>RIDE price = (n * quote.balance) / (n + base.balance), where n = RIDE needed (in KB)</t>
  </si>
  <si>
    <t>n=1</t>
  </si>
  <si>
    <t>n=2</t>
  </si>
  <si>
    <t>n=1000</t>
  </si>
  <si>
    <t>M-2 (Recommended)</t>
  </si>
  <si>
    <r>
      <t xml:space="preserve">NOTE:
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buyride(ride_qty) ACTION
• after every buy/sell the RIDE gets added/substracted to/from the RIDE balance. And the corresponding TOE gets added/substracter to/from the TOE balance</t>
    </r>
  </si>
  <si>
    <t>All bought at current ride, TOE supply</t>
  </si>
  <si>
    <t>activity</t>
  </si>
  <si>
    <t>buy</t>
  </si>
  <si>
    <t>TOE used for buy/sell</t>
  </si>
  <si>
    <t>sell</t>
  </si>
  <si>
    <t>Automatically Calculated</t>
  </si>
  <si>
    <t>total Rides floating</t>
  </si>
  <si>
    <t>-</t>
  </si>
  <si>
    <t>+</t>
  </si>
  <si>
    <t>TOE 
(available)</t>
  </si>
  <si>
    <t>qty. 
(in rides no.)</t>
  </si>
  <si>
    <t>Commission
(1%)</t>
  </si>
  <si>
    <t>Total TOE earning by company</t>
  </si>
  <si>
    <t>Legends</t>
  </si>
  <si>
    <r>
      <rPr>
        <b/>
        <sz val="11"/>
        <color theme="1"/>
        <rFont val="Calibri"/>
        <family val="2"/>
        <scheme val="minor"/>
      </rPr>
      <t>Steps for calculation:</t>
    </r>
    <r>
      <rPr>
        <sz val="11"/>
        <color theme="1"/>
        <rFont val="Calibri"/>
        <family val="2"/>
        <scheme val="minor"/>
      </rPr>
      <t xml:space="preserve">
1. Clear cell of 'A', 'B' &amp; 'C' column
2. Enter buy/sell based on C col cell. E.g. Enter 'B27' based on 'C26' cell value </t>
    </r>
  </si>
  <si>
    <t>ride price
(TOE)</t>
  </si>
  <si>
    <r>
      <rPr>
        <b/>
        <sz val="11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
1. 1 ride costing around Rs. 5 in the beginning</t>
    </r>
  </si>
  <si>
    <t>RIDE 
(available)</t>
  </si>
  <si>
    <t>TOE for add/sub to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</si>
</sst>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1" xfId="0" applyNumberFormat="1" applyBorder="1"/>
    <xf numFmtId="1" fontId="0" fillId="0" borderId="1" xfId="0" applyNumberFormat="1" applyBorder="1"/>
    <xf numFmtId="164" fontId="0" fillId="0" borderId="5" xfId="0" applyNumberFormat="1" applyBorder="1"/>
    <xf numFmtId="1" fontId="0" fillId="0" borderId="5" xfId="0" applyNumberFormat="1" applyBorder="1"/>
    <xf numFmtId="0" fontId="0" fillId="0" borderId="1" xfId="0" applyFill="1" applyBorder="1"/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0" fillId="3" borderId="23" xfId="0" applyFill="1" applyBorder="1"/>
    <xf numFmtId="0" fontId="0" fillId="3" borderId="24" xfId="0" applyFill="1" applyBorder="1"/>
    <xf numFmtId="0" fontId="0" fillId="2" borderId="25" xfId="0" applyFill="1" applyBorder="1"/>
    <xf numFmtId="0" fontId="0" fillId="4" borderId="26" xfId="0" applyFill="1" applyBorder="1"/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9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8" xfId="0" applyBorder="1" applyAlignment="1">
      <alignment horizontal="left" vertical="top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777240</xdr:colOff>
      <xdr:row>15</xdr:row>
      <xdr:rowOff>60960</xdr:rowOff>
    </xdr:from>
    <xdr:to>
      <xdr:col>5</xdr:col>
      <xdr:colOff>777240</xdr:colOff>
      <xdr:row>17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F78733D-7B7D-416D-817F-C24C2E5DF8C4}"/>
            </a:ext>
          </a:extLst>
        </xdr:cNvPr>
        <xdr:cNvCxnSpPr/>
      </xdr:nvCxnSpPr>
      <xdr:spPr>
        <a:xfrm>
          <a:off x="6797040" y="2834640"/>
          <a:ext cx="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5" workbookViewId="0">
      <selection activeCell="G28" sqref="G28"/>
    </sheetView>
  </sheetViews>
  <sheetFormatPr defaultRowHeight="14.4" x14ac:dyDescent="0.3"/>
  <cols>
    <col min="1" max="1" width="19.21875" customWidth="1"/>
    <col min="2" max="2" width="15.6640625" customWidth="1"/>
    <col min="3" max="3" width="17.88671875" customWidth="1"/>
    <col min="4" max="4" width="19.109375" bestFit="1" customWidth="1"/>
    <col min="5" max="5" width="15.88671875" customWidth="1"/>
    <col min="6" max="6" width="16.33203125" customWidth="1"/>
    <col min="7" max="7" width="13.6640625" bestFit="1" customWidth="1"/>
    <col min="8" max="8" width="12.5546875" bestFit="1" customWidth="1"/>
    <col min="10" max="10" width="17.109375" customWidth="1"/>
  </cols>
  <sheetData>
    <row r="1" spans="1:15" ht="15" thickBot="1" x14ac:dyDescent="0.35">
      <c r="A1" s="1">
        <v>1000000</v>
      </c>
      <c r="B1" s="1" t="s">
        <v>3</v>
      </c>
      <c r="C1" s="1" t="s">
        <v>0</v>
      </c>
      <c r="E1" s="6"/>
    </row>
    <row r="2" spans="1:15" x14ac:dyDescent="0.3">
      <c r="A2" s="1">
        <v>1000000</v>
      </c>
      <c r="B2" s="1" t="s">
        <v>4</v>
      </c>
      <c r="C2" s="1" t="s">
        <v>1</v>
      </c>
      <c r="E2" s="6"/>
      <c r="I2" s="43" t="s">
        <v>28</v>
      </c>
      <c r="J2" s="52"/>
      <c r="K2" s="52"/>
      <c r="L2" s="53"/>
    </row>
    <row r="3" spans="1:15" x14ac:dyDescent="0.3">
      <c r="A3" s="2" t="s">
        <v>2</v>
      </c>
      <c r="B3" s="25"/>
      <c r="C3" s="26"/>
      <c r="D3" s="26"/>
      <c r="E3" s="26"/>
      <c r="F3" s="26"/>
      <c r="G3" s="26"/>
      <c r="I3" s="54"/>
      <c r="J3" s="26"/>
      <c r="K3" s="26"/>
      <c r="L3" s="55"/>
    </row>
    <row r="4" spans="1:15" x14ac:dyDescent="0.3">
      <c r="A4" s="2">
        <f>A1/(A2*0.5)</f>
        <v>2</v>
      </c>
      <c r="B4" s="2" t="s">
        <v>5</v>
      </c>
      <c r="I4" s="54"/>
      <c r="J4" s="26"/>
      <c r="K4" s="26"/>
      <c r="L4" s="55"/>
    </row>
    <row r="5" spans="1:15" x14ac:dyDescent="0.3">
      <c r="A5">
        <f>A4/2</f>
        <v>1</v>
      </c>
      <c r="I5" s="54"/>
      <c r="J5" s="26"/>
      <c r="K5" s="26"/>
      <c r="L5" s="55"/>
    </row>
    <row r="6" spans="1:15" ht="15" thickBot="1" x14ac:dyDescent="0.35">
      <c r="I6" s="54"/>
      <c r="J6" s="26"/>
      <c r="K6" s="26"/>
      <c r="L6" s="55"/>
    </row>
    <row r="7" spans="1:15" ht="15" thickBot="1" x14ac:dyDescent="0.35">
      <c r="A7" s="5" t="s">
        <v>10</v>
      </c>
      <c r="B7" s="35" t="s">
        <v>6</v>
      </c>
      <c r="C7" s="36"/>
      <c r="D7" s="36"/>
      <c r="E7" s="36"/>
      <c r="F7" s="37"/>
      <c r="G7" s="18"/>
      <c r="H7" s="18"/>
      <c r="I7" s="56"/>
      <c r="J7" s="57"/>
      <c r="K7" s="57"/>
      <c r="L7" s="58"/>
    </row>
    <row r="8" spans="1:15" ht="14.4" customHeight="1" x14ac:dyDescent="0.3">
      <c r="A8" s="3">
        <f>1*A1/(1 + A2)</f>
        <v>0.99999900000099995</v>
      </c>
      <c r="B8" s="4" t="s">
        <v>3</v>
      </c>
      <c r="C8" s="3" t="s">
        <v>7</v>
      </c>
      <c r="D8" s="29" t="s">
        <v>12</v>
      </c>
      <c r="E8" s="30"/>
      <c r="F8" s="6"/>
      <c r="G8" s="6"/>
      <c r="H8" s="6"/>
      <c r="I8" s="6"/>
    </row>
    <row r="9" spans="1:15" x14ac:dyDescent="0.3">
      <c r="A9" s="1">
        <f>2*A1/(2 + A2)</f>
        <v>1.9999960000079999</v>
      </c>
      <c r="B9" s="2" t="s">
        <v>3</v>
      </c>
      <c r="C9" s="1" t="s">
        <v>8</v>
      </c>
      <c r="D9" s="31"/>
      <c r="E9" s="32"/>
      <c r="F9" s="6"/>
      <c r="G9" s="6"/>
      <c r="H9" s="6"/>
      <c r="I9" s="6"/>
    </row>
    <row r="10" spans="1:15" x14ac:dyDescent="0.3">
      <c r="A10" s="1">
        <f>1000*A1/(1000 + A2)</f>
        <v>999.00099900099895</v>
      </c>
      <c r="B10" s="2" t="s">
        <v>3</v>
      </c>
      <c r="C10" s="1" t="s">
        <v>9</v>
      </c>
      <c r="D10" s="33"/>
      <c r="E10" s="34"/>
      <c r="F10" s="6"/>
      <c r="G10" s="6"/>
      <c r="H10" s="6"/>
      <c r="I10" s="6"/>
    </row>
    <row r="11" spans="1:15" x14ac:dyDescent="0.3">
      <c r="A11" s="27" t="s">
        <v>11</v>
      </c>
      <c r="B11" s="28"/>
    </row>
    <row r="12" spans="1:15" ht="15" thickBot="1" x14ac:dyDescent="0.35">
      <c r="A12" s="28"/>
      <c r="B12" s="28"/>
    </row>
    <row r="13" spans="1:15" ht="14.4" customHeight="1" x14ac:dyDescent="0.3">
      <c r="A13" s="28"/>
      <c r="B13" s="28"/>
      <c r="F13" s="41" t="s">
        <v>25</v>
      </c>
      <c r="G13" s="42"/>
      <c r="I13" s="43" t="s">
        <v>26</v>
      </c>
      <c r="J13" s="44"/>
      <c r="K13" s="44"/>
      <c r="L13" s="44"/>
      <c r="M13" s="44"/>
      <c r="N13" s="44"/>
      <c r="O13" s="45"/>
    </row>
    <row r="14" spans="1:15" x14ac:dyDescent="0.3">
      <c r="A14" s="28"/>
      <c r="B14" s="28"/>
      <c r="F14" s="21" t="s">
        <v>19</v>
      </c>
      <c r="G14" s="22" t="s">
        <v>14</v>
      </c>
      <c r="I14" s="46"/>
      <c r="J14" s="47"/>
      <c r="K14" s="47"/>
      <c r="L14" s="47"/>
      <c r="M14" s="47"/>
      <c r="N14" s="47"/>
      <c r="O14" s="48"/>
    </row>
    <row r="15" spans="1:15" ht="15" thickBot="1" x14ac:dyDescent="0.35">
      <c r="A15" s="28"/>
      <c r="B15" s="28"/>
      <c r="F15" s="23" t="s">
        <v>20</v>
      </c>
      <c r="G15" s="24" t="s">
        <v>16</v>
      </c>
      <c r="I15" s="46"/>
      <c r="J15" s="47"/>
      <c r="K15" s="47"/>
      <c r="L15" s="47"/>
      <c r="M15" s="47"/>
      <c r="N15" s="47"/>
      <c r="O15" s="48"/>
    </row>
    <row r="16" spans="1:15" x14ac:dyDescent="0.3">
      <c r="A16" s="28"/>
      <c r="B16" s="28"/>
      <c r="F16" s="7"/>
      <c r="G16" s="8"/>
      <c r="H16" s="8"/>
      <c r="I16" s="46"/>
      <c r="J16" s="47"/>
      <c r="K16" s="47"/>
      <c r="L16" s="47"/>
      <c r="M16" s="47"/>
      <c r="N16" s="47"/>
      <c r="O16" s="48"/>
    </row>
    <row r="17" spans="1:15" ht="15" thickBot="1" x14ac:dyDescent="0.35">
      <c r="F17" s="8"/>
      <c r="G17" s="8"/>
      <c r="H17" s="8"/>
      <c r="I17" s="49"/>
      <c r="J17" s="50"/>
      <c r="K17" s="50"/>
      <c r="L17" s="50"/>
      <c r="M17" s="50"/>
      <c r="N17" s="50"/>
      <c r="O17" s="51"/>
    </row>
    <row r="18" spans="1:15" ht="15" thickBot="1" x14ac:dyDescent="0.35"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" thickBot="1" x14ac:dyDescent="0.35">
      <c r="C19" s="38" t="s">
        <v>17</v>
      </c>
      <c r="D19" s="39"/>
      <c r="E19" s="39"/>
      <c r="F19" s="39"/>
      <c r="G19" s="39"/>
      <c r="H19" s="39"/>
      <c r="I19" s="39"/>
      <c r="J19" s="40"/>
      <c r="K19" s="8"/>
      <c r="L19" s="8"/>
      <c r="M19" s="8"/>
      <c r="N19" s="8"/>
      <c r="O19" s="8"/>
    </row>
    <row r="20" spans="1:15" ht="29.4" thickBot="1" x14ac:dyDescent="0.35">
      <c r="A20" s="16" t="s">
        <v>13</v>
      </c>
      <c r="B20" s="15" t="s">
        <v>22</v>
      </c>
      <c r="C20" s="14" t="s">
        <v>18</v>
      </c>
      <c r="D20" s="15" t="s">
        <v>15</v>
      </c>
      <c r="E20" s="14" t="s">
        <v>23</v>
      </c>
      <c r="F20" s="14" t="s">
        <v>30</v>
      </c>
      <c r="G20" s="15" t="s">
        <v>21</v>
      </c>
      <c r="H20" s="15" t="s">
        <v>29</v>
      </c>
      <c r="I20" s="15" t="s">
        <v>27</v>
      </c>
      <c r="J20" s="17" t="s">
        <v>24</v>
      </c>
      <c r="K20" s="8"/>
      <c r="L20" s="8"/>
      <c r="M20" s="8"/>
      <c r="N20" s="8"/>
      <c r="O20" s="8"/>
    </row>
    <row r="21" spans="1:15" x14ac:dyDescent="0.3">
      <c r="A21" s="3" t="s">
        <v>14</v>
      </c>
      <c r="B21" s="3">
        <v>-1000</v>
      </c>
      <c r="C21" s="3">
        <f>SUM(B21)</f>
        <v>-1000</v>
      </c>
      <c r="D21" s="11">
        <f>B21*G21/(ABS(B21)+H21)</f>
        <v>-999.00099900099895</v>
      </c>
      <c r="E21" s="3">
        <f t="shared" ref="E21:E26" si="0">(1/100)*D21</f>
        <v>-9.9900099900099892</v>
      </c>
      <c r="F21" s="11">
        <f>D21-E21</f>
        <v>-989.01098901098896</v>
      </c>
      <c r="G21" s="11">
        <v>1000000</v>
      </c>
      <c r="H21" s="12">
        <v>1000000</v>
      </c>
      <c r="I21" s="11">
        <f t="shared" ref="I21:I27" si="1">1*G21/(1 + H21)</f>
        <v>0.99999900000099995</v>
      </c>
      <c r="J21" s="20">
        <f>ABS(E21)</f>
        <v>9.9900099900099892</v>
      </c>
      <c r="K21" s="8"/>
      <c r="L21" s="8"/>
      <c r="M21" s="8"/>
      <c r="N21" s="8"/>
      <c r="O21" s="8"/>
    </row>
    <row r="22" spans="1:15" x14ac:dyDescent="0.3">
      <c r="A22" s="1" t="s">
        <v>16</v>
      </c>
      <c r="B22" s="1">
        <v>10</v>
      </c>
      <c r="C22" s="1">
        <f>SUM(B21:B22)</f>
        <v>-990</v>
      </c>
      <c r="D22" s="11">
        <f t="shared" ref="D22:D27" si="2">B22*G22/(ABS(B22)+H22)</f>
        <v>10.01980972151441</v>
      </c>
      <c r="E22" s="3">
        <f t="shared" si="0"/>
        <v>0.1001980972151441</v>
      </c>
      <c r="F22" s="11">
        <f t="shared" ref="F22:F26" si="3">D22-E22</f>
        <v>9.9196116242992662</v>
      </c>
      <c r="G22" s="9">
        <f t="shared" ref="G22:G27" si="4">G21-F21</f>
        <v>1000989.010989011</v>
      </c>
      <c r="H22" s="10">
        <f t="shared" ref="H22:H27" si="5">H21+B21</f>
        <v>999000</v>
      </c>
      <c r="I22" s="9">
        <f t="shared" si="1"/>
        <v>1.0019899989980101</v>
      </c>
      <c r="J22" s="19">
        <f t="shared" ref="J22:J25" si="6">ABS(E22)</f>
        <v>0.1001980972151441</v>
      </c>
      <c r="K22" s="8"/>
      <c r="L22" s="8"/>
      <c r="M22" s="8"/>
      <c r="N22" s="8">
        <f xml:space="preserve"> -1000*G21/(1000 + H21)</f>
        <v>-999.00099900099895</v>
      </c>
      <c r="O22" s="8"/>
    </row>
    <row r="23" spans="1:15" x14ac:dyDescent="0.3">
      <c r="A23" s="1" t="s">
        <v>14</v>
      </c>
      <c r="B23" s="1">
        <v>-45</v>
      </c>
      <c r="C23" s="1">
        <f>SUM(B21:B23)</f>
        <v>-1035</v>
      </c>
      <c r="D23" s="11">
        <f t="shared" si="2"/>
        <v>-45.086666011363143</v>
      </c>
      <c r="E23" s="3">
        <f t="shared" si="0"/>
        <v>-0.45086666011363141</v>
      </c>
      <c r="F23" s="11">
        <f t="shared" si="3"/>
        <v>-44.63579935124951</v>
      </c>
      <c r="G23" s="9">
        <f t="shared" si="4"/>
        <v>1000979.0913773867</v>
      </c>
      <c r="H23" s="10">
        <f t="shared" si="5"/>
        <v>999010</v>
      </c>
      <c r="I23" s="9">
        <f t="shared" si="1"/>
        <v>1.0019700397466962</v>
      </c>
      <c r="J23" s="19">
        <f t="shared" si="6"/>
        <v>0.45086666011363141</v>
      </c>
      <c r="K23" s="8"/>
      <c r="L23" s="8"/>
      <c r="M23" s="8"/>
      <c r="N23" s="8"/>
      <c r="O23" s="8"/>
    </row>
    <row r="24" spans="1:15" x14ac:dyDescent="0.3">
      <c r="A24" s="1" t="s">
        <v>16</v>
      </c>
      <c r="B24" s="13">
        <v>200</v>
      </c>
      <c r="C24" s="1">
        <f>SUM(B21:B24)</f>
        <v>-835</v>
      </c>
      <c r="D24" s="11">
        <f t="shared" si="2"/>
        <v>200.37205610219291</v>
      </c>
      <c r="E24" s="3">
        <f t="shared" si="0"/>
        <v>2.0037205610219293</v>
      </c>
      <c r="F24" s="11">
        <f t="shared" si="3"/>
        <v>198.36833554117098</v>
      </c>
      <c r="G24" s="9">
        <f t="shared" si="4"/>
        <v>1001023.727176738</v>
      </c>
      <c r="H24" s="10">
        <f t="shared" si="5"/>
        <v>998965</v>
      </c>
      <c r="I24" s="9">
        <f t="shared" si="1"/>
        <v>1.0020598570689472</v>
      </c>
      <c r="J24" s="19">
        <f t="shared" si="6"/>
        <v>2.0037205610219293</v>
      </c>
      <c r="K24" s="8"/>
      <c r="L24" s="8"/>
      <c r="M24" s="8"/>
      <c r="N24" s="8"/>
      <c r="O24" s="8"/>
    </row>
    <row r="25" spans="1:15" x14ac:dyDescent="0.3">
      <c r="A25" s="1" t="s">
        <v>16</v>
      </c>
      <c r="B25" s="1">
        <v>345</v>
      </c>
      <c r="C25" s="1">
        <f>SUM(B21:B25)</f>
        <v>-490</v>
      </c>
      <c r="D25" s="11">
        <f t="shared" si="2"/>
        <v>345.45402127063545</v>
      </c>
      <c r="E25" s="3">
        <f t="shared" si="0"/>
        <v>3.4545402127063545</v>
      </c>
      <c r="F25" s="11">
        <f t="shared" si="3"/>
        <v>341.99948105792907</v>
      </c>
      <c r="G25" s="9">
        <f t="shared" si="4"/>
        <v>1000825.3588411968</v>
      </c>
      <c r="H25" s="10">
        <f t="shared" si="5"/>
        <v>999165</v>
      </c>
      <c r="I25" s="9">
        <f t="shared" si="1"/>
        <v>1.0016607439016108</v>
      </c>
      <c r="J25" s="19">
        <f t="shared" si="6"/>
        <v>3.4545402127063545</v>
      </c>
      <c r="K25" s="8"/>
      <c r="L25" s="8"/>
      <c r="M25" s="8"/>
      <c r="N25" s="8"/>
      <c r="O25" s="8">
        <f>B21*G21/(B21+H21)</f>
        <v>-1001.001001001001</v>
      </c>
    </row>
    <row r="26" spans="1:15" x14ac:dyDescent="0.3">
      <c r="A26" s="1" t="s">
        <v>14</v>
      </c>
      <c r="B26" s="1">
        <v>-100</v>
      </c>
      <c r="C26" s="1">
        <f>SUM(B21:B26)</f>
        <v>-590</v>
      </c>
      <c r="D26" s="11">
        <f t="shared" si="2"/>
        <v>-100.0873700103179</v>
      </c>
      <c r="E26" s="3">
        <f t="shared" si="0"/>
        <v>-1.0008737001031789</v>
      </c>
      <c r="F26" s="11">
        <f t="shared" si="3"/>
        <v>-99.086496310214713</v>
      </c>
      <c r="G26" s="9">
        <f t="shared" si="4"/>
        <v>1000483.3593601388</v>
      </c>
      <c r="H26" s="10">
        <f t="shared" si="5"/>
        <v>999510</v>
      </c>
      <c r="I26" s="9">
        <f t="shared" si="1"/>
        <v>1.0009728350764913</v>
      </c>
      <c r="J26" s="19">
        <f t="shared" ref="J26" si="7">ABS(E26)</f>
        <v>1.0008737001031789</v>
      </c>
      <c r="K26" s="8"/>
      <c r="L26" s="8"/>
      <c r="M26" s="8"/>
      <c r="N26" s="8"/>
      <c r="O26" s="8"/>
    </row>
    <row r="27" spans="1:15" x14ac:dyDescent="0.3">
      <c r="A27" s="1"/>
      <c r="B27" s="1"/>
      <c r="C27" s="1"/>
      <c r="D27" s="11">
        <f t="shared" si="2"/>
        <v>0</v>
      </c>
      <c r="E27" s="1">
        <f t="shared" ref="E27" si="8">(0.5/100)*D27</f>
        <v>0</v>
      </c>
      <c r="F27" s="9">
        <f t="shared" ref="F27" si="9">D27-E27</f>
        <v>0</v>
      </c>
      <c r="G27" s="9">
        <f t="shared" si="4"/>
        <v>1000582.445856449</v>
      </c>
      <c r="H27" s="10">
        <f t="shared" si="5"/>
        <v>999410</v>
      </c>
      <c r="I27" s="9">
        <f t="shared" si="1"/>
        <v>1.001172136244697</v>
      </c>
      <c r="J27" s="19">
        <f t="shared" ref="J27" si="10">ABS(E27)</f>
        <v>0</v>
      </c>
      <c r="K27" s="8"/>
      <c r="L27" s="8"/>
      <c r="M27" s="8"/>
      <c r="N27" s="8"/>
      <c r="O27" s="8"/>
    </row>
    <row r="28" spans="1:15" x14ac:dyDescent="0.3"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x14ac:dyDescent="0.3"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8:15" x14ac:dyDescent="0.3">
      <c r="H33" s="8"/>
      <c r="I33" s="8"/>
      <c r="J33" s="8"/>
      <c r="K33" s="8"/>
      <c r="L33" s="8"/>
      <c r="M33" s="8"/>
      <c r="N33" s="8"/>
      <c r="O33" s="8"/>
    </row>
    <row r="34" spans="8:15" x14ac:dyDescent="0.3">
      <c r="H34" s="8"/>
      <c r="I34" s="8"/>
      <c r="J34" s="8"/>
      <c r="K34" s="8"/>
      <c r="L34" s="8"/>
      <c r="M34" s="8"/>
      <c r="N34" s="8"/>
      <c r="O34" s="8"/>
    </row>
    <row r="35" spans="8:15" x14ac:dyDescent="0.3">
      <c r="H35" s="8"/>
      <c r="I35" s="8"/>
      <c r="J35" s="8"/>
      <c r="K35" s="8"/>
      <c r="L35" s="8"/>
      <c r="M35" s="8"/>
      <c r="N35" s="8"/>
      <c r="O35" s="8"/>
    </row>
    <row r="36" spans="8:15" x14ac:dyDescent="0.3">
      <c r="H36" s="8"/>
      <c r="I36" s="8"/>
      <c r="J36" s="8"/>
      <c r="K36" s="8"/>
      <c r="L36" s="8"/>
      <c r="M36" s="8"/>
      <c r="N36" s="8"/>
      <c r="O36" s="8"/>
    </row>
  </sheetData>
  <mergeCells count="8">
    <mergeCell ref="B3:G3"/>
    <mergeCell ref="A11:B16"/>
    <mergeCell ref="D8:E10"/>
    <mergeCell ref="B7:F7"/>
    <mergeCell ref="C19:J19"/>
    <mergeCell ref="F13:G13"/>
    <mergeCell ref="I13:O17"/>
    <mergeCell ref="I2:L7"/>
  </mergeCells>
  <conditionalFormatting sqref="A21">
    <cfRule type="cellIs" dxfId="11" priority="13" operator="equal">
      <formula>"buy"</formula>
    </cfRule>
  </conditionalFormatting>
  <conditionalFormatting sqref="A22">
    <cfRule type="cellIs" dxfId="10" priority="12" operator="equal">
      <formula>"sell"</formula>
    </cfRule>
  </conditionalFormatting>
  <conditionalFormatting sqref="A23">
    <cfRule type="cellIs" dxfId="9" priority="11" operator="equal">
      <formula>"buy"</formula>
    </cfRule>
  </conditionalFormatting>
  <conditionalFormatting sqref="A24">
    <cfRule type="cellIs" dxfId="8" priority="10" operator="equal">
      <formula>"sell"</formula>
    </cfRule>
  </conditionalFormatting>
  <conditionalFormatting sqref="F14:G14">
    <cfRule type="cellIs" dxfId="7" priority="9" operator="equal">
      <formula>"buy"</formula>
    </cfRule>
  </conditionalFormatting>
  <conditionalFormatting sqref="A25">
    <cfRule type="cellIs" dxfId="6" priority="7" operator="equal">
      <formula>"sell"</formula>
    </cfRule>
  </conditionalFormatting>
  <conditionalFormatting sqref="A26">
    <cfRule type="cellIs" dxfId="5" priority="6" operator="equal">
      <formula>"buy"</formula>
    </cfRule>
  </conditionalFormatting>
  <conditionalFormatting sqref="A1:XFD1 A13:I13 A14:H17 P13:XFD17 A8:XFD12 A2:I2 A3:H7 M2:XFD7 A18:XFD1048576">
    <cfRule type="cellIs" dxfId="4" priority="5" operator="equal">
      <formula>"buy"</formula>
    </cfRule>
    <cfRule type="cellIs" dxfId="3" priority="4" operator="equal">
      <formula>"sell"</formula>
    </cfRule>
    <cfRule type="cellIs" dxfId="2" priority="3" operator="equal">
      <formula>"sell"</formula>
    </cfRule>
    <cfRule type="cellIs" dxfId="1" priority="2" operator="equal">
      <formula>"buy"</formula>
    </cfRule>
  </conditionalFormatting>
  <conditionalFormatting sqref="A27">
    <cfRule type="cellIs" dxfId="0" priority="1" operator="equal">
      <formula>"buy"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2020-07-27T16:46:20Z</dcterms:created>
  <dcterms:modified xsi:type="dcterms:W3CDTF">2020-08-12T23:57:48Z</dcterms:modified>
</cp:coreProperties>
</file>