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 activeTab="1"/>
  </bookViews>
  <sheets>
    <sheet name="MVP_Merton" sheetId="1" r:id="rId1"/>
    <sheet name="Elton Gruber" sheetId="3" r:id="rId2"/>
    <sheet name="Expected Beta" sheetId="4" r:id="rId3"/>
    <sheet name="MVP_Out Of Sample Analysis" sheetId="2" r:id="rId4"/>
  </sheets>
  <calcPr calcId="152511"/>
</workbook>
</file>

<file path=xl/calcChain.xml><?xml version="1.0" encoding="utf-8"?>
<calcChain xmlns="http://schemas.openxmlformats.org/spreadsheetml/2006/main">
  <c r="C98" i="3" l="1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B98" i="3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B14" i="4"/>
  <c r="R88" i="3"/>
  <c r="B106" i="3" s="1"/>
  <c r="R87" i="3"/>
  <c r="B105" i="3" s="1"/>
  <c r="AJ89" i="1"/>
  <c r="AJ88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5" i="1"/>
  <c r="C89" i="3"/>
  <c r="C90" i="3" s="1"/>
  <c r="C96" i="3" s="1"/>
  <c r="D89" i="3"/>
  <c r="D90" i="3" s="1"/>
  <c r="D96" i="3" s="1"/>
  <c r="E89" i="3"/>
  <c r="E90" i="3" s="1"/>
  <c r="E96" i="3" s="1"/>
  <c r="F89" i="3"/>
  <c r="F90" i="3" s="1"/>
  <c r="F96" i="3" s="1"/>
  <c r="G89" i="3"/>
  <c r="G90" i="3" s="1"/>
  <c r="G96" i="3" s="1"/>
  <c r="H89" i="3"/>
  <c r="H90" i="3" s="1"/>
  <c r="H96" i="3" s="1"/>
  <c r="I89" i="3"/>
  <c r="I90" i="3" s="1"/>
  <c r="I96" i="3" s="1"/>
  <c r="J89" i="3"/>
  <c r="J90" i="3" s="1"/>
  <c r="J96" i="3" s="1"/>
  <c r="K89" i="3"/>
  <c r="K90" i="3" s="1"/>
  <c r="K96" i="3" s="1"/>
  <c r="L89" i="3"/>
  <c r="L90" i="3" s="1"/>
  <c r="L96" i="3" s="1"/>
  <c r="M89" i="3"/>
  <c r="M90" i="3" s="1"/>
  <c r="M96" i="3" s="1"/>
  <c r="N89" i="3"/>
  <c r="N90" i="3" s="1"/>
  <c r="N96" i="3" s="1"/>
  <c r="O89" i="3"/>
  <c r="O90" i="3" s="1"/>
  <c r="O96" i="3" s="1"/>
  <c r="P89" i="3"/>
  <c r="P90" i="3" s="1"/>
  <c r="P96" i="3" s="1"/>
  <c r="Q89" i="3"/>
  <c r="Q90" i="3" s="1"/>
  <c r="Q96" i="3" s="1"/>
  <c r="C91" i="3"/>
  <c r="C92" i="3" s="1"/>
  <c r="D91" i="3"/>
  <c r="D92" i="3" s="1"/>
  <c r="E91" i="3"/>
  <c r="E92" i="3" s="1"/>
  <c r="F91" i="3"/>
  <c r="F94" i="3" s="1"/>
  <c r="G91" i="3"/>
  <c r="G94" i="3" s="1"/>
  <c r="H91" i="3"/>
  <c r="H92" i="3" s="1"/>
  <c r="I91" i="3"/>
  <c r="J91" i="3"/>
  <c r="J94" i="3" s="1"/>
  <c r="K91" i="3"/>
  <c r="K94" i="3" s="1"/>
  <c r="L91" i="3"/>
  <c r="L92" i="3" s="1"/>
  <c r="M91" i="3"/>
  <c r="M92" i="3" s="1"/>
  <c r="N91" i="3"/>
  <c r="N94" i="3" s="1"/>
  <c r="O91" i="3"/>
  <c r="O92" i="3" s="1"/>
  <c r="P91" i="3"/>
  <c r="P92" i="3" s="1"/>
  <c r="Q91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C94" i="3"/>
  <c r="E94" i="3"/>
  <c r="O94" i="3"/>
  <c r="B93" i="3"/>
  <c r="B91" i="3"/>
  <c r="B92" i="3" s="1"/>
  <c r="B89" i="3"/>
  <c r="B90" i="3" s="1"/>
  <c r="B96" i="3" s="1"/>
  <c r="B99" i="3" s="1"/>
  <c r="B102" i="3" s="1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B88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B87" i="3"/>
  <c r="Q92" i="3" l="1"/>
  <c r="Q94" i="3"/>
  <c r="I94" i="3"/>
  <c r="I92" i="3"/>
  <c r="M94" i="3"/>
  <c r="M100" i="3" s="1"/>
  <c r="M101" i="3" s="1"/>
  <c r="Q104" i="3"/>
  <c r="I104" i="3"/>
  <c r="E104" i="3"/>
  <c r="G92" i="3"/>
  <c r="O104" i="3"/>
  <c r="K104" i="3"/>
  <c r="G104" i="3"/>
  <c r="C104" i="3"/>
  <c r="N100" i="3"/>
  <c r="N101" i="3" s="1"/>
  <c r="J100" i="3"/>
  <c r="J101" i="3" s="1"/>
  <c r="F100" i="3"/>
  <c r="F101" i="3" s="1"/>
  <c r="P99" i="3"/>
  <c r="L99" i="3"/>
  <c r="H99" i="3"/>
  <c r="H103" i="3" s="1"/>
  <c r="D99" i="3"/>
  <c r="N104" i="3"/>
  <c r="J104" i="3"/>
  <c r="F104" i="3"/>
  <c r="D102" i="3"/>
  <c r="P102" i="3"/>
  <c r="Q99" i="3"/>
  <c r="M99" i="3"/>
  <c r="I99" i="3"/>
  <c r="E99" i="3"/>
  <c r="N99" i="3"/>
  <c r="J99" i="3"/>
  <c r="F99" i="3"/>
  <c r="Q100" i="3"/>
  <c r="Q101" i="3" s="1"/>
  <c r="I100" i="3"/>
  <c r="I101" i="3" s="1"/>
  <c r="E100" i="3"/>
  <c r="E101" i="3" s="1"/>
  <c r="O100" i="3"/>
  <c r="O101" i="3" s="1"/>
  <c r="K100" i="3"/>
  <c r="K101" i="3" s="1"/>
  <c r="G100" i="3"/>
  <c r="G101" i="3" s="1"/>
  <c r="C100" i="3"/>
  <c r="C101" i="3" s="1"/>
  <c r="O99" i="3"/>
  <c r="K99" i="3"/>
  <c r="G99" i="3"/>
  <c r="C99" i="3"/>
  <c r="K92" i="3"/>
  <c r="H94" i="3"/>
  <c r="H100" i="3" s="1"/>
  <c r="H101" i="3" s="1"/>
  <c r="P94" i="3"/>
  <c r="P100" i="3" s="1"/>
  <c r="P101" i="3" s="1"/>
  <c r="D94" i="3"/>
  <c r="D104" i="3" s="1"/>
  <c r="L94" i="3"/>
  <c r="L100" i="3" s="1"/>
  <c r="L101" i="3" s="1"/>
  <c r="N92" i="3"/>
  <c r="B94" i="3"/>
  <c r="B100" i="3" s="1"/>
  <c r="B101" i="3" s="1"/>
  <c r="F92" i="3"/>
  <c r="J92" i="3"/>
  <c r="H104" i="3" l="1"/>
  <c r="M104" i="3"/>
  <c r="L103" i="3"/>
  <c r="L102" i="3"/>
  <c r="P103" i="3"/>
  <c r="L104" i="3"/>
  <c r="D103" i="3"/>
  <c r="B104" i="3"/>
  <c r="P104" i="3"/>
  <c r="D100" i="3"/>
  <c r="D101" i="3" s="1"/>
  <c r="B103" i="3"/>
  <c r="H102" i="3"/>
  <c r="M102" i="3"/>
  <c r="M103" i="3"/>
  <c r="O103" i="3"/>
  <c r="O102" i="3"/>
  <c r="N102" i="3"/>
  <c r="N103" i="3"/>
  <c r="Q102" i="3"/>
  <c r="Q103" i="3"/>
  <c r="K103" i="3"/>
  <c r="K102" i="3"/>
  <c r="J102" i="3"/>
  <c r="J103" i="3"/>
  <c r="C103" i="3"/>
  <c r="C102" i="3"/>
  <c r="E102" i="3"/>
  <c r="E103" i="3"/>
  <c r="G103" i="3"/>
  <c r="G102" i="3"/>
  <c r="F102" i="3"/>
  <c r="F103" i="3"/>
  <c r="I102" i="3"/>
  <c r="I103" i="3"/>
  <c r="D97" i="3" l="1"/>
  <c r="O97" i="3"/>
  <c r="H97" i="3"/>
  <c r="F97" i="3"/>
  <c r="E97" i="3"/>
  <c r="J97" i="3"/>
  <c r="Q97" i="3"/>
  <c r="G97" i="3"/>
  <c r="C97" i="3"/>
  <c r="B97" i="3"/>
  <c r="K97" i="3"/>
  <c r="L97" i="3"/>
  <c r="I97" i="3"/>
  <c r="N97" i="3"/>
  <c r="M97" i="3"/>
  <c r="P97" i="3"/>
  <c r="E110" i="3" l="1"/>
  <c r="E112" i="3"/>
  <c r="E114" i="3"/>
  <c r="E116" i="3"/>
  <c r="E118" i="3"/>
  <c r="E120" i="3"/>
  <c r="E122" i="3"/>
  <c r="E124" i="3"/>
  <c r="C110" i="3"/>
  <c r="C114" i="3"/>
  <c r="C118" i="3"/>
  <c r="C122" i="3"/>
  <c r="B110" i="3"/>
  <c r="B114" i="3"/>
  <c r="B118" i="3"/>
  <c r="B122" i="3"/>
  <c r="E111" i="3"/>
  <c r="E113" i="3"/>
  <c r="E115" i="3"/>
  <c r="E117" i="3"/>
  <c r="E119" i="3"/>
  <c r="E121" i="3"/>
  <c r="E123" i="3"/>
  <c r="D109" i="3"/>
  <c r="C112" i="3"/>
  <c r="C116" i="3"/>
  <c r="D111" i="3"/>
  <c r="D113" i="3"/>
  <c r="D115" i="3"/>
  <c r="D117" i="3"/>
  <c r="D119" i="3"/>
  <c r="D121" i="3"/>
  <c r="D123" i="3"/>
  <c r="E109" i="3"/>
  <c r="C111" i="3"/>
  <c r="C115" i="3"/>
  <c r="C119" i="3"/>
  <c r="C123" i="3"/>
  <c r="B111" i="3"/>
  <c r="B115" i="3"/>
  <c r="B119" i="3"/>
  <c r="B123" i="3"/>
  <c r="D110" i="3"/>
  <c r="D118" i="3"/>
  <c r="B109" i="3"/>
  <c r="C121" i="3"/>
  <c r="B113" i="3"/>
  <c r="B121" i="3"/>
  <c r="D124" i="3"/>
  <c r="B112" i="3"/>
  <c r="D112" i="3"/>
  <c r="D120" i="3"/>
  <c r="C113" i="3"/>
  <c r="C124" i="3"/>
  <c r="B116" i="3"/>
  <c r="B124" i="3"/>
  <c r="D114" i="3"/>
  <c r="D122" i="3"/>
  <c r="C117" i="3"/>
  <c r="C109" i="3"/>
  <c r="B117" i="3"/>
  <c r="D116" i="3"/>
  <c r="C120" i="3"/>
  <c r="B120" i="3"/>
  <c r="G111" i="3" l="1"/>
  <c r="G115" i="3"/>
  <c r="G119" i="3"/>
  <c r="G123" i="3"/>
  <c r="G113" i="3"/>
  <c r="G117" i="3"/>
  <c r="G121" i="3"/>
  <c r="G109" i="3"/>
  <c r="G112" i="3"/>
  <c r="G116" i="3"/>
  <c r="G120" i="3"/>
  <c r="G124" i="3"/>
  <c r="G110" i="3"/>
  <c r="G122" i="3"/>
  <c r="G114" i="3"/>
  <c r="G118" i="3"/>
  <c r="F112" i="3"/>
  <c r="H112" i="3" s="1"/>
  <c r="F116" i="3"/>
  <c r="H116" i="3" s="1"/>
  <c r="F120" i="3"/>
  <c r="H120" i="3" s="1"/>
  <c r="F124" i="3"/>
  <c r="H124" i="3" s="1"/>
  <c r="F114" i="3"/>
  <c r="H114" i="3" s="1"/>
  <c r="F118" i="3"/>
  <c r="H118" i="3" s="1"/>
  <c r="F122" i="3"/>
  <c r="F109" i="3"/>
  <c r="H109" i="3" s="1"/>
  <c r="F113" i="3"/>
  <c r="H113" i="3" s="1"/>
  <c r="F117" i="3"/>
  <c r="H117" i="3" s="1"/>
  <c r="F121" i="3"/>
  <c r="F110" i="3"/>
  <c r="F111" i="3"/>
  <c r="H111" i="3" s="1"/>
  <c r="F123" i="3"/>
  <c r="H123" i="3" s="1"/>
  <c r="F115" i="3"/>
  <c r="F119" i="3"/>
  <c r="H119" i="3" l="1"/>
  <c r="H110" i="3"/>
  <c r="H125" i="3"/>
  <c r="H115" i="3"/>
  <c r="H121" i="3"/>
  <c r="H122" i="3"/>
  <c r="K117" i="3" l="1"/>
  <c r="K123" i="3"/>
  <c r="K109" i="3"/>
  <c r="K113" i="3"/>
  <c r="I112" i="3"/>
  <c r="K115" i="3"/>
  <c r="K119" i="3"/>
  <c r="I118" i="3"/>
  <c r="I119" i="3"/>
  <c r="I124" i="3"/>
  <c r="I120" i="3"/>
  <c r="I122" i="3"/>
  <c r="I110" i="3"/>
  <c r="K114" i="3"/>
  <c r="K120" i="3"/>
  <c r="I111" i="3"/>
  <c r="I117" i="3"/>
  <c r="I123" i="3"/>
  <c r="I109" i="3"/>
  <c r="I113" i="3"/>
  <c r="K112" i="3"/>
  <c r="I115" i="3"/>
  <c r="K118" i="3"/>
  <c r="I114" i="3"/>
  <c r="J114" i="3" s="1"/>
  <c r="K121" i="3"/>
  <c r="I116" i="3"/>
  <c r="K111" i="3"/>
  <c r="K124" i="3"/>
  <c r="I121" i="3"/>
  <c r="K116" i="3"/>
  <c r="K122" i="3"/>
  <c r="K110" i="3"/>
  <c r="L110" i="3" s="1"/>
  <c r="L124" i="3" l="1"/>
  <c r="J113" i="3"/>
  <c r="J122" i="3"/>
  <c r="L113" i="3"/>
  <c r="L111" i="3"/>
  <c r="L118" i="3"/>
  <c r="L120" i="3"/>
  <c r="L109" i="3"/>
  <c r="L116" i="3"/>
  <c r="J116" i="3"/>
  <c r="J115" i="3"/>
  <c r="J123" i="3"/>
  <c r="L114" i="3"/>
  <c r="J124" i="3"/>
  <c r="L115" i="3"/>
  <c r="L123" i="3"/>
  <c r="J111" i="3"/>
  <c r="J118" i="3"/>
  <c r="L122" i="3"/>
  <c r="J109" i="3"/>
  <c r="J120" i="3"/>
  <c r="L119" i="3"/>
  <c r="J121" i="3"/>
  <c r="L121" i="3"/>
  <c r="L112" i="3"/>
  <c r="J117" i="3"/>
  <c r="J110" i="3"/>
  <c r="J119" i="3"/>
  <c r="J112" i="3"/>
  <c r="L117" i="3"/>
  <c r="J125" i="3" l="1"/>
  <c r="L125" i="3"/>
  <c r="R19" i="2" l="1"/>
  <c r="R20" i="2"/>
  <c r="R21" i="2"/>
  <c r="R22" i="2"/>
  <c r="R23" i="2"/>
  <c r="R24" i="2"/>
  <c r="R25" i="2"/>
  <c r="R26" i="2"/>
  <c r="R27" i="2"/>
  <c r="R28" i="2"/>
  <c r="R18" i="2"/>
  <c r="R30" i="2" s="1"/>
  <c r="H30" i="2"/>
  <c r="M30" i="2"/>
  <c r="H29" i="2"/>
  <c r="M2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C18" i="2"/>
  <c r="C30" i="2" s="1"/>
  <c r="D18" i="2"/>
  <c r="D30" i="2" s="1"/>
  <c r="E18" i="2"/>
  <c r="E30" i="2" s="1"/>
  <c r="F18" i="2"/>
  <c r="G18" i="2"/>
  <c r="G30" i="2" s="1"/>
  <c r="H18" i="2"/>
  <c r="I18" i="2"/>
  <c r="I30" i="2" s="1"/>
  <c r="J18" i="2"/>
  <c r="K18" i="2"/>
  <c r="K30" i="2" s="1"/>
  <c r="L18" i="2"/>
  <c r="L30" i="2" s="1"/>
  <c r="M18" i="2"/>
  <c r="N18" i="2"/>
  <c r="O18" i="2"/>
  <c r="O30" i="2" s="1"/>
  <c r="P18" i="2"/>
  <c r="P30" i="2" s="1"/>
  <c r="Q18" i="2"/>
  <c r="Q30" i="2" s="1"/>
  <c r="B18" i="2"/>
  <c r="N30" i="2" l="1"/>
  <c r="J30" i="2"/>
  <c r="F30" i="2"/>
  <c r="Q29" i="2"/>
  <c r="L29" i="2"/>
  <c r="G29" i="2"/>
  <c r="P29" i="2"/>
  <c r="K29" i="2"/>
  <c r="E29" i="2"/>
  <c r="R29" i="2"/>
  <c r="C29" i="2"/>
  <c r="O29" i="2"/>
  <c r="I29" i="2"/>
  <c r="D29" i="2"/>
  <c r="B29" i="2"/>
  <c r="N29" i="2"/>
  <c r="J29" i="2"/>
  <c r="F29" i="2"/>
  <c r="B30" i="2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U5" i="1"/>
  <c r="V5" i="1"/>
  <c r="W5" i="1"/>
  <c r="X5" i="1"/>
  <c r="Y5" i="1"/>
  <c r="Z5" i="1"/>
  <c r="AA5" i="1"/>
  <c r="AB5" i="1"/>
  <c r="AC5" i="1"/>
  <c r="AC88" i="1" s="1"/>
  <c r="AD5" i="1"/>
  <c r="AE5" i="1"/>
  <c r="AF5" i="1"/>
  <c r="AG5" i="1"/>
  <c r="AH5" i="1"/>
  <c r="AI5" i="1"/>
  <c r="T5" i="1"/>
  <c r="U89" i="1"/>
  <c r="T88" i="1" l="1"/>
  <c r="T89" i="1"/>
  <c r="AF89" i="1"/>
  <c r="X89" i="1"/>
  <c r="Y89" i="1"/>
  <c r="AB89" i="1"/>
  <c r="AG88" i="1"/>
  <c r="AI89" i="1"/>
  <c r="AE89" i="1"/>
  <c r="AA89" i="1"/>
  <c r="W89" i="1"/>
  <c r="AH89" i="1"/>
  <c r="AD89" i="1"/>
  <c r="Z89" i="1"/>
  <c r="V89" i="1"/>
  <c r="U18" i="2" a="1"/>
  <c r="B33" i="2" a="1"/>
  <c r="Y88" i="1"/>
  <c r="AC89" i="1"/>
  <c r="AF88" i="1"/>
  <c r="AB88" i="1"/>
  <c r="X88" i="1"/>
  <c r="AG89" i="1"/>
  <c r="AI88" i="1"/>
  <c r="AE88" i="1"/>
  <c r="AA88" i="1"/>
  <c r="W88" i="1"/>
  <c r="T93" i="1" s="1" a="1"/>
  <c r="U88" i="1"/>
  <c r="AH88" i="1"/>
  <c r="AD88" i="1"/>
  <c r="Z88" i="1"/>
  <c r="V88" i="1"/>
  <c r="B33" i="2" l="1"/>
  <c r="H33" i="2"/>
  <c r="P33" i="2"/>
  <c r="H34" i="2"/>
  <c r="P34" i="2"/>
  <c r="H35" i="2"/>
  <c r="P35" i="2"/>
  <c r="H36" i="2"/>
  <c r="P36" i="2"/>
  <c r="G37" i="2"/>
  <c r="L37" i="2"/>
  <c r="Q37" i="2"/>
  <c r="G38" i="2"/>
  <c r="L38" i="2"/>
  <c r="Q38" i="2"/>
  <c r="G39" i="2"/>
  <c r="L39" i="2"/>
  <c r="Q39" i="2"/>
  <c r="G40" i="2"/>
  <c r="L40" i="2"/>
  <c r="Q40" i="2"/>
  <c r="G41" i="2"/>
  <c r="L41" i="2"/>
  <c r="Q41" i="2"/>
  <c r="G42" i="2"/>
  <c r="L42" i="2"/>
  <c r="Q42" i="2"/>
  <c r="G43" i="2"/>
  <c r="L43" i="2"/>
  <c r="Q43" i="2"/>
  <c r="G44" i="2"/>
  <c r="L44" i="2"/>
  <c r="Q44" i="2"/>
  <c r="G45" i="2"/>
  <c r="L45" i="2"/>
  <c r="Q45" i="2"/>
  <c r="G46" i="2"/>
  <c r="L46" i="2"/>
  <c r="Q46" i="2"/>
  <c r="G47" i="2"/>
  <c r="L47" i="2"/>
  <c r="Q47" i="2"/>
  <c r="G48" i="2"/>
  <c r="L48" i="2"/>
  <c r="Q48" i="2"/>
  <c r="G49" i="2"/>
  <c r="L49" i="2"/>
  <c r="Q49" i="2"/>
  <c r="I33" i="2"/>
  <c r="Q33" i="2"/>
  <c r="I34" i="2"/>
  <c r="Q34" i="2"/>
  <c r="I35" i="2"/>
  <c r="Q35" i="2"/>
  <c r="I36" i="2"/>
  <c r="Q36" i="2"/>
  <c r="H37" i="2"/>
  <c r="M37" i="2"/>
  <c r="C38" i="2"/>
  <c r="H38" i="2"/>
  <c r="M38" i="2"/>
  <c r="C39" i="2"/>
  <c r="H39" i="2"/>
  <c r="L33" i="2"/>
  <c r="L34" i="2"/>
  <c r="L35" i="2"/>
  <c r="L36" i="2"/>
  <c r="I37" i="2"/>
  <c r="D38" i="2"/>
  <c r="O38" i="2"/>
  <c r="I39" i="2"/>
  <c r="P39" i="2"/>
  <c r="H40" i="2"/>
  <c r="O40" i="2"/>
  <c r="E41" i="2"/>
  <c r="M41" i="2"/>
  <c r="D42" i="2"/>
  <c r="K42" i="2"/>
  <c r="C43" i="2"/>
  <c r="I43" i="2"/>
  <c r="P43" i="2"/>
  <c r="H44" i="2"/>
  <c r="O44" i="2"/>
  <c r="E45" i="2"/>
  <c r="M45" i="2"/>
  <c r="D46" i="2"/>
  <c r="K46" i="2"/>
  <c r="C47" i="2"/>
  <c r="I47" i="2"/>
  <c r="P47" i="2"/>
  <c r="H48" i="2"/>
  <c r="O48" i="2"/>
  <c r="E49" i="2"/>
  <c r="M49" i="2"/>
  <c r="E33" i="2"/>
  <c r="E34" i="2"/>
  <c r="E35" i="2"/>
  <c r="E36" i="2"/>
  <c r="E37" i="2"/>
  <c r="P37" i="2"/>
  <c r="K38" i="2"/>
  <c r="E39" i="2"/>
  <c r="O39" i="2"/>
  <c r="E40" i="2"/>
  <c r="M40" i="2"/>
  <c r="D41" i="2"/>
  <c r="K41" i="2"/>
  <c r="C42" i="2"/>
  <c r="I42" i="2"/>
  <c r="P42" i="2"/>
  <c r="H43" i="2"/>
  <c r="O43" i="2"/>
  <c r="E44" i="2"/>
  <c r="M44" i="2"/>
  <c r="D45" i="2"/>
  <c r="K45" i="2"/>
  <c r="C46" i="2"/>
  <c r="I46" i="2"/>
  <c r="H47" i="2"/>
  <c r="O47" i="2"/>
  <c r="E48" i="2"/>
  <c r="M48" i="2"/>
  <c r="D49" i="2"/>
  <c r="K49" i="2"/>
  <c r="M33" i="2"/>
  <c r="M34" i="2"/>
  <c r="M35" i="2"/>
  <c r="M36" i="2"/>
  <c r="K37" i="2"/>
  <c r="E38" i="2"/>
  <c r="P38" i="2"/>
  <c r="K39" i="2"/>
  <c r="C40" i="2"/>
  <c r="I40" i="2"/>
  <c r="P40" i="2"/>
  <c r="H41" i="2"/>
  <c r="O41" i="2"/>
  <c r="E42" i="2"/>
  <c r="M42" i="2"/>
  <c r="D43" i="2"/>
  <c r="K43" i="2"/>
  <c r="C44" i="2"/>
  <c r="I44" i="2"/>
  <c r="P44" i="2"/>
  <c r="H45" i="2"/>
  <c r="O45" i="2"/>
  <c r="E46" i="2"/>
  <c r="M46" i="2"/>
  <c r="D47" i="2"/>
  <c r="K47" i="2"/>
  <c r="C48" i="2"/>
  <c r="I48" i="2"/>
  <c r="P48" i="2"/>
  <c r="H49" i="2"/>
  <c r="O49" i="2"/>
  <c r="P46" i="2"/>
  <c r="D33" i="2"/>
  <c r="D34" i="2"/>
  <c r="D35" i="2"/>
  <c r="D36" i="2"/>
  <c r="D37" i="2"/>
  <c r="O37" i="2"/>
  <c r="I38" i="2"/>
  <c r="D39" i="2"/>
  <c r="M39" i="2"/>
  <c r="D40" i="2"/>
  <c r="K40" i="2"/>
  <c r="C41" i="2"/>
  <c r="I41" i="2"/>
  <c r="P41" i="2"/>
  <c r="H42" i="2"/>
  <c r="O42" i="2"/>
  <c r="E43" i="2"/>
  <c r="M43" i="2"/>
  <c r="D44" i="2"/>
  <c r="K44" i="2"/>
  <c r="C45" i="2"/>
  <c r="I45" i="2"/>
  <c r="P45" i="2"/>
  <c r="H46" i="2"/>
  <c r="O46" i="2"/>
  <c r="E47" i="2"/>
  <c r="M47" i="2"/>
  <c r="D48" i="2"/>
  <c r="K48" i="2"/>
  <c r="C49" i="2"/>
  <c r="I49" i="2"/>
  <c r="P49" i="2"/>
  <c r="O36" i="2"/>
  <c r="O35" i="2"/>
  <c r="O34" i="2"/>
  <c r="O33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G36" i="2"/>
  <c r="G33" i="2"/>
  <c r="F48" i="2"/>
  <c r="F46" i="2"/>
  <c r="F44" i="2"/>
  <c r="F42" i="2"/>
  <c r="F40" i="2"/>
  <c r="F38" i="2"/>
  <c r="F36" i="2"/>
  <c r="F34" i="2"/>
  <c r="C35" i="2"/>
  <c r="B49" i="2"/>
  <c r="B47" i="2"/>
  <c r="B45" i="2"/>
  <c r="B43" i="2"/>
  <c r="B41" i="2"/>
  <c r="B40" i="2"/>
  <c r="B38" i="2"/>
  <c r="B36" i="2"/>
  <c r="B34" i="2"/>
  <c r="K36" i="2"/>
  <c r="K35" i="2"/>
  <c r="K34" i="2"/>
  <c r="K33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G35" i="2"/>
  <c r="G34" i="2"/>
  <c r="F49" i="2"/>
  <c r="F47" i="2"/>
  <c r="F45" i="2"/>
  <c r="F43" i="2"/>
  <c r="F41" i="2"/>
  <c r="F39" i="2"/>
  <c r="F37" i="2"/>
  <c r="F35" i="2"/>
  <c r="F33" i="2"/>
  <c r="C37" i="2"/>
  <c r="C36" i="2"/>
  <c r="C34" i="2"/>
  <c r="C33" i="2"/>
  <c r="B48" i="2"/>
  <c r="B46" i="2"/>
  <c r="B44" i="2"/>
  <c r="B42" i="2"/>
  <c r="B39" i="2"/>
  <c r="B37" i="2"/>
  <c r="B35" i="2"/>
  <c r="T93" i="1"/>
  <c r="AA93" i="1"/>
  <c r="AA94" i="1"/>
  <c r="AA95" i="1"/>
  <c r="AA96" i="1"/>
  <c r="AA97" i="1"/>
  <c r="AA98" i="1"/>
  <c r="AA99" i="1"/>
  <c r="AA100" i="1"/>
  <c r="AA101" i="1"/>
  <c r="W102" i="1"/>
  <c r="AE102" i="1"/>
  <c r="W103" i="1"/>
  <c r="AE103" i="1"/>
  <c r="W104" i="1"/>
  <c r="AE104" i="1"/>
  <c r="W105" i="1"/>
  <c r="AE105" i="1"/>
  <c r="W106" i="1"/>
  <c r="AE106" i="1"/>
  <c r="W107" i="1"/>
  <c r="AE107" i="1"/>
  <c r="W108" i="1"/>
  <c r="AE108" i="1"/>
  <c r="W94" i="1"/>
  <c r="W96" i="1"/>
  <c r="W98" i="1"/>
  <c r="W100" i="1"/>
  <c r="AI101" i="1"/>
  <c r="V103" i="1"/>
  <c r="V104" i="1"/>
  <c r="V105" i="1"/>
  <c r="V107" i="1"/>
  <c r="V108" i="1"/>
  <c r="AE93" i="1"/>
  <c r="AE94" i="1"/>
  <c r="AE95" i="1"/>
  <c r="AE96" i="1"/>
  <c r="AE97" i="1"/>
  <c r="AE98" i="1"/>
  <c r="AE99" i="1"/>
  <c r="AE100" i="1"/>
  <c r="AE101" i="1"/>
  <c r="Z102" i="1"/>
  <c r="AH102" i="1"/>
  <c r="Z103" i="1"/>
  <c r="AH103" i="1"/>
  <c r="Z104" i="1"/>
  <c r="AH104" i="1"/>
  <c r="Z105" i="1"/>
  <c r="AH105" i="1"/>
  <c r="Z106" i="1"/>
  <c r="AH106" i="1"/>
  <c r="Z107" i="1"/>
  <c r="AH107" i="1"/>
  <c r="Z108" i="1"/>
  <c r="AH108" i="1"/>
  <c r="W93" i="1"/>
  <c r="W95" i="1"/>
  <c r="W97" i="1"/>
  <c r="W99" i="1"/>
  <c r="W101" i="1"/>
  <c r="AD102" i="1"/>
  <c r="AD103" i="1"/>
  <c r="AD104" i="1"/>
  <c r="AD105" i="1"/>
  <c r="AD106" i="1"/>
  <c r="AD107" i="1"/>
  <c r="AD108" i="1"/>
  <c r="AI93" i="1"/>
  <c r="AI94" i="1"/>
  <c r="AI95" i="1"/>
  <c r="AI96" i="1"/>
  <c r="AI97" i="1"/>
  <c r="AI98" i="1"/>
  <c r="AI99" i="1"/>
  <c r="AI100" i="1"/>
  <c r="AH101" i="1"/>
  <c r="AA102" i="1"/>
  <c r="AI102" i="1"/>
  <c r="AA103" i="1"/>
  <c r="AI103" i="1"/>
  <c r="AA104" i="1"/>
  <c r="AI104" i="1"/>
  <c r="AA105" i="1"/>
  <c r="AI105" i="1"/>
  <c r="AA106" i="1"/>
  <c r="AI106" i="1"/>
  <c r="AA107" i="1"/>
  <c r="AI107" i="1"/>
  <c r="AA108" i="1"/>
  <c r="AI108" i="1"/>
  <c r="V106" i="1"/>
  <c r="Z101" i="1"/>
  <c r="Z99" i="1"/>
  <c r="Z97" i="1"/>
  <c r="AD95" i="1"/>
  <c r="Z94" i="1"/>
  <c r="V93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AD100" i="1"/>
  <c r="AD98" i="1"/>
  <c r="AD96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C103" i="1"/>
  <c r="AC96" i="1"/>
  <c r="AC94" i="1"/>
  <c r="AD101" i="1"/>
  <c r="AD97" i="1"/>
  <c r="X108" i="1"/>
  <c r="X107" i="1"/>
  <c r="X105" i="1"/>
  <c r="X103" i="1"/>
  <c r="X101" i="1"/>
  <c r="X99" i="1"/>
  <c r="X97" i="1"/>
  <c r="X95" i="1"/>
  <c r="X93" i="1"/>
  <c r="AH100" i="1"/>
  <c r="AH98" i="1"/>
  <c r="AH96" i="1"/>
  <c r="Z95" i="1"/>
  <c r="V94" i="1"/>
  <c r="AG108" i="1"/>
  <c r="AG107" i="1"/>
  <c r="AG106" i="1"/>
  <c r="AG105" i="1"/>
  <c r="AG104" i="1"/>
  <c r="AG103" i="1"/>
  <c r="AG102" i="1"/>
  <c r="AG101" i="1"/>
  <c r="AG100" i="1"/>
  <c r="AG99" i="1"/>
  <c r="AG98" i="1"/>
  <c r="AG97" i="1"/>
  <c r="AG96" i="1"/>
  <c r="AG95" i="1"/>
  <c r="AG94" i="1"/>
  <c r="AG93" i="1"/>
  <c r="V102" i="1"/>
  <c r="V100" i="1"/>
  <c r="V98" i="1"/>
  <c r="V96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Z100" i="1"/>
  <c r="Z98" i="1"/>
  <c r="Z96" i="1"/>
  <c r="AH94" i="1"/>
  <c r="AH93" i="1"/>
  <c r="AC108" i="1"/>
  <c r="AC107" i="1"/>
  <c r="AC106" i="1"/>
  <c r="AC105" i="1"/>
  <c r="AC104" i="1"/>
  <c r="AC102" i="1"/>
  <c r="AC101" i="1"/>
  <c r="AC100" i="1"/>
  <c r="AC99" i="1"/>
  <c r="AC98" i="1"/>
  <c r="AC97" i="1"/>
  <c r="AC95" i="1"/>
  <c r="AC93" i="1"/>
  <c r="AD99" i="1"/>
  <c r="V95" i="1"/>
  <c r="X106" i="1"/>
  <c r="X104" i="1"/>
  <c r="X102" i="1"/>
  <c r="X100" i="1"/>
  <c r="X98" i="1"/>
  <c r="X96" i="1"/>
  <c r="X94" i="1"/>
  <c r="AH99" i="1"/>
  <c r="AH97" i="1"/>
  <c r="AH95" i="1"/>
  <c r="AD94" i="1"/>
  <c r="AD93" i="1"/>
  <c r="T95" i="1"/>
  <c r="T99" i="1"/>
  <c r="T103" i="1"/>
  <c r="T107" i="1"/>
  <c r="V99" i="1"/>
  <c r="Y95" i="1"/>
  <c r="Y99" i="1"/>
  <c r="Y103" i="1"/>
  <c r="Y107" i="1"/>
  <c r="T94" i="1"/>
  <c r="T102" i="1"/>
  <c r="V97" i="1"/>
  <c r="Y98" i="1"/>
  <c r="Y106" i="1"/>
  <c r="T96" i="1"/>
  <c r="T100" i="1"/>
  <c r="T104" i="1"/>
  <c r="T108" i="1"/>
  <c r="V101" i="1"/>
  <c r="Y96" i="1"/>
  <c r="Y100" i="1"/>
  <c r="Y104" i="1"/>
  <c r="Y108" i="1"/>
  <c r="T98" i="1"/>
  <c r="T106" i="1"/>
  <c r="Y94" i="1"/>
  <c r="Y102" i="1"/>
  <c r="T97" i="1"/>
  <c r="T101" i="1"/>
  <c r="T105" i="1"/>
  <c r="Z93" i="1"/>
  <c r="Y93" i="1"/>
  <c r="Y97" i="1"/>
  <c r="Y101" i="1"/>
  <c r="Y105" i="1"/>
  <c r="T112" i="1" l="1" a="1"/>
  <c r="T112" i="1" s="1"/>
  <c r="AD112" i="1" l="1"/>
  <c r="W112" i="1"/>
  <c r="AE112" i="1"/>
  <c r="X112" i="1"/>
  <c r="AB112" i="1"/>
  <c r="AF112" i="1"/>
  <c r="Z112" i="1"/>
  <c r="AH112" i="1"/>
  <c r="AA112" i="1"/>
  <c r="AI112" i="1"/>
  <c r="U112" i="1"/>
  <c r="Y112" i="1"/>
  <c r="AC112" i="1"/>
  <c r="AG112" i="1"/>
  <c r="V112" i="1"/>
  <c r="U113" i="1"/>
  <c r="AE113" i="1" l="1"/>
  <c r="B52" i="2" a="1"/>
  <c r="B52" i="2" s="1"/>
  <c r="V113" i="1"/>
  <c r="B51" i="2"/>
  <c r="S19" i="2"/>
  <c r="U19" i="2" s="1"/>
  <c r="S22" i="2"/>
  <c r="U22" i="2" s="1"/>
  <c r="T116" i="1" a="1"/>
  <c r="T116" i="1" s="1"/>
  <c r="S25" i="2"/>
  <c r="U25" i="2" s="1"/>
  <c r="S20" i="2"/>
  <c r="U20" i="2" s="1"/>
  <c r="S27" i="2"/>
  <c r="U27" i="2" s="1"/>
  <c r="S26" i="2"/>
  <c r="U26" i="2" s="1"/>
  <c r="S21" i="2"/>
  <c r="U21" i="2" s="1"/>
  <c r="S18" i="2"/>
  <c r="S23" i="2"/>
  <c r="U23" i="2" s="1"/>
  <c r="S24" i="2"/>
  <c r="U24" i="2" s="1"/>
  <c r="S28" i="2"/>
  <c r="U28" i="2" s="1"/>
  <c r="Z113" i="1"/>
  <c r="W113" i="1"/>
  <c r="T115" i="1"/>
  <c r="AI113" i="1"/>
  <c r="AF113" i="1"/>
  <c r="AD113" i="1"/>
  <c r="AC113" i="1"/>
  <c r="AA113" i="1"/>
  <c r="AB113" i="1"/>
  <c r="AG113" i="1"/>
  <c r="T113" i="1"/>
  <c r="AJ112" i="1"/>
  <c r="Y113" i="1"/>
  <c r="AH113" i="1"/>
  <c r="X113" i="1"/>
  <c r="B55" i="2" l="1" a="1"/>
  <c r="B55" i="2" s="1"/>
  <c r="T21" i="2"/>
  <c r="V21" i="2" s="1"/>
  <c r="T28" i="2"/>
  <c r="V28" i="2" s="1"/>
  <c r="T26" i="2"/>
  <c r="V26" i="2" s="1"/>
  <c r="T19" i="2"/>
  <c r="V19" i="2" s="1"/>
  <c r="T23" i="2"/>
  <c r="V23" i="2" s="1"/>
  <c r="T118" i="1" a="1"/>
  <c r="T118" i="1" s="1"/>
  <c r="T25" i="2"/>
  <c r="V25" i="2" s="1"/>
  <c r="T22" i="2"/>
  <c r="V22" i="2" s="1"/>
  <c r="T18" i="2"/>
  <c r="T27" i="2"/>
  <c r="V27" i="2" s="1"/>
  <c r="T24" i="2"/>
  <c r="V24" i="2" s="1"/>
  <c r="T117" i="1"/>
  <c r="T20" i="2"/>
  <c r="V20" i="2" s="1"/>
  <c r="B54" i="2"/>
  <c r="S29" i="2"/>
  <c r="U18" i="2"/>
  <c r="U30" i="2" s="1"/>
  <c r="AJ113" i="1"/>
  <c r="B53" i="2" l="1"/>
  <c r="T29" i="2"/>
  <c r="V18" i="2"/>
  <c r="V30" i="2" s="1"/>
  <c r="B56" i="2" l="1"/>
</calcChain>
</file>

<file path=xl/sharedStrings.xml><?xml version="1.0" encoding="utf-8"?>
<sst xmlns="http://schemas.openxmlformats.org/spreadsheetml/2006/main" count="226" uniqueCount="70">
  <si>
    <t>Date</t>
  </si>
  <si>
    <t>STRIDES ARCOLAB</t>
  </si>
  <si>
    <t>EMAMI LTD</t>
  </si>
  <si>
    <t>AJANTA PHARMA</t>
  </si>
  <si>
    <t>SYMPHONY LTD</t>
  </si>
  <si>
    <t>TATA CONSULTANCY</t>
  </si>
  <si>
    <t>CRISIL LTD</t>
  </si>
  <si>
    <t>ECLERX SERVICES</t>
  </si>
  <si>
    <t>ITC LTD</t>
  </si>
  <si>
    <t>ZEE ENTERTAINMEN</t>
  </si>
  <si>
    <t>DIVI LABS LTD</t>
  </si>
  <si>
    <t>ADANI PORTS AND</t>
  </si>
  <si>
    <t>INFOSYS LTD</t>
  </si>
  <si>
    <t>SUN TV NETWORK</t>
  </si>
  <si>
    <t>YES BANK LTD</t>
  </si>
  <si>
    <t>NMDC LTD</t>
  </si>
  <si>
    <t>HINDUSTAN ZINC</t>
  </si>
  <si>
    <t>Return</t>
  </si>
  <si>
    <t>Mean</t>
  </si>
  <si>
    <t>Standard Deviation</t>
  </si>
  <si>
    <t>VarCovar Matrix</t>
  </si>
  <si>
    <t>Unit Matrix</t>
  </si>
  <si>
    <t>MVP Without Shorting</t>
  </si>
  <si>
    <t>MVP With Shorting</t>
  </si>
  <si>
    <t>Return (MVP With Shorting)</t>
  </si>
  <si>
    <t>Standard Deviation With Shorting</t>
  </si>
  <si>
    <t>Return(MVP without shorting)</t>
  </si>
  <si>
    <t>Standard deviation Without Shorting</t>
  </si>
  <si>
    <t>Mean Return</t>
  </si>
  <si>
    <t>Var-Covar Matrix</t>
  </si>
  <si>
    <t>Return with Shorting</t>
  </si>
  <si>
    <t>Return without Shorting</t>
  </si>
  <si>
    <t>NIFTY 50</t>
  </si>
  <si>
    <t>Return on MVP with Shorting</t>
  </si>
  <si>
    <t>Return on MVP without Shorting</t>
  </si>
  <si>
    <t>Standard Deviation without Shorting</t>
  </si>
  <si>
    <t>Information ratio with shorting</t>
  </si>
  <si>
    <t>Information ratio without Shorting</t>
  </si>
  <si>
    <t>Excess return with Shorting</t>
  </si>
  <si>
    <t>Excess return w/o Shorting</t>
  </si>
  <si>
    <t>Nifty 50</t>
  </si>
  <si>
    <t>Alpha</t>
  </si>
  <si>
    <t>prob</t>
  </si>
  <si>
    <t>Beta</t>
  </si>
  <si>
    <t>R-sq</t>
  </si>
  <si>
    <t>Error Variance</t>
  </si>
  <si>
    <t>Projected Beta for 2015</t>
  </si>
  <si>
    <t>Risk Free Rate</t>
  </si>
  <si>
    <t>Rank</t>
  </si>
  <si>
    <t>Proj Treynor</t>
  </si>
  <si>
    <t>Projected Return(Single Index)</t>
  </si>
  <si>
    <t>Projected Alpha</t>
  </si>
  <si>
    <t>Risk</t>
  </si>
  <si>
    <t>Var</t>
  </si>
  <si>
    <t>ER*Beta/Error Variance</t>
  </si>
  <si>
    <t>Beta^2/Error Variance</t>
  </si>
  <si>
    <t>Market Return</t>
  </si>
  <si>
    <t>Market Risk</t>
  </si>
  <si>
    <t>Ordered Rank</t>
  </si>
  <si>
    <t>Treynor</t>
  </si>
  <si>
    <t>ER*b/ev</t>
  </si>
  <si>
    <t>B2/ev</t>
  </si>
  <si>
    <t>C.ER*b/iv</t>
  </si>
  <si>
    <t>C.b2/iv</t>
  </si>
  <si>
    <t>Ci</t>
  </si>
  <si>
    <t>Zi</t>
  </si>
  <si>
    <t>C*</t>
  </si>
  <si>
    <t>Zi (Short)</t>
  </si>
  <si>
    <t>Wi(Without Sorting)</t>
  </si>
  <si>
    <t>Wi(With Sorting)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</si>
</sst>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/>
    <xf numFmtId="0" fontId="0" fillId="0" borderId="0" xfId="0" applyAlignment="1">
      <alignment wrapText="1"/>
    </xf>
    <xf numFmtId="14" fontId="2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8"/>
  <sheetViews>
    <sheetView topLeftCell="S2" workbookViewId="0">
      <selection activeCell="T3" sqref="T3:AJ3"/>
    </sheetView>
  </sheetViews>
  <sheetFormatPr defaultRowHeight="15" x14ac:dyDescent="0.25"/>
  <cols>
    <col min="1" max="1" width="10.140625" style="1" bestFit="1" customWidth="1"/>
    <col min="3" max="3" width="12.85546875" style="1" customWidth="1"/>
    <col min="4" max="4" width="11" style="1" bestFit="1" customWidth="1"/>
    <col min="5" max="15" width="9.140625" style="1"/>
    <col min="16" max="16" width="13.140625" style="1" bestFit="1" customWidth="1"/>
    <col min="17" max="17" width="14.7109375" style="1" bestFit="1" customWidth="1"/>
    <col min="18" max="18" width="15.42578125" style="1" customWidth="1"/>
    <col min="19" max="19" width="16.5703125" style="1" bestFit="1" customWidth="1"/>
    <col min="20" max="33" width="9.140625" style="1"/>
    <col min="34" max="34" width="9.140625" style="1" customWidth="1"/>
    <col min="35" max="257" width="9.140625" style="1"/>
    <col min="258" max="258" width="10.140625" style="1" bestFit="1" customWidth="1"/>
    <col min="259" max="259" width="12.7109375" style="1" bestFit="1" customWidth="1"/>
    <col min="260" max="260" width="13.42578125" style="1" bestFit="1" customWidth="1"/>
    <col min="261" max="271" width="9.140625" style="1"/>
    <col min="272" max="272" width="13.140625" style="1" bestFit="1" customWidth="1"/>
    <col min="273" max="273" width="14.7109375" style="1" bestFit="1" customWidth="1"/>
    <col min="274" max="274" width="11.42578125" style="1" bestFit="1" customWidth="1"/>
    <col min="275" max="513" width="9.140625" style="1"/>
    <col min="514" max="514" width="10.140625" style="1" bestFit="1" customWidth="1"/>
    <col min="515" max="515" width="12.7109375" style="1" bestFit="1" customWidth="1"/>
    <col min="516" max="516" width="13.42578125" style="1" bestFit="1" customWidth="1"/>
    <col min="517" max="527" width="9.140625" style="1"/>
    <col min="528" max="528" width="13.140625" style="1" bestFit="1" customWidth="1"/>
    <col min="529" max="529" width="14.7109375" style="1" bestFit="1" customWidth="1"/>
    <col min="530" max="530" width="11.42578125" style="1" bestFit="1" customWidth="1"/>
    <col min="531" max="769" width="9.140625" style="1"/>
    <col min="770" max="770" width="10.140625" style="1" bestFit="1" customWidth="1"/>
    <col min="771" max="771" width="12.7109375" style="1" bestFit="1" customWidth="1"/>
    <col min="772" max="772" width="13.42578125" style="1" bestFit="1" customWidth="1"/>
    <col min="773" max="783" width="9.140625" style="1"/>
    <col min="784" max="784" width="13.140625" style="1" bestFit="1" customWidth="1"/>
    <col min="785" max="785" width="14.7109375" style="1" bestFit="1" customWidth="1"/>
    <col min="786" max="786" width="11.42578125" style="1" bestFit="1" customWidth="1"/>
    <col min="787" max="1025" width="9.140625" style="1"/>
    <col min="1026" max="1026" width="10.140625" style="1" bestFit="1" customWidth="1"/>
    <col min="1027" max="1027" width="12.7109375" style="1" bestFit="1" customWidth="1"/>
    <col min="1028" max="1028" width="13.42578125" style="1" bestFit="1" customWidth="1"/>
    <col min="1029" max="1039" width="9.140625" style="1"/>
    <col min="1040" max="1040" width="13.140625" style="1" bestFit="1" customWidth="1"/>
    <col min="1041" max="1041" width="14.7109375" style="1" bestFit="1" customWidth="1"/>
    <col min="1042" max="1042" width="11.42578125" style="1" bestFit="1" customWidth="1"/>
    <col min="1043" max="1281" width="9.140625" style="1"/>
    <col min="1282" max="1282" width="10.140625" style="1" bestFit="1" customWidth="1"/>
    <col min="1283" max="1283" width="12.7109375" style="1" bestFit="1" customWidth="1"/>
    <col min="1284" max="1284" width="13.42578125" style="1" bestFit="1" customWidth="1"/>
    <col min="1285" max="1295" width="9.140625" style="1"/>
    <col min="1296" max="1296" width="13.140625" style="1" bestFit="1" customWidth="1"/>
    <col min="1297" max="1297" width="14.7109375" style="1" bestFit="1" customWidth="1"/>
    <col min="1298" max="1298" width="11.42578125" style="1" bestFit="1" customWidth="1"/>
    <col min="1299" max="1537" width="9.140625" style="1"/>
    <col min="1538" max="1538" width="10.140625" style="1" bestFit="1" customWidth="1"/>
    <col min="1539" max="1539" width="12.7109375" style="1" bestFit="1" customWidth="1"/>
    <col min="1540" max="1540" width="13.42578125" style="1" bestFit="1" customWidth="1"/>
    <col min="1541" max="1551" width="9.140625" style="1"/>
    <col min="1552" max="1552" width="13.140625" style="1" bestFit="1" customWidth="1"/>
    <col min="1553" max="1553" width="14.7109375" style="1" bestFit="1" customWidth="1"/>
    <col min="1554" max="1554" width="11.42578125" style="1" bestFit="1" customWidth="1"/>
    <col min="1555" max="1793" width="9.140625" style="1"/>
    <col min="1794" max="1794" width="10.140625" style="1" bestFit="1" customWidth="1"/>
    <col min="1795" max="1795" width="12.7109375" style="1" bestFit="1" customWidth="1"/>
    <col min="1796" max="1796" width="13.42578125" style="1" bestFit="1" customWidth="1"/>
    <col min="1797" max="1807" width="9.140625" style="1"/>
    <col min="1808" max="1808" width="13.140625" style="1" bestFit="1" customWidth="1"/>
    <col min="1809" max="1809" width="14.7109375" style="1" bestFit="1" customWidth="1"/>
    <col min="1810" max="1810" width="11.42578125" style="1" bestFit="1" customWidth="1"/>
    <col min="1811" max="2049" width="9.140625" style="1"/>
    <col min="2050" max="2050" width="10.140625" style="1" bestFit="1" customWidth="1"/>
    <col min="2051" max="2051" width="12.7109375" style="1" bestFit="1" customWidth="1"/>
    <col min="2052" max="2052" width="13.42578125" style="1" bestFit="1" customWidth="1"/>
    <col min="2053" max="2063" width="9.140625" style="1"/>
    <col min="2064" max="2064" width="13.140625" style="1" bestFit="1" customWidth="1"/>
    <col min="2065" max="2065" width="14.7109375" style="1" bestFit="1" customWidth="1"/>
    <col min="2066" max="2066" width="11.42578125" style="1" bestFit="1" customWidth="1"/>
    <col min="2067" max="2305" width="9.140625" style="1"/>
    <col min="2306" max="2306" width="10.140625" style="1" bestFit="1" customWidth="1"/>
    <col min="2307" max="2307" width="12.7109375" style="1" bestFit="1" customWidth="1"/>
    <col min="2308" max="2308" width="13.42578125" style="1" bestFit="1" customWidth="1"/>
    <col min="2309" max="2319" width="9.140625" style="1"/>
    <col min="2320" max="2320" width="13.140625" style="1" bestFit="1" customWidth="1"/>
    <col min="2321" max="2321" width="14.7109375" style="1" bestFit="1" customWidth="1"/>
    <col min="2322" max="2322" width="11.42578125" style="1" bestFit="1" customWidth="1"/>
    <col min="2323" max="2561" width="9.140625" style="1"/>
    <col min="2562" max="2562" width="10.140625" style="1" bestFit="1" customWidth="1"/>
    <col min="2563" max="2563" width="12.7109375" style="1" bestFit="1" customWidth="1"/>
    <col min="2564" max="2564" width="13.42578125" style="1" bestFit="1" customWidth="1"/>
    <col min="2565" max="2575" width="9.140625" style="1"/>
    <col min="2576" max="2576" width="13.140625" style="1" bestFit="1" customWidth="1"/>
    <col min="2577" max="2577" width="14.7109375" style="1" bestFit="1" customWidth="1"/>
    <col min="2578" max="2578" width="11.42578125" style="1" bestFit="1" customWidth="1"/>
    <col min="2579" max="2817" width="9.140625" style="1"/>
    <col min="2818" max="2818" width="10.140625" style="1" bestFit="1" customWidth="1"/>
    <col min="2819" max="2819" width="12.7109375" style="1" bestFit="1" customWidth="1"/>
    <col min="2820" max="2820" width="13.42578125" style="1" bestFit="1" customWidth="1"/>
    <col min="2821" max="2831" width="9.140625" style="1"/>
    <col min="2832" max="2832" width="13.140625" style="1" bestFit="1" customWidth="1"/>
    <col min="2833" max="2833" width="14.7109375" style="1" bestFit="1" customWidth="1"/>
    <col min="2834" max="2834" width="11.42578125" style="1" bestFit="1" customWidth="1"/>
    <col min="2835" max="3073" width="9.140625" style="1"/>
    <col min="3074" max="3074" width="10.140625" style="1" bestFit="1" customWidth="1"/>
    <col min="3075" max="3075" width="12.7109375" style="1" bestFit="1" customWidth="1"/>
    <col min="3076" max="3076" width="13.42578125" style="1" bestFit="1" customWidth="1"/>
    <col min="3077" max="3087" width="9.140625" style="1"/>
    <col min="3088" max="3088" width="13.140625" style="1" bestFit="1" customWidth="1"/>
    <col min="3089" max="3089" width="14.7109375" style="1" bestFit="1" customWidth="1"/>
    <col min="3090" max="3090" width="11.42578125" style="1" bestFit="1" customWidth="1"/>
    <col min="3091" max="3329" width="9.140625" style="1"/>
    <col min="3330" max="3330" width="10.140625" style="1" bestFit="1" customWidth="1"/>
    <col min="3331" max="3331" width="12.7109375" style="1" bestFit="1" customWidth="1"/>
    <col min="3332" max="3332" width="13.42578125" style="1" bestFit="1" customWidth="1"/>
    <col min="3333" max="3343" width="9.140625" style="1"/>
    <col min="3344" max="3344" width="13.140625" style="1" bestFit="1" customWidth="1"/>
    <col min="3345" max="3345" width="14.7109375" style="1" bestFit="1" customWidth="1"/>
    <col min="3346" max="3346" width="11.42578125" style="1" bestFit="1" customWidth="1"/>
    <col min="3347" max="3585" width="9.140625" style="1"/>
    <col min="3586" max="3586" width="10.140625" style="1" bestFit="1" customWidth="1"/>
    <col min="3587" max="3587" width="12.7109375" style="1" bestFit="1" customWidth="1"/>
    <col min="3588" max="3588" width="13.42578125" style="1" bestFit="1" customWidth="1"/>
    <col min="3589" max="3599" width="9.140625" style="1"/>
    <col min="3600" max="3600" width="13.140625" style="1" bestFit="1" customWidth="1"/>
    <col min="3601" max="3601" width="14.7109375" style="1" bestFit="1" customWidth="1"/>
    <col min="3602" max="3602" width="11.42578125" style="1" bestFit="1" customWidth="1"/>
    <col min="3603" max="3841" width="9.140625" style="1"/>
    <col min="3842" max="3842" width="10.140625" style="1" bestFit="1" customWidth="1"/>
    <col min="3843" max="3843" width="12.7109375" style="1" bestFit="1" customWidth="1"/>
    <col min="3844" max="3844" width="13.42578125" style="1" bestFit="1" customWidth="1"/>
    <col min="3845" max="3855" width="9.140625" style="1"/>
    <col min="3856" max="3856" width="13.140625" style="1" bestFit="1" customWidth="1"/>
    <col min="3857" max="3857" width="14.7109375" style="1" bestFit="1" customWidth="1"/>
    <col min="3858" max="3858" width="11.42578125" style="1" bestFit="1" customWidth="1"/>
    <col min="3859" max="4097" width="9.140625" style="1"/>
    <col min="4098" max="4098" width="10.140625" style="1" bestFit="1" customWidth="1"/>
    <col min="4099" max="4099" width="12.7109375" style="1" bestFit="1" customWidth="1"/>
    <col min="4100" max="4100" width="13.42578125" style="1" bestFit="1" customWidth="1"/>
    <col min="4101" max="4111" width="9.140625" style="1"/>
    <col min="4112" max="4112" width="13.140625" style="1" bestFit="1" customWidth="1"/>
    <col min="4113" max="4113" width="14.7109375" style="1" bestFit="1" customWidth="1"/>
    <col min="4114" max="4114" width="11.42578125" style="1" bestFit="1" customWidth="1"/>
    <col min="4115" max="4353" width="9.140625" style="1"/>
    <col min="4354" max="4354" width="10.140625" style="1" bestFit="1" customWidth="1"/>
    <col min="4355" max="4355" width="12.7109375" style="1" bestFit="1" customWidth="1"/>
    <col min="4356" max="4356" width="13.42578125" style="1" bestFit="1" customWidth="1"/>
    <col min="4357" max="4367" width="9.140625" style="1"/>
    <col min="4368" max="4368" width="13.140625" style="1" bestFit="1" customWidth="1"/>
    <col min="4369" max="4369" width="14.7109375" style="1" bestFit="1" customWidth="1"/>
    <col min="4370" max="4370" width="11.42578125" style="1" bestFit="1" customWidth="1"/>
    <col min="4371" max="4609" width="9.140625" style="1"/>
    <col min="4610" max="4610" width="10.140625" style="1" bestFit="1" customWidth="1"/>
    <col min="4611" max="4611" width="12.7109375" style="1" bestFit="1" customWidth="1"/>
    <col min="4612" max="4612" width="13.42578125" style="1" bestFit="1" customWidth="1"/>
    <col min="4613" max="4623" width="9.140625" style="1"/>
    <col min="4624" max="4624" width="13.140625" style="1" bestFit="1" customWidth="1"/>
    <col min="4625" max="4625" width="14.7109375" style="1" bestFit="1" customWidth="1"/>
    <col min="4626" max="4626" width="11.42578125" style="1" bestFit="1" customWidth="1"/>
    <col min="4627" max="4865" width="9.140625" style="1"/>
    <col min="4866" max="4866" width="10.140625" style="1" bestFit="1" customWidth="1"/>
    <col min="4867" max="4867" width="12.7109375" style="1" bestFit="1" customWidth="1"/>
    <col min="4868" max="4868" width="13.42578125" style="1" bestFit="1" customWidth="1"/>
    <col min="4869" max="4879" width="9.140625" style="1"/>
    <col min="4880" max="4880" width="13.140625" style="1" bestFit="1" customWidth="1"/>
    <col min="4881" max="4881" width="14.7109375" style="1" bestFit="1" customWidth="1"/>
    <col min="4882" max="4882" width="11.42578125" style="1" bestFit="1" customWidth="1"/>
    <col min="4883" max="5121" width="9.140625" style="1"/>
    <col min="5122" max="5122" width="10.140625" style="1" bestFit="1" customWidth="1"/>
    <col min="5123" max="5123" width="12.7109375" style="1" bestFit="1" customWidth="1"/>
    <col min="5124" max="5124" width="13.42578125" style="1" bestFit="1" customWidth="1"/>
    <col min="5125" max="5135" width="9.140625" style="1"/>
    <col min="5136" max="5136" width="13.140625" style="1" bestFit="1" customWidth="1"/>
    <col min="5137" max="5137" width="14.7109375" style="1" bestFit="1" customWidth="1"/>
    <col min="5138" max="5138" width="11.42578125" style="1" bestFit="1" customWidth="1"/>
    <col min="5139" max="5377" width="9.140625" style="1"/>
    <col min="5378" max="5378" width="10.140625" style="1" bestFit="1" customWidth="1"/>
    <col min="5379" max="5379" width="12.7109375" style="1" bestFit="1" customWidth="1"/>
    <col min="5380" max="5380" width="13.42578125" style="1" bestFit="1" customWidth="1"/>
    <col min="5381" max="5391" width="9.140625" style="1"/>
    <col min="5392" max="5392" width="13.140625" style="1" bestFit="1" customWidth="1"/>
    <col min="5393" max="5393" width="14.7109375" style="1" bestFit="1" customWidth="1"/>
    <col min="5394" max="5394" width="11.42578125" style="1" bestFit="1" customWidth="1"/>
    <col min="5395" max="5633" width="9.140625" style="1"/>
    <col min="5634" max="5634" width="10.140625" style="1" bestFit="1" customWidth="1"/>
    <col min="5635" max="5635" width="12.7109375" style="1" bestFit="1" customWidth="1"/>
    <col min="5636" max="5636" width="13.42578125" style="1" bestFit="1" customWidth="1"/>
    <col min="5637" max="5647" width="9.140625" style="1"/>
    <col min="5648" max="5648" width="13.140625" style="1" bestFit="1" customWidth="1"/>
    <col min="5649" max="5649" width="14.7109375" style="1" bestFit="1" customWidth="1"/>
    <col min="5650" max="5650" width="11.42578125" style="1" bestFit="1" customWidth="1"/>
    <col min="5651" max="5889" width="9.140625" style="1"/>
    <col min="5890" max="5890" width="10.140625" style="1" bestFit="1" customWidth="1"/>
    <col min="5891" max="5891" width="12.7109375" style="1" bestFit="1" customWidth="1"/>
    <col min="5892" max="5892" width="13.42578125" style="1" bestFit="1" customWidth="1"/>
    <col min="5893" max="5903" width="9.140625" style="1"/>
    <col min="5904" max="5904" width="13.140625" style="1" bestFit="1" customWidth="1"/>
    <col min="5905" max="5905" width="14.7109375" style="1" bestFit="1" customWidth="1"/>
    <col min="5906" max="5906" width="11.42578125" style="1" bestFit="1" customWidth="1"/>
    <col min="5907" max="6145" width="9.140625" style="1"/>
    <col min="6146" max="6146" width="10.140625" style="1" bestFit="1" customWidth="1"/>
    <col min="6147" max="6147" width="12.7109375" style="1" bestFit="1" customWidth="1"/>
    <col min="6148" max="6148" width="13.42578125" style="1" bestFit="1" customWidth="1"/>
    <col min="6149" max="6159" width="9.140625" style="1"/>
    <col min="6160" max="6160" width="13.140625" style="1" bestFit="1" customWidth="1"/>
    <col min="6161" max="6161" width="14.7109375" style="1" bestFit="1" customWidth="1"/>
    <col min="6162" max="6162" width="11.42578125" style="1" bestFit="1" customWidth="1"/>
    <col min="6163" max="6401" width="9.140625" style="1"/>
    <col min="6402" max="6402" width="10.140625" style="1" bestFit="1" customWidth="1"/>
    <col min="6403" max="6403" width="12.7109375" style="1" bestFit="1" customWidth="1"/>
    <col min="6404" max="6404" width="13.42578125" style="1" bestFit="1" customWidth="1"/>
    <col min="6405" max="6415" width="9.140625" style="1"/>
    <col min="6416" max="6416" width="13.140625" style="1" bestFit="1" customWidth="1"/>
    <col min="6417" max="6417" width="14.7109375" style="1" bestFit="1" customWidth="1"/>
    <col min="6418" max="6418" width="11.42578125" style="1" bestFit="1" customWidth="1"/>
    <col min="6419" max="6657" width="9.140625" style="1"/>
    <col min="6658" max="6658" width="10.140625" style="1" bestFit="1" customWidth="1"/>
    <col min="6659" max="6659" width="12.7109375" style="1" bestFit="1" customWidth="1"/>
    <col min="6660" max="6660" width="13.42578125" style="1" bestFit="1" customWidth="1"/>
    <col min="6661" max="6671" width="9.140625" style="1"/>
    <col min="6672" max="6672" width="13.140625" style="1" bestFit="1" customWidth="1"/>
    <col min="6673" max="6673" width="14.7109375" style="1" bestFit="1" customWidth="1"/>
    <col min="6674" max="6674" width="11.42578125" style="1" bestFit="1" customWidth="1"/>
    <col min="6675" max="6913" width="9.140625" style="1"/>
    <col min="6914" max="6914" width="10.140625" style="1" bestFit="1" customWidth="1"/>
    <col min="6915" max="6915" width="12.7109375" style="1" bestFit="1" customWidth="1"/>
    <col min="6916" max="6916" width="13.42578125" style="1" bestFit="1" customWidth="1"/>
    <col min="6917" max="6927" width="9.140625" style="1"/>
    <col min="6928" max="6928" width="13.140625" style="1" bestFit="1" customWidth="1"/>
    <col min="6929" max="6929" width="14.7109375" style="1" bestFit="1" customWidth="1"/>
    <col min="6930" max="6930" width="11.42578125" style="1" bestFit="1" customWidth="1"/>
    <col min="6931" max="7169" width="9.140625" style="1"/>
    <col min="7170" max="7170" width="10.140625" style="1" bestFit="1" customWidth="1"/>
    <col min="7171" max="7171" width="12.7109375" style="1" bestFit="1" customWidth="1"/>
    <col min="7172" max="7172" width="13.42578125" style="1" bestFit="1" customWidth="1"/>
    <col min="7173" max="7183" width="9.140625" style="1"/>
    <col min="7184" max="7184" width="13.140625" style="1" bestFit="1" customWidth="1"/>
    <col min="7185" max="7185" width="14.7109375" style="1" bestFit="1" customWidth="1"/>
    <col min="7186" max="7186" width="11.42578125" style="1" bestFit="1" customWidth="1"/>
    <col min="7187" max="7425" width="9.140625" style="1"/>
    <col min="7426" max="7426" width="10.140625" style="1" bestFit="1" customWidth="1"/>
    <col min="7427" max="7427" width="12.7109375" style="1" bestFit="1" customWidth="1"/>
    <col min="7428" max="7428" width="13.42578125" style="1" bestFit="1" customWidth="1"/>
    <col min="7429" max="7439" width="9.140625" style="1"/>
    <col min="7440" max="7440" width="13.140625" style="1" bestFit="1" customWidth="1"/>
    <col min="7441" max="7441" width="14.7109375" style="1" bestFit="1" customWidth="1"/>
    <col min="7442" max="7442" width="11.42578125" style="1" bestFit="1" customWidth="1"/>
    <col min="7443" max="7681" width="9.140625" style="1"/>
    <col min="7682" max="7682" width="10.140625" style="1" bestFit="1" customWidth="1"/>
    <col min="7683" max="7683" width="12.7109375" style="1" bestFit="1" customWidth="1"/>
    <col min="7684" max="7684" width="13.42578125" style="1" bestFit="1" customWidth="1"/>
    <col min="7685" max="7695" width="9.140625" style="1"/>
    <col min="7696" max="7696" width="13.140625" style="1" bestFit="1" customWidth="1"/>
    <col min="7697" max="7697" width="14.7109375" style="1" bestFit="1" customWidth="1"/>
    <col min="7698" max="7698" width="11.42578125" style="1" bestFit="1" customWidth="1"/>
    <col min="7699" max="7937" width="9.140625" style="1"/>
    <col min="7938" max="7938" width="10.140625" style="1" bestFit="1" customWidth="1"/>
    <col min="7939" max="7939" width="12.7109375" style="1" bestFit="1" customWidth="1"/>
    <col min="7940" max="7940" width="13.42578125" style="1" bestFit="1" customWidth="1"/>
    <col min="7941" max="7951" width="9.140625" style="1"/>
    <col min="7952" max="7952" width="13.140625" style="1" bestFit="1" customWidth="1"/>
    <col min="7953" max="7953" width="14.7109375" style="1" bestFit="1" customWidth="1"/>
    <col min="7954" max="7954" width="11.42578125" style="1" bestFit="1" customWidth="1"/>
    <col min="7955" max="8193" width="9.140625" style="1"/>
    <col min="8194" max="8194" width="10.140625" style="1" bestFit="1" customWidth="1"/>
    <col min="8195" max="8195" width="12.7109375" style="1" bestFit="1" customWidth="1"/>
    <col min="8196" max="8196" width="13.42578125" style="1" bestFit="1" customWidth="1"/>
    <col min="8197" max="8207" width="9.140625" style="1"/>
    <col min="8208" max="8208" width="13.140625" style="1" bestFit="1" customWidth="1"/>
    <col min="8209" max="8209" width="14.7109375" style="1" bestFit="1" customWidth="1"/>
    <col min="8210" max="8210" width="11.42578125" style="1" bestFit="1" customWidth="1"/>
    <col min="8211" max="8449" width="9.140625" style="1"/>
    <col min="8450" max="8450" width="10.140625" style="1" bestFit="1" customWidth="1"/>
    <col min="8451" max="8451" width="12.7109375" style="1" bestFit="1" customWidth="1"/>
    <col min="8452" max="8452" width="13.42578125" style="1" bestFit="1" customWidth="1"/>
    <col min="8453" max="8463" width="9.140625" style="1"/>
    <col min="8464" max="8464" width="13.140625" style="1" bestFit="1" customWidth="1"/>
    <col min="8465" max="8465" width="14.7109375" style="1" bestFit="1" customWidth="1"/>
    <col min="8466" max="8466" width="11.42578125" style="1" bestFit="1" customWidth="1"/>
    <col min="8467" max="8705" width="9.140625" style="1"/>
    <col min="8706" max="8706" width="10.140625" style="1" bestFit="1" customWidth="1"/>
    <col min="8707" max="8707" width="12.7109375" style="1" bestFit="1" customWidth="1"/>
    <col min="8708" max="8708" width="13.42578125" style="1" bestFit="1" customWidth="1"/>
    <col min="8709" max="8719" width="9.140625" style="1"/>
    <col min="8720" max="8720" width="13.140625" style="1" bestFit="1" customWidth="1"/>
    <col min="8721" max="8721" width="14.7109375" style="1" bestFit="1" customWidth="1"/>
    <col min="8722" max="8722" width="11.42578125" style="1" bestFit="1" customWidth="1"/>
    <col min="8723" max="8961" width="9.140625" style="1"/>
    <col min="8962" max="8962" width="10.140625" style="1" bestFit="1" customWidth="1"/>
    <col min="8963" max="8963" width="12.7109375" style="1" bestFit="1" customWidth="1"/>
    <col min="8964" max="8964" width="13.42578125" style="1" bestFit="1" customWidth="1"/>
    <col min="8965" max="8975" width="9.140625" style="1"/>
    <col min="8976" max="8976" width="13.140625" style="1" bestFit="1" customWidth="1"/>
    <col min="8977" max="8977" width="14.7109375" style="1" bestFit="1" customWidth="1"/>
    <col min="8978" max="8978" width="11.42578125" style="1" bestFit="1" customWidth="1"/>
    <col min="8979" max="9217" width="9.140625" style="1"/>
    <col min="9218" max="9218" width="10.140625" style="1" bestFit="1" customWidth="1"/>
    <col min="9219" max="9219" width="12.7109375" style="1" bestFit="1" customWidth="1"/>
    <col min="9220" max="9220" width="13.42578125" style="1" bestFit="1" customWidth="1"/>
    <col min="9221" max="9231" width="9.140625" style="1"/>
    <col min="9232" max="9232" width="13.140625" style="1" bestFit="1" customWidth="1"/>
    <col min="9233" max="9233" width="14.7109375" style="1" bestFit="1" customWidth="1"/>
    <col min="9234" max="9234" width="11.42578125" style="1" bestFit="1" customWidth="1"/>
    <col min="9235" max="9473" width="9.140625" style="1"/>
    <col min="9474" max="9474" width="10.140625" style="1" bestFit="1" customWidth="1"/>
    <col min="9475" max="9475" width="12.7109375" style="1" bestFit="1" customWidth="1"/>
    <col min="9476" max="9476" width="13.42578125" style="1" bestFit="1" customWidth="1"/>
    <col min="9477" max="9487" width="9.140625" style="1"/>
    <col min="9488" max="9488" width="13.140625" style="1" bestFit="1" customWidth="1"/>
    <col min="9489" max="9489" width="14.7109375" style="1" bestFit="1" customWidth="1"/>
    <col min="9490" max="9490" width="11.42578125" style="1" bestFit="1" customWidth="1"/>
    <col min="9491" max="9729" width="9.140625" style="1"/>
    <col min="9730" max="9730" width="10.140625" style="1" bestFit="1" customWidth="1"/>
    <col min="9731" max="9731" width="12.7109375" style="1" bestFit="1" customWidth="1"/>
    <col min="9732" max="9732" width="13.42578125" style="1" bestFit="1" customWidth="1"/>
    <col min="9733" max="9743" width="9.140625" style="1"/>
    <col min="9744" max="9744" width="13.140625" style="1" bestFit="1" customWidth="1"/>
    <col min="9745" max="9745" width="14.7109375" style="1" bestFit="1" customWidth="1"/>
    <col min="9746" max="9746" width="11.42578125" style="1" bestFit="1" customWidth="1"/>
    <col min="9747" max="9985" width="9.140625" style="1"/>
    <col min="9986" max="9986" width="10.140625" style="1" bestFit="1" customWidth="1"/>
    <col min="9987" max="9987" width="12.7109375" style="1" bestFit="1" customWidth="1"/>
    <col min="9988" max="9988" width="13.42578125" style="1" bestFit="1" customWidth="1"/>
    <col min="9989" max="9999" width="9.140625" style="1"/>
    <col min="10000" max="10000" width="13.140625" style="1" bestFit="1" customWidth="1"/>
    <col min="10001" max="10001" width="14.7109375" style="1" bestFit="1" customWidth="1"/>
    <col min="10002" max="10002" width="11.42578125" style="1" bestFit="1" customWidth="1"/>
    <col min="10003" max="10241" width="9.140625" style="1"/>
    <col min="10242" max="10242" width="10.140625" style="1" bestFit="1" customWidth="1"/>
    <col min="10243" max="10243" width="12.7109375" style="1" bestFit="1" customWidth="1"/>
    <col min="10244" max="10244" width="13.42578125" style="1" bestFit="1" customWidth="1"/>
    <col min="10245" max="10255" width="9.140625" style="1"/>
    <col min="10256" max="10256" width="13.140625" style="1" bestFit="1" customWidth="1"/>
    <col min="10257" max="10257" width="14.7109375" style="1" bestFit="1" customWidth="1"/>
    <col min="10258" max="10258" width="11.42578125" style="1" bestFit="1" customWidth="1"/>
    <col min="10259" max="10497" width="9.140625" style="1"/>
    <col min="10498" max="10498" width="10.140625" style="1" bestFit="1" customWidth="1"/>
    <col min="10499" max="10499" width="12.7109375" style="1" bestFit="1" customWidth="1"/>
    <col min="10500" max="10500" width="13.42578125" style="1" bestFit="1" customWidth="1"/>
    <col min="10501" max="10511" width="9.140625" style="1"/>
    <col min="10512" max="10512" width="13.140625" style="1" bestFit="1" customWidth="1"/>
    <col min="10513" max="10513" width="14.7109375" style="1" bestFit="1" customWidth="1"/>
    <col min="10514" max="10514" width="11.42578125" style="1" bestFit="1" customWidth="1"/>
    <col min="10515" max="10753" width="9.140625" style="1"/>
    <col min="10754" max="10754" width="10.140625" style="1" bestFit="1" customWidth="1"/>
    <col min="10755" max="10755" width="12.7109375" style="1" bestFit="1" customWidth="1"/>
    <col min="10756" max="10756" width="13.42578125" style="1" bestFit="1" customWidth="1"/>
    <col min="10757" max="10767" width="9.140625" style="1"/>
    <col min="10768" max="10768" width="13.140625" style="1" bestFit="1" customWidth="1"/>
    <col min="10769" max="10769" width="14.7109375" style="1" bestFit="1" customWidth="1"/>
    <col min="10770" max="10770" width="11.42578125" style="1" bestFit="1" customWidth="1"/>
    <col min="10771" max="11009" width="9.140625" style="1"/>
    <col min="11010" max="11010" width="10.140625" style="1" bestFit="1" customWidth="1"/>
    <col min="11011" max="11011" width="12.7109375" style="1" bestFit="1" customWidth="1"/>
    <col min="11012" max="11012" width="13.42578125" style="1" bestFit="1" customWidth="1"/>
    <col min="11013" max="11023" width="9.140625" style="1"/>
    <col min="11024" max="11024" width="13.140625" style="1" bestFit="1" customWidth="1"/>
    <col min="11025" max="11025" width="14.7109375" style="1" bestFit="1" customWidth="1"/>
    <col min="11026" max="11026" width="11.42578125" style="1" bestFit="1" customWidth="1"/>
    <col min="11027" max="11265" width="9.140625" style="1"/>
    <col min="11266" max="11266" width="10.140625" style="1" bestFit="1" customWidth="1"/>
    <col min="11267" max="11267" width="12.7109375" style="1" bestFit="1" customWidth="1"/>
    <col min="11268" max="11268" width="13.42578125" style="1" bestFit="1" customWidth="1"/>
    <col min="11269" max="11279" width="9.140625" style="1"/>
    <col min="11280" max="11280" width="13.140625" style="1" bestFit="1" customWidth="1"/>
    <col min="11281" max="11281" width="14.7109375" style="1" bestFit="1" customWidth="1"/>
    <col min="11282" max="11282" width="11.42578125" style="1" bestFit="1" customWidth="1"/>
    <col min="11283" max="11521" width="9.140625" style="1"/>
    <col min="11522" max="11522" width="10.140625" style="1" bestFit="1" customWidth="1"/>
    <col min="11523" max="11523" width="12.7109375" style="1" bestFit="1" customWidth="1"/>
    <col min="11524" max="11524" width="13.42578125" style="1" bestFit="1" customWidth="1"/>
    <col min="11525" max="11535" width="9.140625" style="1"/>
    <col min="11536" max="11536" width="13.140625" style="1" bestFit="1" customWidth="1"/>
    <col min="11537" max="11537" width="14.7109375" style="1" bestFit="1" customWidth="1"/>
    <col min="11538" max="11538" width="11.42578125" style="1" bestFit="1" customWidth="1"/>
    <col min="11539" max="11777" width="9.140625" style="1"/>
    <col min="11778" max="11778" width="10.140625" style="1" bestFit="1" customWidth="1"/>
    <col min="11779" max="11779" width="12.7109375" style="1" bestFit="1" customWidth="1"/>
    <col min="11780" max="11780" width="13.42578125" style="1" bestFit="1" customWidth="1"/>
    <col min="11781" max="11791" width="9.140625" style="1"/>
    <col min="11792" max="11792" width="13.140625" style="1" bestFit="1" customWidth="1"/>
    <col min="11793" max="11793" width="14.7109375" style="1" bestFit="1" customWidth="1"/>
    <col min="11794" max="11794" width="11.42578125" style="1" bestFit="1" customWidth="1"/>
    <col min="11795" max="12033" width="9.140625" style="1"/>
    <col min="12034" max="12034" width="10.140625" style="1" bestFit="1" customWidth="1"/>
    <col min="12035" max="12035" width="12.7109375" style="1" bestFit="1" customWidth="1"/>
    <col min="12036" max="12036" width="13.42578125" style="1" bestFit="1" customWidth="1"/>
    <col min="12037" max="12047" width="9.140625" style="1"/>
    <col min="12048" max="12048" width="13.140625" style="1" bestFit="1" customWidth="1"/>
    <col min="12049" max="12049" width="14.7109375" style="1" bestFit="1" customWidth="1"/>
    <col min="12050" max="12050" width="11.42578125" style="1" bestFit="1" customWidth="1"/>
    <col min="12051" max="12289" width="9.140625" style="1"/>
    <col min="12290" max="12290" width="10.140625" style="1" bestFit="1" customWidth="1"/>
    <col min="12291" max="12291" width="12.7109375" style="1" bestFit="1" customWidth="1"/>
    <col min="12292" max="12292" width="13.42578125" style="1" bestFit="1" customWidth="1"/>
    <col min="12293" max="12303" width="9.140625" style="1"/>
    <col min="12304" max="12304" width="13.140625" style="1" bestFit="1" customWidth="1"/>
    <col min="12305" max="12305" width="14.7109375" style="1" bestFit="1" customWidth="1"/>
    <col min="12306" max="12306" width="11.42578125" style="1" bestFit="1" customWidth="1"/>
    <col min="12307" max="12545" width="9.140625" style="1"/>
    <col min="12546" max="12546" width="10.140625" style="1" bestFit="1" customWidth="1"/>
    <col min="12547" max="12547" width="12.7109375" style="1" bestFit="1" customWidth="1"/>
    <col min="12548" max="12548" width="13.42578125" style="1" bestFit="1" customWidth="1"/>
    <col min="12549" max="12559" width="9.140625" style="1"/>
    <col min="12560" max="12560" width="13.140625" style="1" bestFit="1" customWidth="1"/>
    <col min="12561" max="12561" width="14.7109375" style="1" bestFit="1" customWidth="1"/>
    <col min="12562" max="12562" width="11.42578125" style="1" bestFit="1" customWidth="1"/>
    <col min="12563" max="12801" width="9.140625" style="1"/>
    <col min="12802" max="12802" width="10.140625" style="1" bestFit="1" customWidth="1"/>
    <col min="12803" max="12803" width="12.7109375" style="1" bestFit="1" customWidth="1"/>
    <col min="12804" max="12804" width="13.42578125" style="1" bestFit="1" customWidth="1"/>
    <col min="12805" max="12815" width="9.140625" style="1"/>
    <col min="12816" max="12816" width="13.140625" style="1" bestFit="1" customWidth="1"/>
    <col min="12817" max="12817" width="14.7109375" style="1" bestFit="1" customWidth="1"/>
    <col min="12818" max="12818" width="11.42578125" style="1" bestFit="1" customWidth="1"/>
    <col min="12819" max="13057" width="9.140625" style="1"/>
    <col min="13058" max="13058" width="10.140625" style="1" bestFit="1" customWidth="1"/>
    <col min="13059" max="13059" width="12.7109375" style="1" bestFit="1" customWidth="1"/>
    <col min="13060" max="13060" width="13.42578125" style="1" bestFit="1" customWidth="1"/>
    <col min="13061" max="13071" width="9.140625" style="1"/>
    <col min="13072" max="13072" width="13.140625" style="1" bestFit="1" customWidth="1"/>
    <col min="13073" max="13073" width="14.7109375" style="1" bestFit="1" customWidth="1"/>
    <col min="13074" max="13074" width="11.42578125" style="1" bestFit="1" customWidth="1"/>
    <col min="13075" max="13313" width="9.140625" style="1"/>
    <col min="13314" max="13314" width="10.140625" style="1" bestFit="1" customWidth="1"/>
    <col min="13315" max="13315" width="12.7109375" style="1" bestFit="1" customWidth="1"/>
    <col min="13316" max="13316" width="13.42578125" style="1" bestFit="1" customWidth="1"/>
    <col min="13317" max="13327" width="9.140625" style="1"/>
    <col min="13328" max="13328" width="13.140625" style="1" bestFit="1" customWidth="1"/>
    <col min="13329" max="13329" width="14.7109375" style="1" bestFit="1" customWidth="1"/>
    <col min="13330" max="13330" width="11.42578125" style="1" bestFit="1" customWidth="1"/>
    <col min="13331" max="13569" width="9.140625" style="1"/>
    <col min="13570" max="13570" width="10.140625" style="1" bestFit="1" customWidth="1"/>
    <col min="13571" max="13571" width="12.7109375" style="1" bestFit="1" customWidth="1"/>
    <col min="13572" max="13572" width="13.42578125" style="1" bestFit="1" customWidth="1"/>
    <col min="13573" max="13583" width="9.140625" style="1"/>
    <col min="13584" max="13584" width="13.140625" style="1" bestFit="1" customWidth="1"/>
    <col min="13585" max="13585" width="14.7109375" style="1" bestFit="1" customWidth="1"/>
    <col min="13586" max="13586" width="11.42578125" style="1" bestFit="1" customWidth="1"/>
    <col min="13587" max="13825" width="9.140625" style="1"/>
    <col min="13826" max="13826" width="10.140625" style="1" bestFit="1" customWidth="1"/>
    <col min="13827" max="13827" width="12.7109375" style="1" bestFit="1" customWidth="1"/>
    <col min="13828" max="13828" width="13.42578125" style="1" bestFit="1" customWidth="1"/>
    <col min="13829" max="13839" width="9.140625" style="1"/>
    <col min="13840" max="13840" width="13.140625" style="1" bestFit="1" customWidth="1"/>
    <col min="13841" max="13841" width="14.7109375" style="1" bestFit="1" customWidth="1"/>
    <col min="13842" max="13842" width="11.42578125" style="1" bestFit="1" customWidth="1"/>
    <col min="13843" max="14081" width="9.140625" style="1"/>
    <col min="14082" max="14082" width="10.140625" style="1" bestFit="1" customWidth="1"/>
    <col min="14083" max="14083" width="12.7109375" style="1" bestFit="1" customWidth="1"/>
    <col min="14084" max="14084" width="13.42578125" style="1" bestFit="1" customWidth="1"/>
    <col min="14085" max="14095" width="9.140625" style="1"/>
    <col min="14096" max="14096" width="13.140625" style="1" bestFit="1" customWidth="1"/>
    <col min="14097" max="14097" width="14.7109375" style="1" bestFit="1" customWidth="1"/>
    <col min="14098" max="14098" width="11.42578125" style="1" bestFit="1" customWidth="1"/>
    <col min="14099" max="14337" width="9.140625" style="1"/>
    <col min="14338" max="14338" width="10.140625" style="1" bestFit="1" customWidth="1"/>
    <col min="14339" max="14339" width="12.7109375" style="1" bestFit="1" customWidth="1"/>
    <col min="14340" max="14340" width="13.42578125" style="1" bestFit="1" customWidth="1"/>
    <col min="14341" max="14351" width="9.140625" style="1"/>
    <col min="14352" max="14352" width="13.140625" style="1" bestFit="1" customWidth="1"/>
    <col min="14353" max="14353" width="14.7109375" style="1" bestFit="1" customWidth="1"/>
    <col min="14354" max="14354" width="11.42578125" style="1" bestFit="1" customWidth="1"/>
    <col min="14355" max="14593" width="9.140625" style="1"/>
    <col min="14594" max="14594" width="10.140625" style="1" bestFit="1" customWidth="1"/>
    <col min="14595" max="14595" width="12.7109375" style="1" bestFit="1" customWidth="1"/>
    <col min="14596" max="14596" width="13.42578125" style="1" bestFit="1" customWidth="1"/>
    <col min="14597" max="14607" width="9.140625" style="1"/>
    <col min="14608" max="14608" width="13.140625" style="1" bestFit="1" customWidth="1"/>
    <col min="14609" max="14609" width="14.7109375" style="1" bestFit="1" customWidth="1"/>
    <col min="14610" max="14610" width="11.42578125" style="1" bestFit="1" customWidth="1"/>
    <col min="14611" max="14849" width="9.140625" style="1"/>
    <col min="14850" max="14850" width="10.140625" style="1" bestFit="1" customWidth="1"/>
    <col min="14851" max="14851" width="12.7109375" style="1" bestFit="1" customWidth="1"/>
    <col min="14852" max="14852" width="13.42578125" style="1" bestFit="1" customWidth="1"/>
    <col min="14853" max="14863" width="9.140625" style="1"/>
    <col min="14864" max="14864" width="13.140625" style="1" bestFit="1" customWidth="1"/>
    <col min="14865" max="14865" width="14.7109375" style="1" bestFit="1" customWidth="1"/>
    <col min="14866" max="14866" width="11.42578125" style="1" bestFit="1" customWidth="1"/>
    <col min="14867" max="15105" width="9.140625" style="1"/>
    <col min="15106" max="15106" width="10.140625" style="1" bestFit="1" customWidth="1"/>
    <col min="15107" max="15107" width="12.7109375" style="1" bestFit="1" customWidth="1"/>
    <col min="15108" max="15108" width="13.42578125" style="1" bestFit="1" customWidth="1"/>
    <col min="15109" max="15119" width="9.140625" style="1"/>
    <col min="15120" max="15120" width="13.140625" style="1" bestFit="1" customWidth="1"/>
    <col min="15121" max="15121" width="14.7109375" style="1" bestFit="1" customWidth="1"/>
    <col min="15122" max="15122" width="11.42578125" style="1" bestFit="1" customWidth="1"/>
    <col min="15123" max="15361" width="9.140625" style="1"/>
    <col min="15362" max="15362" width="10.140625" style="1" bestFit="1" customWidth="1"/>
    <col min="15363" max="15363" width="12.7109375" style="1" bestFit="1" customWidth="1"/>
    <col min="15364" max="15364" width="13.42578125" style="1" bestFit="1" customWidth="1"/>
    <col min="15365" max="15375" width="9.140625" style="1"/>
    <col min="15376" max="15376" width="13.140625" style="1" bestFit="1" customWidth="1"/>
    <col min="15377" max="15377" width="14.7109375" style="1" bestFit="1" customWidth="1"/>
    <col min="15378" max="15378" width="11.42578125" style="1" bestFit="1" customWidth="1"/>
    <col min="15379" max="15617" width="9.140625" style="1"/>
    <col min="15618" max="15618" width="10.140625" style="1" bestFit="1" customWidth="1"/>
    <col min="15619" max="15619" width="12.7109375" style="1" bestFit="1" customWidth="1"/>
    <col min="15620" max="15620" width="13.42578125" style="1" bestFit="1" customWidth="1"/>
    <col min="15621" max="15631" width="9.140625" style="1"/>
    <col min="15632" max="15632" width="13.140625" style="1" bestFit="1" customWidth="1"/>
    <col min="15633" max="15633" width="14.7109375" style="1" bestFit="1" customWidth="1"/>
    <col min="15634" max="15634" width="11.42578125" style="1" bestFit="1" customWidth="1"/>
    <col min="15635" max="15873" width="9.140625" style="1"/>
    <col min="15874" max="15874" width="10.140625" style="1" bestFit="1" customWidth="1"/>
    <col min="15875" max="15875" width="12.7109375" style="1" bestFit="1" customWidth="1"/>
    <col min="15876" max="15876" width="13.42578125" style="1" bestFit="1" customWidth="1"/>
    <col min="15877" max="15887" width="9.140625" style="1"/>
    <col min="15888" max="15888" width="13.140625" style="1" bestFit="1" customWidth="1"/>
    <col min="15889" max="15889" width="14.7109375" style="1" bestFit="1" customWidth="1"/>
    <col min="15890" max="15890" width="11.42578125" style="1" bestFit="1" customWidth="1"/>
    <col min="15891" max="16129" width="9.140625" style="1"/>
    <col min="16130" max="16130" width="10.140625" style="1" bestFit="1" customWidth="1"/>
    <col min="16131" max="16131" width="12.7109375" style="1" bestFit="1" customWidth="1"/>
    <col min="16132" max="16132" width="13.42578125" style="1" bestFit="1" customWidth="1"/>
    <col min="16133" max="16143" width="9.140625" style="1"/>
    <col min="16144" max="16144" width="13.140625" style="1" bestFit="1" customWidth="1"/>
    <col min="16145" max="16145" width="14.7109375" style="1" bestFit="1" customWidth="1"/>
    <col min="16146" max="16146" width="11.42578125" style="1" bestFit="1" customWidth="1"/>
    <col min="16147" max="16384" width="9.140625" style="1"/>
  </cols>
  <sheetData>
    <row r="1" spans="1:36" x14ac:dyDescent="0.25">
      <c r="T1" s="1" t="s">
        <v>17</v>
      </c>
    </row>
    <row r="3" spans="1:36" x14ac:dyDescent="0.25">
      <c r="A3" s="1" t="s">
        <v>0</v>
      </c>
      <c r="B3" t="s">
        <v>40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T3" s="1" t="s">
        <v>1</v>
      </c>
      <c r="U3" s="1" t="s">
        <v>2</v>
      </c>
      <c r="V3" s="1" t="s">
        <v>3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8</v>
      </c>
      <c r="AB3" s="1" t="s">
        <v>9</v>
      </c>
      <c r="AC3" s="1" t="s">
        <v>10</v>
      </c>
      <c r="AD3" s="1" t="s">
        <v>11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16</v>
      </c>
      <c r="AJ3" s="1" t="s">
        <v>40</v>
      </c>
    </row>
    <row r="4" spans="1:36" x14ac:dyDescent="0.25">
      <c r="A4" s="2">
        <v>42004</v>
      </c>
      <c r="B4">
        <v>8282.7001949999994</v>
      </c>
      <c r="C4" s="1">
        <v>508.61</v>
      </c>
      <c r="D4" s="1">
        <v>3421.3</v>
      </c>
      <c r="E4" s="1">
        <v>10350.56</v>
      </c>
      <c r="F4" s="1">
        <v>194844.7</v>
      </c>
      <c r="G4" s="1">
        <v>802.59</v>
      </c>
      <c r="H4" s="1">
        <v>3452.91</v>
      </c>
      <c r="I4" s="1">
        <v>436.07</v>
      </c>
      <c r="J4" s="1">
        <v>859.01</v>
      </c>
      <c r="K4" s="1">
        <v>790.79</v>
      </c>
      <c r="L4" s="1">
        <v>1485.43</v>
      </c>
      <c r="M4" s="1">
        <v>173.11</v>
      </c>
      <c r="N4" s="1">
        <v>367.27</v>
      </c>
      <c r="O4" s="1">
        <v>119.21</v>
      </c>
      <c r="P4" s="1">
        <v>1236.27</v>
      </c>
      <c r="Q4" s="1">
        <v>756.52</v>
      </c>
      <c r="R4" s="1">
        <v>1408.68</v>
      </c>
    </row>
    <row r="5" spans="1:36" x14ac:dyDescent="0.25">
      <c r="A5" s="2">
        <v>41973</v>
      </c>
      <c r="B5">
        <v>8588.25</v>
      </c>
      <c r="C5" s="1">
        <v>446.2</v>
      </c>
      <c r="D5" s="1">
        <v>3362.61</v>
      </c>
      <c r="E5" s="1">
        <v>10507.12</v>
      </c>
      <c r="F5" s="1">
        <v>188582.17</v>
      </c>
      <c r="G5" s="1">
        <v>829.18</v>
      </c>
      <c r="H5" s="1">
        <v>3509.73</v>
      </c>
      <c r="I5" s="1">
        <v>419.83</v>
      </c>
      <c r="J5" s="1">
        <v>846.08</v>
      </c>
      <c r="K5" s="1">
        <v>793.28</v>
      </c>
      <c r="L5" s="1">
        <v>1489.35</v>
      </c>
      <c r="M5" s="1">
        <v>157.47999999999999</v>
      </c>
      <c r="N5" s="1">
        <v>405.88</v>
      </c>
      <c r="O5" s="1">
        <v>100.43</v>
      </c>
      <c r="P5" s="1">
        <v>1136.83</v>
      </c>
      <c r="Q5" s="1">
        <v>730.17</v>
      </c>
      <c r="R5" s="1">
        <v>1347.52</v>
      </c>
      <c r="S5" s="2">
        <v>42004</v>
      </c>
      <c r="T5" s="1">
        <f>LN(C4/C5)*100</f>
        <v>13.091423261304808</v>
      </c>
      <c r="U5" s="1">
        <f>LN(D4/D5)*100</f>
        <v>1.7303137659908021</v>
      </c>
      <c r="V5" s="1">
        <f>LN(E4/E5)*100</f>
        <v>-1.5012498070997333</v>
      </c>
      <c r="W5" s="1">
        <f>LN(F4/F5)*100</f>
        <v>3.2669003980172819</v>
      </c>
      <c r="X5" s="1">
        <f>LN(G4/G5)*100</f>
        <v>-3.2593262388767315</v>
      </c>
      <c r="Y5" s="1">
        <f>LN(H4/H5)*100</f>
        <v>-1.6321757665864096</v>
      </c>
      <c r="Z5" s="1">
        <f>LN(I4/I5)*100</f>
        <v>3.7952913486463049</v>
      </c>
      <c r="AA5" s="1">
        <f>LN(J4/J5)*100</f>
        <v>1.5166645576821225</v>
      </c>
      <c r="AB5" s="1">
        <f>LN(K4/K5)*100</f>
        <v>-0.31438030526750216</v>
      </c>
      <c r="AC5" s="1">
        <f>LN(L4/L5)*100</f>
        <v>-0.26354905364189762</v>
      </c>
      <c r="AD5" s="1">
        <f>LN(M4/M5)*100</f>
        <v>9.4628764513101586</v>
      </c>
      <c r="AE5" s="1">
        <f>LN(N4/N5)*100</f>
        <v>-9.9960277024202231</v>
      </c>
      <c r="AF5" s="1">
        <f>LN(O4/O5)*100</f>
        <v>17.14256763246625</v>
      </c>
      <c r="AG5" s="1">
        <f>LN(P4/P5)*100</f>
        <v>8.3855094462617163</v>
      </c>
      <c r="AH5" s="1">
        <f>LN(Q4/Q5)*100</f>
        <v>3.5451586677060707</v>
      </c>
      <c r="AI5" s="1">
        <f>LN(R4/R5)*100</f>
        <v>4.4387229704868227</v>
      </c>
      <c r="AJ5" s="1">
        <f>LN(B4/B5)*100</f>
        <v>-3.6225964237480741</v>
      </c>
    </row>
    <row r="6" spans="1:36" x14ac:dyDescent="0.25">
      <c r="A6" s="2">
        <v>41943</v>
      </c>
      <c r="B6">
        <v>8322.2001949999994</v>
      </c>
      <c r="C6" s="1">
        <v>353.06</v>
      </c>
      <c r="D6" s="1">
        <v>3522.61</v>
      </c>
      <c r="E6" s="1">
        <v>8448.26</v>
      </c>
      <c r="F6" s="1">
        <v>195876.75</v>
      </c>
      <c r="G6" s="1">
        <v>818.15</v>
      </c>
      <c r="H6" s="1">
        <v>3315.09</v>
      </c>
      <c r="I6" s="1">
        <v>433.39</v>
      </c>
      <c r="J6" s="1">
        <v>827.55</v>
      </c>
      <c r="K6" s="1">
        <v>714.98</v>
      </c>
      <c r="L6" s="1">
        <v>1616.67</v>
      </c>
      <c r="M6" s="1">
        <v>154.97999999999999</v>
      </c>
      <c r="N6" s="1">
        <v>377.15</v>
      </c>
      <c r="O6" s="1">
        <v>102.17</v>
      </c>
      <c r="P6" s="1">
        <v>1096.08</v>
      </c>
      <c r="Q6" s="1">
        <v>891.65</v>
      </c>
      <c r="R6" s="1">
        <v>1416.94</v>
      </c>
      <c r="S6" s="2">
        <v>41973</v>
      </c>
      <c r="T6" s="1">
        <f>LN(C5/C6)*100</f>
        <v>23.412926783729517</v>
      </c>
      <c r="U6" s="1">
        <f>LN(D5/D6)*100</f>
        <v>-4.6484733976748602</v>
      </c>
      <c r="V6" s="1">
        <f>LN(E5/E6)*100</f>
        <v>21.80926195934066</v>
      </c>
      <c r="W6" s="1">
        <f>LN(F5/F6)*100</f>
        <v>-3.7951807881543509</v>
      </c>
      <c r="X6" s="1">
        <f>LN(G5/G6)*100</f>
        <v>1.3391566762455291</v>
      </c>
      <c r="Y6" s="1">
        <f>LN(H5/H6)*100</f>
        <v>5.7054338851563031</v>
      </c>
      <c r="Z6" s="1">
        <f>LN(I5/I6)*100</f>
        <v>-3.1788148028295891</v>
      </c>
      <c r="AA6" s="1">
        <f>LN(J5/J6)*100</f>
        <v>2.2144389396662674</v>
      </c>
      <c r="AB6" s="1">
        <f>LN(K5/K6)*100</f>
        <v>10.392167857201446</v>
      </c>
      <c r="AC6" s="1">
        <f>LN(L5/L6)*100</f>
        <v>-8.2028694969251017</v>
      </c>
      <c r="AD6" s="1">
        <f>LN(M5/M6)*100</f>
        <v>1.6002389739732539</v>
      </c>
      <c r="AE6" s="1">
        <f>LN(N5/N6)*100</f>
        <v>7.3414563111242224</v>
      </c>
      <c r="AF6" s="1">
        <f>LN(O5/O6)*100</f>
        <v>-1.717712519808464</v>
      </c>
      <c r="AG6" s="1">
        <f>LN(P5/P6)*100</f>
        <v>3.6503508756122636</v>
      </c>
      <c r="AH6" s="1">
        <f>LN(Q5/Q6)*100</f>
        <v>-19.979629515532924</v>
      </c>
      <c r="AI6" s="1">
        <f>LN(R5/R6)*100</f>
        <v>-5.0233750842505582</v>
      </c>
      <c r="AJ6" s="1">
        <f t="shared" ref="AJ6:AJ69" si="0">LN(B5/B6)*100</f>
        <v>3.1468323591697467</v>
      </c>
    </row>
    <row r="7" spans="1:36" x14ac:dyDescent="0.25">
      <c r="A7" s="2">
        <v>41912</v>
      </c>
      <c r="B7">
        <v>7964.7998049999997</v>
      </c>
      <c r="C7" s="1">
        <v>378.41</v>
      </c>
      <c r="D7" s="1">
        <v>3031.3</v>
      </c>
      <c r="E7" s="1">
        <v>7700.82</v>
      </c>
      <c r="F7" s="1">
        <v>138111.22</v>
      </c>
      <c r="G7" s="1">
        <v>858.54</v>
      </c>
      <c r="H7" s="1">
        <v>3664.64</v>
      </c>
      <c r="I7" s="1">
        <v>464.86</v>
      </c>
      <c r="J7" s="1">
        <v>862.5</v>
      </c>
      <c r="K7" s="1">
        <v>652.47</v>
      </c>
      <c r="L7" s="1">
        <v>1551.89</v>
      </c>
      <c r="M7" s="1">
        <v>150.59</v>
      </c>
      <c r="N7" s="1">
        <v>348.9</v>
      </c>
      <c r="O7" s="1">
        <v>105.8</v>
      </c>
      <c r="P7" s="1">
        <v>894.88</v>
      </c>
      <c r="Q7" s="1">
        <v>862.96</v>
      </c>
      <c r="R7" s="1">
        <v>1330.17</v>
      </c>
      <c r="S7" s="2">
        <v>41943</v>
      </c>
      <c r="T7" s="1">
        <f>LN(C6/C7)*100</f>
        <v>-6.9340249728708416</v>
      </c>
      <c r="U7" s="1">
        <f>LN(D6/D7)*100</f>
        <v>15.021062171129101</v>
      </c>
      <c r="V7" s="1">
        <f>LN(E6/E7)*100</f>
        <v>9.2633686309369256</v>
      </c>
      <c r="W7" s="1">
        <f>LN(F6/F7)*100</f>
        <v>34.94263323162734</v>
      </c>
      <c r="X7" s="1">
        <f>LN(G6/G7)*100</f>
        <v>-4.8187578271794029</v>
      </c>
      <c r="Y7" s="1">
        <f>LN(H6/H7)*100</f>
        <v>-10.024533145694706</v>
      </c>
      <c r="Z7" s="1">
        <f>LN(I6/I7)*100</f>
        <v>-7.009826952354409</v>
      </c>
      <c r="AA7" s="1">
        <f>LN(J6/J7)*100</f>
        <v>-4.1365620518965454</v>
      </c>
      <c r="AB7" s="1">
        <f>LN(K6/K7)*100</f>
        <v>9.1489409146432159</v>
      </c>
      <c r="AC7" s="1">
        <f>LN(L6/L7)*100</f>
        <v>4.0894935174302152</v>
      </c>
      <c r="AD7" s="1">
        <f>LN(M6/M7)*100</f>
        <v>2.8735164237075899</v>
      </c>
      <c r="AE7" s="1">
        <f>LN(N6/N7)*100</f>
        <v>7.78576381069115</v>
      </c>
      <c r="AF7" s="1">
        <f>LN(O6/O7)*100</f>
        <v>-3.4912426820866678</v>
      </c>
      <c r="AG7" s="1">
        <f>LN(P6/P7)*100</f>
        <v>20.280582647157523</v>
      </c>
      <c r="AH7" s="1">
        <f>LN(Q6/Q7)*100</f>
        <v>3.2705338831348558</v>
      </c>
      <c r="AI7" s="1">
        <f>LN(R6/R7)*100</f>
        <v>6.3192863219619309</v>
      </c>
      <c r="AJ7" s="1">
        <f t="shared" si="0"/>
        <v>4.3894857679312418</v>
      </c>
    </row>
    <row r="8" spans="1:36" x14ac:dyDescent="0.25">
      <c r="A8" s="2">
        <v>41882</v>
      </c>
      <c r="B8">
        <v>7954.3500979999999</v>
      </c>
      <c r="C8" s="1">
        <v>348.11</v>
      </c>
      <c r="D8" s="1">
        <v>2844.35</v>
      </c>
      <c r="E8" s="1">
        <v>7071.68</v>
      </c>
      <c r="F8" s="1">
        <v>122675.36</v>
      </c>
      <c r="G8" s="1">
        <v>791.33</v>
      </c>
      <c r="H8" s="1">
        <v>3445.91</v>
      </c>
      <c r="I8" s="1">
        <v>453.77</v>
      </c>
      <c r="J8" s="1">
        <v>827.79</v>
      </c>
      <c r="K8" s="1">
        <v>568.46</v>
      </c>
      <c r="L8" s="1">
        <v>1348.81</v>
      </c>
      <c r="M8" s="1">
        <v>153.46</v>
      </c>
      <c r="N8" s="1">
        <v>335.03</v>
      </c>
      <c r="O8" s="1">
        <v>110.2</v>
      </c>
      <c r="P8" s="1">
        <v>916.01</v>
      </c>
      <c r="Q8" s="1">
        <v>884.61</v>
      </c>
      <c r="R8" s="1">
        <v>1369.83</v>
      </c>
      <c r="S8" s="2">
        <v>41912</v>
      </c>
      <c r="T8" s="1">
        <f>LN(C7/C8)*100</f>
        <v>8.3459742107884889</v>
      </c>
      <c r="U8" s="1">
        <f>LN(D7/D8)*100</f>
        <v>6.3656999939917345</v>
      </c>
      <c r="V8" s="1">
        <f>LN(E7/E8)*100</f>
        <v>8.5228741253297677</v>
      </c>
      <c r="W8" s="1">
        <f>LN(F7/F8)*100</f>
        <v>11.851778603439605</v>
      </c>
      <c r="X8" s="1">
        <f>LN(G7/G8)*100</f>
        <v>8.1518197953982448</v>
      </c>
      <c r="Y8" s="1">
        <f>LN(H7/H8)*100</f>
        <v>6.1542083520203574</v>
      </c>
      <c r="Z8" s="1">
        <f>LN(I7/I8)*100</f>
        <v>2.4145823243602913</v>
      </c>
      <c r="AA8" s="1">
        <f>LN(J7/J8)*100</f>
        <v>4.1075649876461027</v>
      </c>
      <c r="AB8" s="1">
        <f>LN(K7/K8)*100</f>
        <v>13.78342110112764</v>
      </c>
      <c r="AC8" s="1">
        <f>LN(L7/L8)*100</f>
        <v>14.025082072492658</v>
      </c>
      <c r="AD8" s="1">
        <f>LN(M7/M8)*100</f>
        <v>-1.8879034650791122</v>
      </c>
      <c r="AE8" s="1">
        <f>LN(N7/N8)*100</f>
        <v>4.0565268138418515</v>
      </c>
      <c r="AF8" s="1">
        <f>LN(O7/O8)*100</f>
        <v>-4.0746377294615206</v>
      </c>
      <c r="AG8" s="1">
        <f>LN(P7/P8)*100</f>
        <v>-2.3337650571829722</v>
      </c>
      <c r="AH8" s="1">
        <f>LN(Q7/Q8)*100</f>
        <v>-2.4778529847583726</v>
      </c>
      <c r="AI8" s="1">
        <f>LN(R7/R8)*100</f>
        <v>-2.9379890934978414</v>
      </c>
      <c r="AJ8" s="1">
        <f t="shared" si="0"/>
        <v>0.13128475533645351</v>
      </c>
    </row>
    <row r="9" spans="1:36" x14ac:dyDescent="0.25">
      <c r="A9" s="2">
        <v>41851</v>
      </c>
      <c r="B9">
        <v>7721.2998049999997</v>
      </c>
      <c r="C9" s="1">
        <v>350.68</v>
      </c>
      <c r="D9" s="1">
        <v>2360</v>
      </c>
      <c r="E9" s="1">
        <v>7178.43</v>
      </c>
      <c r="F9" s="1">
        <v>112469.94</v>
      </c>
      <c r="G9" s="1">
        <v>809.43</v>
      </c>
      <c r="H9" s="1">
        <v>3207.36</v>
      </c>
      <c r="I9" s="1">
        <v>430.92</v>
      </c>
      <c r="J9" s="1">
        <v>829.53</v>
      </c>
      <c r="K9" s="1">
        <v>603.76</v>
      </c>
      <c r="L9" s="1">
        <v>1272.26</v>
      </c>
      <c r="M9" s="1">
        <v>141.37</v>
      </c>
      <c r="N9" s="1">
        <v>313.51</v>
      </c>
      <c r="O9" s="1">
        <v>132.9</v>
      </c>
      <c r="P9" s="1">
        <v>866.45</v>
      </c>
      <c r="Q9" s="1">
        <v>887.22</v>
      </c>
      <c r="R9" s="1">
        <v>1332.23</v>
      </c>
      <c r="S9" s="2">
        <v>41882</v>
      </c>
      <c r="T9" s="1">
        <f>LN(C8/C9)*100</f>
        <v>-0.73556049384243849</v>
      </c>
      <c r="U9" s="1">
        <f>LN(D8/D9)*100</f>
        <v>18.66729514355427</v>
      </c>
      <c r="V9" s="1">
        <f>LN(E8/E9)*100</f>
        <v>-1.4982620754454505</v>
      </c>
      <c r="W9" s="1">
        <f>LN(F8/F9)*100</f>
        <v>8.6855530614715022</v>
      </c>
      <c r="X9" s="1">
        <f>LN(G8/G9)*100</f>
        <v>-2.2615222054394097</v>
      </c>
      <c r="Y9" s="1">
        <f>LN(H8/H9)*100</f>
        <v>7.1739851672935728</v>
      </c>
      <c r="Z9" s="1">
        <f>LN(I8/I9)*100</f>
        <v>5.1668003716686517</v>
      </c>
      <c r="AA9" s="1">
        <f>LN(J8/J9)*100</f>
        <v>-0.20997763127383662</v>
      </c>
      <c r="AB9" s="1">
        <f>LN(K8/K9)*100</f>
        <v>-6.0245817859510229</v>
      </c>
      <c r="AC9" s="1">
        <f>LN(L8/L9)*100</f>
        <v>5.8427875689292179</v>
      </c>
      <c r="AD9" s="1">
        <f>LN(M8/M9)*100</f>
        <v>8.2059379870578084</v>
      </c>
      <c r="AE9" s="1">
        <f>LN(N8/N9)*100</f>
        <v>6.6388822563427805</v>
      </c>
      <c r="AF9" s="1">
        <f>LN(O8/O9)*100</f>
        <v>-18.730006900038553</v>
      </c>
      <c r="AG9" s="1">
        <f>LN(P8/P9)*100</f>
        <v>5.5622877558853059</v>
      </c>
      <c r="AH9" s="1">
        <f>LN(Q8/Q9)*100</f>
        <v>-0.29461086986937929</v>
      </c>
      <c r="AI9" s="1">
        <f>LN(R8/R9)*100</f>
        <v>2.7832414664630529</v>
      </c>
      <c r="AJ9" s="1">
        <f t="shared" si="0"/>
        <v>2.9736242767435233</v>
      </c>
    </row>
    <row r="10" spans="1:36" x14ac:dyDescent="0.25">
      <c r="A10" s="2">
        <v>41820</v>
      </c>
      <c r="B10">
        <v>7611.3500979999999</v>
      </c>
      <c r="C10" s="1">
        <v>331.15</v>
      </c>
      <c r="D10" s="1">
        <v>2207.83</v>
      </c>
      <c r="E10" s="1">
        <v>7303.85</v>
      </c>
      <c r="F10" s="1">
        <v>99704.41</v>
      </c>
      <c r="G10" s="1">
        <v>760.91</v>
      </c>
      <c r="H10" s="1">
        <v>3257.64</v>
      </c>
      <c r="I10" s="1">
        <v>386.83</v>
      </c>
      <c r="J10" s="1">
        <v>757.31</v>
      </c>
      <c r="K10" s="1">
        <v>609.47</v>
      </c>
      <c r="L10" s="1">
        <v>1257.78</v>
      </c>
      <c r="M10" s="1">
        <v>132.22</v>
      </c>
      <c r="N10" s="1">
        <v>303.07</v>
      </c>
      <c r="O10" s="1">
        <v>143.6</v>
      </c>
      <c r="P10" s="1">
        <v>866.37</v>
      </c>
      <c r="Q10" s="1">
        <v>952.17</v>
      </c>
      <c r="R10" s="1">
        <v>1382.64</v>
      </c>
      <c r="S10" s="2">
        <v>41851</v>
      </c>
      <c r="T10" s="1">
        <f>LN(C9/C10)*100</f>
        <v>5.730268178939653</v>
      </c>
      <c r="U10" s="1">
        <f>LN(D9/D10)*100</f>
        <v>6.665148634038716</v>
      </c>
      <c r="V10" s="1">
        <f>LN(E9/E10)*100</f>
        <v>-1.7320910192305619</v>
      </c>
      <c r="W10" s="1">
        <f>LN(F9/F10)*100</f>
        <v>12.047607725254464</v>
      </c>
      <c r="X10" s="1">
        <f>LN(G9/G10)*100</f>
        <v>6.1815210819543314</v>
      </c>
      <c r="Y10" s="1">
        <f>LN(H9/H10)*100</f>
        <v>-1.5554837982650427</v>
      </c>
      <c r="Z10" s="1">
        <f>LN(I9/I10)*100</f>
        <v>10.79371379921777</v>
      </c>
      <c r="AA10" s="1">
        <f>LN(J9/J10)*100</f>
        <v>9.1086594502648381</v>
      </c>
      <c r="AB10" s="1">
        <f>LN(K9/K10)*100</f>
        <v>-0.94129590606537372</v>
      </c>
      <c r="AC10" s="1">
        <f>LN(L9/L10)*100</f>
        <v>1.1446584324596636</v>
      </c>
      <c r="AD10" s="1">
        <f>LN(M9/M10)*100</f>
        <v>6.6913364973509069</v>
      </c>
      <c r="AE10" s="1">
        <f>LN(N9/N10)*100</f>
        <v>3.3867455560930364</v>
      </c>
      <c r="AF10" s="1">
        <f>LN(O9/O10)*100</f>
        <v>-7.7434690894924021</v>
      </c>
      <c r="AG10" s="1">
        <f>LN(P9/P10)*100</f>
        <v>9.2335037749996431E-3</v>
      </c>
      <c r="AH10" s="1">
        <f>LN(Q9/Q10)*100</f>
        <v>-7.0650611664505885</v>
      </c>
      <c r="AI10" s="1">
        <f>LN(R9/R10)*100</f>
        <v>-3.7140485225440374</v>
      </c>
      <c r="AJ10" s="1">
        <f t="shared" si="0"/>
        <v>1.434215121138662</v>
      </c>
    </row>
    <row r="11" spans="1:36" x14ac:dyDescent="0.25">
      <c r="A11" s="2">
        <v>41790</v>
      </c>
      <c r="B11">
        <v>7229.9501950000003</v>
      </c>
      <c r="C11" s="1">
        <v>266.99</v>
      </c>
      <c r="D11" s="1">
        <v>2028.26</v>
      </c>
      <c r="E11" s="1">
        <v>4779.32</v>
      </c>
      <c r="F11" s="1">
        <v>91999</v>
      </c>
      <c r="G11" s="1">
        <v>671.8</v>
      </c>
      <c r="H11" s="1">
        <v>2557.91</v>
      </c>
      <c r="I11" s="1">
        <v>365.35</v>
      </c>
      <c r="J11" s="1">
        <v>796.22</v>
      </c>
      <c r="K11" s="1">
        <v>554.02</v>
      </c>
      <c r="L11" s="1">
        <v>1099.22</v>
      </c>
      <c r="M11" s="1">
        <v>123.43</v>
      </c>
      <c r="N11" s="1">
        <v>273.64</v>
      </c>
      <c r="O11" s="1">
        <v>129.30000000000001</v>
      </c>
      <c r="P11" s="1">
        <v>911.77</v>
      </c>
      <c r="Q11" s="1">
        <v>886.96</v>
      </c>
      <c r="R11" s="1">
        <v>1297.1099999999999</v>
      </c>
      <c r="S11" s="2">
        <v>41820</v>
      </c>
      <c r="T11" s="1">
        <f>LN(C10/C11)*100</f>
        <v>21.536024041564733</v>
      </c>
      <c r="U11" s="1">
        <f>LN(D10/D11)*100</f>
        <v>8.4831850057564626</v>
      </c>
      <c r="V11" s="1">
        <f>LN(E10/E11)*100</f>
        <v>42.410332942025484</v>
      </c>
      <c r="W11" s="1">
        <f>LN(F10/F11)*100</f>
        <v>8.0432201262901337</v>
      </c>
      <c r="X11" s="1">
        <f>LN(G10/G11)*100</f>
        <v>12.455440824937471</v>
      </c>
      <c r="Y11" s="1">
        <f>LN(H10/H11)*100</f>
        <v>24.181248803662079</v>
      </c>
      <c r="Z11" s="1">
        <f>LN(I10/I11)*100</f>
        <v>5.7129521796587222</v>
      </c>
      <c r="AA11" s="1">
        <f>LN(J10/J11)*100</f>
        <v>-5.010284872834287</v>
      </c>
      <c r="AB11" s="1">
        <f>LN(K10/K11)*100</f>
        <v>9.5388939858578734</v>
      </c>
      <c r="AC11" s="1">
        <f>LN(L10/L11)*100</f>
        <v>13.474742485034289</v>
      </c>
      <c r="AD11" s="1">
        <f>LN(M10/M11)*100</f>
        <v>6.8793008149594765</v>
      </c>
      <c r="AE11" s="1">
        <f>LN(N10/N11)*100</f>
        <v>10.21504280371545</v>
      </c>
      <c r="AF11" s="1">
        <f>LN(O10/O11)*100</f>
        <v>10.489637083631195</v>
      </c>
      <c r="AG11" s="1">
        <f>LN(P10/P11)*100</f>
        <v>-5.1075696237372812</v>
      </c>
      <c r="AH11" s="1">
        <f>LN(Q10/Q11)*100</f>
        <v>7.0943704813860755</v>
      </c>
      <c r="AI11" s="1">
        <f>LN(R10/R11)*100</f>
        <v>6.3856002269507499</v>
      </c>
      <c r="AJ11" s="1">
        <f t="shared" si="0"/>
        <v>5.1408419687646543</v>
      </c>
    </row>
    <row r="12" spans="1:36" x14ac:dyDescent="0.25">
      <c r="A12" s="2">
        <v>41759</v>
      </c>
      <c r="B12">
        <v>6696.3999020000001</v>
      </c>
      <c r="C12" s="1">
        <v>276</v>
      </c>
      <c r="D12" s="1">
        <v>2067.83</v>
      </c>
      <c r="E12" s="1">
        <v>4414.16</v>
      </c>
      <c r="F12" s="1">
        <v>82349.7</v>
      </c>
      <c r="G12" s="1">
        <v>686.81</v>
      </c>
      <c r="H12" s="1">
        <v>2360.5500000000002</v>
      </c>
      <c r="I12" s="1">
        <v>404.68</v>
      </c>
      <c r="J12" s="1">
        <v>793.89</v>
      </c>
      <c r="K12" s="1">
        <v>545.4</v>
      </c>
      <c r="L12" s="1">
        <v>1190.6300000000001</v>
      </c>
      <c r="M12" s="1">
        <v>102.11</v>
      </c>
      <c r="N12" s="1">
        <v>296.12</v>
      </c>
      <c r="O12" s="1">
        <v>117.64</v>
      </c>
      <c r="P12" s="1">
        <v>705.76</v>
      </c>
      <c r="Q12" s="1">
        <v>783.65</v>
      </c>
      <c r="R12" s="1">
        <v>1065.29</v>
      </c>
      <c r="S12" s="2">
        <v>41790</v>
      </c>
      <c r="T12" s="1">
        <f>LN(C11/C12)*100</f>
        <v>-3.3189661201809004</v>
      </c>
      <c r="U12" s="1">
        <f>LN(D11/D12)*100</f>
        <v>-1.9321465598583762</v>
      </c>
      <c r="V12" s="1">
        <f>LN(E11/E12)*100</f>
        <v>7.948072149085661</v>
      </c>
      <c r="W12" s="1">
        <f>LN(F11/F12)*100</f>
        <v>11.080289379498467</v>
      </c>
      <c r="X12" s="1">
        <f>LN(G11/G12)*100</f>
        <v>-2.209701201868556</v>
      </c>
      <c r="Y12" s="1">
        <f>LN(H11/H12)*100</f>
        <v>8.0295876067547827</v>
      </c>
      <c r="Z12" s="1">
        <f>LN(I11/I12)*100</f>
        <v>-10.22408331004628</v>
      </c>
      <c r="AA12" s="1">
        <f>LN(J11/J12)*100</f>
        <v>0.2930616960591727</v>
      </c>
      <c r="AB12" s="1">
        <f>LN(K11/K12)*100</f>
        <v>1.5681316767199756</v>
      </c>
      <c r="AC12" s="1">
        <f>LN(L11/L12)*100</f>
        <v>-7.9881741427810571</v>
      </c>
      <c r="AD12" s="1">
        <f>LN(M11/M12)*100</f>
        <v>18.962353018839085</v>
      </c>
      <c r="AE12" s="1">
        <f>LN(N11/N12)*100</f>
        <v>-7.8951403682100425</v>
      </c>
      <c r="AF12" s="1">
        <f>LN(O11/O12)*100</f>
        <v>9.4506172092017575</v>
      </c>
      <c r="AG12" s="1">
        <f>LN(P11/P12)*100</f>
        <v>25.611252892924792</v>
      </c>
      <c r="AH12" s="1">
        <f>LN(Q11/Q12)*100</f>
        <v>12.383739336401907</v>
      </c>
      <c r="AI12" s="1">
        <f>LN(R11/R12)*100</f>
        <v>19.689165027676498</v>
      </c>
      <c r="AJ12" s="1">
        <f t="shared" si="0"/>
        <v>7.6662093563815121</v>
      </c>
    </row>
    <row r="13" spans="1:36" x14ac:dyDescent="0.25">
      <c r="A13" s="2">
        <v>41729</v>
      </c>
      <c r="B13">
        <v>6704.2001950000003</v>
      </c>
      <c r="C13" s="1">
        <v>205.06</v>
      </c>
      <c r="D13" s="1">
        <v>1892.61</v>
      </c>
      <c r="E13" s="1">
        <v>4425.5</v>
      </c>
      <c r="F13" s="1">
        <v>73662.33</v>
      </c>
      <c r="G13" s="1">
        <v>669.22</v>
      </c>
      <c r="H13" s="1">
        <v>2236.27</v>
      </c>
      <c r="I13" s="1">
        <v>353.96</v>
      </c>
      <c r="J13" s="1">
        <v>822.08</v>
      </c>
      <c r="K13" s="1">
        <v>563.57000000000005</v>
      </c>
      <c r="L13" s="1">
        <v>1177.4000000000001</v>
      </c>
      <c r="M13" s="1">
        <v>101.7</v>
      </c>
      <c r="N13" s="1">
        <v>305.61</v>
      </c>
      <c r="O13" s="1">
        <v>125.7</v>
      </c>
      <c r="P13" s="1">
        <v>662.85</v>
      </c>
      <c r="Q13" s="1">
        <v>726.52</v>
      </c>
      <c r="R13" s="1">
        <v>1065.29</v>
      </c>
      <c r="S13" s="2">
        <v>41759</v>
      </c>
      <c r="T13" s="1">
        <f>LN(C12/C13)*100</f>
        <v>29.709824647520485</v>
      </c>
      <c r="U13" s="1">
        <f>LN(D12/D13)*100</f>
        <v>8.8542919423455704</v>
      </c>
      <c r="V13" s="1">
        <f>LN(E12/E13)*100</f>
        <v>-0.25657109483428264</v>
      </c>
      <c r="W13" s="1">
        <f>LN(F12/F13)*100</f>
        <v>11.148327129123599</v>
      </c>
      <c r="X13" s="1">
        <f>LN(G12/G13)*100</f>
        <v>2.5944834099239489</v>
      </c>
      <c r="Y13" s="1">
        <f>LN(H12/H13)*100</f>
        <v>5.4085343388168186</v>
      </c>
      <c r="Z13" s="1">
        <f>LN(I12/I13)*100</f>
        <v>13.39127189385402</v>
      </c>
      <c r="AA13" s="1">
        <f>LN(J12/J13)*100</f>
        <v>-3.4892801314623836</v>
      </c>
      <c r="AB13" s="1">
        <f>LN(K12/K13)*100</f>
        <v>-3.2772078955714616</v>
      </c>
      <c r="AC13" s="1">
        <f>LN(L12/L13)*100</f>
        <v>1.1173961187152697</v>
      </c>
      <c r="AD13" s="1">
        <f>LN(M12/M13)*100</f>
        <v>0.40233605129322403</v>
      </c>
      <c r="AE13" s="1">
        <f>LN(N12/N13)*100</f>
        <v>-3.1545001695187138</v>
      </c>
      <c r="AF13" s="1">
        <f>LN(O12/O13)*100</f>
        <v>-6.6269001910407441</v>
      </c>
      <c r="AG13" s="1">
        <f>LN(P12/P13)*100</f>
        <v>6.2726516111770882</v>
      </c>
      <c r="AH13" s="1">
        <f>LN(Q12/Q13)*100</f>
        <v>7.5696480218834408</v>
      </c>
      <c r="AI13" s="1">
        <f>LN(R12/R13)*100</f>
        <v>0</v>
      </c>
      <c r="AJ13" s="1">
        <f t="shared" si="0"/>
        <v>-0.11641708318301663</v>
      </c>
    </row>
    <row r="14" spans="1:36" x14ac:dyDescent="0.25">
      <c r="A14" s="2">
        <v>41698</v>
      </c>
      <c r="B14">
        <v>6276.9501950000003</v>
      </c>
      <c r="C14" s="1">
        <v>185.83</v>
      </c>
      <c r="D14" s="1">
        <v>2014.13</v>
      </c>
      <c r="E14" s="1">
        <v>4628.76</v>
      </c>
      <c r="F14" s="1">
        <v>56117.23</v>
      </c>
      <c r="G14" s="1">
        <v>713.96</v>
      </c>
      <c r="H14" s="1">
        <v>2041.36</v>
      </c>
      <c r="I14" s="1">
        <v>444.5</v>
      </c>
      <c r="J14" s="1">
        <v>763.37</v>
      </c>
      <c r="K14" s="1">
        <v>558.07000000000005</v>
      </c>
      <c r="L14" s="1">
        <v>1227.95</v>
      </c>
      <c r="M14" s="1">
        <v>90.74</v>
      </c>
      <c r="N14" s="1">
        <v>356.07</v>
      </c>
      <c r="O14" s="1">
        <v>115.95</v>
      </c>
      <c r="P14" s="1">
        <v>488.31</v>
      </c>
      <c r="Q14" s="1">
        <v>665.22</v>
      </c>
      <c r="R14" s="1">
        <v>964.05</v>
      </c>
      <c r="S14" s="2">
        <v>41729</v>
      </c>
      <c r="T14" s="1">
        <f>LN(C13/C14)*100</f>
        <v>9.8470341956385781</v>
      </c>
      <c r="U14" s="1">
        <f>LN(D13/D14)*100</f>
        <v>-6.223051156139265</v>
      </c>
      <c r="V14" s="1">
        <f>LN(E13/E14)*100</f>
        <v>-4.4905747227035189</v>
      </c>
      <c r="W14" s="1">
        <f>LN(F13/F14)*100</f>
        <v>27.204864683990209</v>
      </c>
      <c r="X14" s="1">
        <f>LN(G13/G14)*100</f>
        <v>-6.4714083263668618</v>
      </c>
      <c r="Y14" s="1">
        <f>LN(H13/H14)*100</f>
        <v>9.1193046945392453</v>
      </c>
      <c r="Z14" s="1">
        <f>LN(I13/I14)*100</f>
        <v>-22.776614255480986</v>
      </c>
      <c r="AA14" s="1">
        <f>LN(J13/J14)*100</f>
        <v>7.4094872260485847</v>
      </c>
      <c r="AB14" s="1">
        <f>LN(K13/K14)*100</f>
        <v>0.98071468251639471</v>
      </c>
      <c r="AC14" s="1">
        <f>LN(L13/L14)*100</f>
        <v>-4.2037494671605167</v>
      </c>
      <c r="AD14" s="1">
        <f>LN(M13/M14)*100</f>
        <v>11.402902881869652</v>
      </c>
      <c r="AE14" s="1">
        <f>LN(N13/N14)*100</f>
        <v>-15.281756146643877</v>
      </c>
      <c r="AF14" s="1">
        <f>LN(O13/O14)*100</f>
        <v>8.0739051894661085</v>
      </c>
      <c r="AG14" s="1">
        <f>LN(P13/P14)*100</f>
        <v>30.559827017334218</v>
      </c>
      <c r="AH14" s="1">
        <f>LN(Q13/Q14)*100</f>
        <v>8.8148198868927476</v>
      </c>
      <c r="AI14" s="1">
        <f>LN(R13/R14)*100</f>
        <v>9.9859181060560136</v>
      </c>
      <c r="AJ14" s="1">
        <f t="shared" si="0"/>
        <v>6.584999997553866</v>
      </c>
    </row>
    <row r="15" spans="1:36" x14ac:dyDescent="0.25">
      <c r="A15" s="2">
        <v>41670</v>
      </c>
      <c r="B15">
        <v>6089.5</v>
      </c>
      <c r="C15" s="1">
        <v>198.97</v>
      </c>
      <c r="D15" s="1">
        <v>1984.13</v>
      </c>
      <c r="E15" s="1">
        <v>4198.67</v>
      </c>
      <c r="F15" s="1">
        <v>47119.24</v>
      </c>
      <c r="G15" s="1">
        <v>703.07</v>
      </c>
      <c r="H15" s="1">
        <v>2009.82</v>
      </c>
      <c r="I15" s="1">
        <v>406.65</v>
      </c>
      <c r="J15" s="1">
        <v>757.43</v>
      </c>
      <c r="K15" s="1">
        <v>553.4</v>
      </c>
      <c r="L15" s="1">
        <v>1133.95</v>
      </c>
      <c r="M15" s="1">
        <v>79.73</v>
      </c>
      <c r="N15" s="1">
        <v>344.55</v>
      </c>
      <c r="O15" s="1">
        <v>112.79</v>
      </c>
      <c r="P15" s="1">
        <v>492.63</v>
      </c>
      <c r="Q15" s="1">
        <v>756.52</v>
      </c>
      <c r="R15" s="1">
        <v>1069.83</v>
      </c>
      <c r="S15" s="2">
        <v>41698</v>
      </c>
      <c r="T15" s="1">
        <f>LN(C14/C15)*100</f>
        <v>-6.8321782305597125</v>
      </c>
      <c r="U15" s="1">
        <f>LN(D14/D15)*100</f>
        <v>1.5006809466474238</v>
      </c>
      <c r="V15" s="1">
        <f>LN(E14/E15)*100</f>
        <v>9.7521205180650128</v>
      </c>
      <c r="W15" s="1">
        <f>LN(F14/F15)*100</f>
        <v>17.4761485317627</v>
      </c>
      <c r="X15" s="1">
        <f>LN(G14/G15)*100</f>
        <v>1.5370478250261848</v>
      </c>
      <c r="Y15" s="1">
        <f>LN(H14/H15)*100</f>
        <v>1.5571086577148154</v>
      </c>
      <c r="Z15" s="1">
        <f>LN(I14/I15)*100</f>
        <v>8.8997190341175099</v>
      </c>
      <c r="AA15" s="1">
        <f>LN(J14/J15)*100</f>
        <v>0.78117177884299316</v>
      </c>
      <c r="AB15" s="1">
        <f>LN(K14/K15)*100</f>
        <v>0.84033351892134966</v>
      </c>
      <c r="AC15" s="1">
        <f>LN(L14/L15)*100</f>
        <v>7.9638999660895227</v>
      </c>
      <c r="AD15" s="1">
        <f>LN(M14/M15)*100</f>
        <v>12.935234772141374</v>
      </c>
      <c r="AE15" s="1">
        <f>LN(N14/N15)*100</f>
        <v>3.2888122933306572</v>
      </c>
      <c r="AF15" s="1">
        <f>LN(O14/O15)*100</f>
        <v>2.7631381049715178</v>
      </c>
      <c r="AG15" s="1">
        <f>LN(P14/P15)*100</f>
        <v>-0.88079351003391271</v>
      </c>
      <c r="AH15" s="1">
        <f>LN(Q14/Q15)*100</f>
        <v>-12.86111574079383</v>
      </c>
      <c r="AI15" s="1">
        <f>LN(R14/R15)*100</f>
        <v>-10.411187584334741</v>
      </c>
      <c r="AJ15" s="1">
        <f t="shared" si="0"/>
        <v>3.0318248236026806</v>
      </c>
    </row>
    <row r="16" spans="1:36" x14ac:dyDescent="0.25">
      <c r="A16" s="2">
        <v>41639</v>
      </c>
      <c r="B16">
        <v>6304</v>
      </c>
      <c r="C16" s="1">
        <v>190.83</v>
      </c>
      <c r="D16" s="1">
        <v>2061.09</v>
      </c>
      <c r="E16" s="1">
        <v>4210.8999999999996</v>
      </c>
      <c r="F16" s="1">
        <v>42540.08</v>
      </c>
      <c r="G16" s="1">
        <v>681.43</v>
      </c>
      <c r="H16" s="1">
        <v>2183.36</v>
      </c>
      <c r="I16" s="1">
        <v>355.38</v>
      </c>
      <c r="J16" s="1">
        <v>749.85</v>
      </c>
      <c r="K16" s="1">
        <v>574.48</v>
      </c>
      <c r="L16" s="1">
        <v>1052.8</v>
      </c>
      <c r="M16" s="1">
        <v>84.31</v>
      </c>
      <c r="N16" s="1">
        <v>324.5</v>
      </c>
      <c r="O16" s="1">
        <v>118.99</v>
      </c>
      <c r="P16" s="1">
        <v>592.79</v>
      </c>
      <c r="Q16" s="1">
        <v>740.35</v>
      </c>
      <c r="R16" s="1">
        <v>1095.04</v>
      </c>
      <c r="S16" s="2">
        <v>41670</v>
      </c>
      <c r="T16" s="1">
        <f>LN(C15/C16)*100</f>
        <v>4.1771080232333881</v>
      </c>
      <c r="U16" s="1">
        <f>LN(D15/D16)*100</f>
        <v>-3.8054438167554752</v>
      </c>
      <c r="V16" s="1">
        <f>LN(E15/E16)*100</f>
        <v>-0.29085930962131584</v>
      </c>
      <c r="W16" s="1">
        <f>LN(F15/F16)*100</f>
        <v>10.223471982769535</v>
      </c>
      <c r="X16" s="1">
        <f>LN(G15/G16)*100</f>
        <v>3.1262928850110452</v>
      </c>
      <c r="Y16" s="1">
        <f>LN(H15/H16)*100</f>
        <v>-8.2819808822784591</v>
      </c>
      <c r="Z16" s="1">
        <f>LN(I15/I16)*100</f>
        <v>13.476522509585539</v>
      </c>
      <c r="AA16" s="1">
        <f>LN(J15/J16)*100</f>
        <v>1.005793734491409</v>
      </c>
      <c r="AB16" s="1">
        <f>LN(K15/K16)*100</f>
        <v>-3.7384216449236671</v>
      </c>
      <c r="AC16" s="1">
        <f>LN(L15/L16)*100</f>
        <v>7.4253831033818303</v>
      </c>
      <c r="AD16" s="1">
        <f>LN(M15/M16)*100</f>
        <v>-5.585455542018023</v>
      </c>
      <c r="AE16" s="1">
        <f>LN(N15/N16)*100</f>
        <v>5.9953681659072204</v>
      </c>
      <c r="AF16" s="1">
        <f>LN(O15/O16)*100</f>
        <v>-5.3511773315236573</v>
      </c>
      <c r="AG16" s="1">
        <f>LN(P15/P16)*100</f>
        <v>-18.508181957192011</v>
      </c>
      <c r="AH16" s="1">
        <f>LN(Q15/Q16)*100</f>
        <v>2.1605923065525721</v>
      </c>
      <c r="AI16" s="1">
        <f>LN(R15/R16)*100</f>
        <v>-2.329113493502168</v>
      </c>
      <c r="AJ16" s="1">
        <f t="shared" si="0"/>
        <v>-3.4618376010549881</v>
      </c>
    </row>
    <row r="17" spans="1:36" x14ac:dyDescent="0.25">
      <c r="A17" s="2">
        <v>41608</v>
      </c>
      <c r="B17">
        <v>6176.1000979999999</v>
      </c>
      <c r="C17" s="1">
        <v>504.72</v>
      </c>
      <c r="D17" s="1">
        <v>2166.52</v>
      </c>
      <c r="E17" s="1">
        <v>4353.67</v>
      </c>
      <c r="F17" s="1">
        <v>40571.14</v>
      </c>
      <c r="G17" s="1">
        <v>628.82000000000005</v>
      </c>
      <c r="H17" s="1">
        <v>1926.73</v>
      </c>
      <c r="I17" s="1">
        <v>362.01</v>
      </c>
      <c r="J17" s="1">
        <v>746.48</v>
      </c>
      <c r="K17" s="1">
        <v>538.34</v>
      </c>
      <c r="L17" s="1">
        <v>993.28</v>
      </c>
      <c r="M17" s="1">
        <v>85.7</v>
      </c>
      <c r="N17" s="1">
        <v>312.29000000000002</v>
      </c>
      <c r="O17" s="1">
        <v>115.77</v>
      </c>
      <c r="P17" s="1">
        <v>590.30999999999995</v>
      </c>
      <c r="Q17" s="1">
        <v>691.3</v>
      </c>
      <c r="R17" s="1">
        <v>1061.57</v>
      </c>
      <c r="S17" s="2">
        <v>41639</v>
      </c>
      <c r="T17" s="1">
        <f>LN(C16/C17)*100</f>
        <v>-97.262084070373149</v>
      </c>
      <c r="U17" s="1">
        <f>LN(D16/D17)*100</f>
        <v>-4.988722455739361</v>
      </c>
      <c r="V17" s="1">
        <f>LN(E16/E17)*100</f>
        <v>-3.3342765995747934</v>
      </c>
      <c r="W17" s="1">
        <f>LN(F16/F17)*100</f>
        <v>4.7389713948762342</v>
      </c>
      <c r="X17" s="1">
        <f>LN(G16/G17)*100</f>
        <v>8.0348484035981524</v>
      </c>
      <c r="Y17" s="1">
        <f>LN(H16/H17)*100</f>
        <v>12.504070919669843</v>
      </c>
      <c r="Z17" s="1">
        <f>LN(I16/I17)*100</f>
        <v>-1.8484196236690298</v>
      </c>
      <c r="AA17" s="1">
        <f>LN(J16/J17)*100</f>
        <v>0.45043616019224209</v>
      </c>
      <c r="AB17" s="1">
        <f>LN(K16/K17)*100</f>
        <v>6.4974952989165837</v>
      </c>
      <c r="AC17" s="1">
        <f>LN(L16/L17)*100</f>
        <v>5.8195962456308221</v>
      </c>
      <c r="AD17" s="1">
        <f>LN(M16/M17)*100</f>
        <v>-1.6352343669149842</v>
      </c>
      <c r="AE17" s="1">
        <f>LN(N16/N17)*100</f>
        <v>3.8353292860894208</v>
      </c>
      <c r="AF17" s="1">
        <f>LN(O16/O17)*100</f>
        <v>2.7433991749425011</v>
      </c>
      <c r="AG17" s="1">
        <f>LN(P16/P17)*100</f>
        <v>0.41923821019123636</v>
      </c>
      <c r="AH17" s="1">
        <f>LN(Q16/Q17)*100</f>
        <v>6.8549164403508733</v>
      </c>
      <c r="AI17" s="1">
        <f>LN(R16/R17)*100</f>
        <v>3.1041947876424758</v>
      </c>
      <c r="AJ17" s="1">
        <f t="shared" si="0"/>
        <v>2.0497332386724127</v>
      </c>
    </row>
    <row r="18" spans="1:36" x14ac:dyDescent="0.25">
      <c r="A18" s="2">
        <v>41578</v>
      </c>
      <c r="B18">
        <v>6299.1499020000001</v>
      </c>
      <c r="C18" s="1">
        <v>461.83</v>
      </c>
      <c r="D18" s="1">
        <v>2164.5700000000002</v>
      </c>
      <c r="E18" s="1">
        <v>3949.37</v>
      </c>
      <c r="F18" s="1">
        <v>37239.480000000003</v>
      </c>
      <c r="G18" s="1">
        <v>662.6</v>
      </c>
      <c r="H18" s="1">
        <v>2035.27</v>
      </c>
      <c r="I18" s="1">
        <v>334.34</v>
      </c>
      <c r="J18" s="1">
        <v>780.49</v>
      </c>
      <c r="K18" s="1">
        <v>552.57000000000005</v>
      </c>
      <c r="L18" s="1">
        <v>838.29</v>
      </c>
      <c r="M18" s="1">
        <v>78.94</v>
      </c>
      <c r="N18" s="1">
        <v>308.13</v>
      </c>
      <c r="O18" s="1">
        <v>131.46</v>
      </c>
      <c r="P18" s="1">
        <v>590.54999999999995</v>
      </c>
      <c r="Q18" s="1">
        <v>724.17</v>
      </c>
      <c r="R18" s="1">
        <v>1104.1300000000001</v>
      </c>
      <c r="S18" s="2">
        <v>41608</v>
      </c>
      <c r="T18" s="1">
        <f>LN(C17/C18)*100</f>
        <v>8.8806962064648634</v>
      </c>
      <c r="U18" s="1">
        <f>LN(D17/D18)*100</f>
        <v>9.0046622525101871E-2</v>
      </c>
      <c r="V18" s="1">
        <f>LN(E17/E18)*100</f>
        <v>9.7463095043464545</v>
      </c>
      <c r="W18" s="1">
        <f>LN(F17/F18)*100</f>
        <v>8.5687487573294057</v>
      </c>
      <c r="X18" s="1">
        <f>LN(G17/G18)*100</f>
        <v>-5.2326442640842252</v>
      </c>
      <c r="Y18" s="1">
        <f>LN(H17/H18)*100</f>
        <v>-5.4804222778048111</v>
      </c>
      <c r="Z18" s="1">
        <f>LN(I17/I18)*100</f>
        <v>7.9513396479134535</v>
      </c>
      <c r="AA18" s="1">
        <f>LN(J17/J18)*100</f>
        <v>-4.4553102647834182</v>
      </c>
      <c r="AB18" s="1">
        <f>LN(K17/K18)*100</f>
        <v>-2.6089791386225114</v>
      </c>
      <c r="AC18" s="1">
        <f>LN(L17/L18)*100</f>
        <v>16.964849544581664</v>
      </c>
      <c r="AD18" s="1">
        <f>LN(M17/M18)*100</f>
        <v>8.2164755369033138</v>
      </c>
      <c r="AE18" s="1">
        <f>LN(N17/N18)*100</f>
        <v>1.3410471437427811</v>
      </c>
      <c r="AF18" s="1">
        <f>LN(O17/O18)*100</f>
        <v>-12.70971586177931</v>
      </c>
      <c r="AG18" s="1">
        <f>LN(P17/P18)*100</f>
        <v>-4.0648341599271644E-2</v>
      </c>
      <c r="AH18" s="1">
        <f>LN(Q17/Q18)*100</f>
        <v>-4.6452288501569123</v>
      </c>
      <c r="AI18" s="1">
        <f>LN(R17/R18)*100</f>
        <v>-3.9308750140466246</v>
      </c>
      <c r="AJ18" s="1">
        <f t="shared" si="0"/>
        <v>-1.9727667933450168</v>
      </c>
    </row>
    <row r="19" spans="1:36" x14ac:dyDescent="0.25">
      <c r="A19" s="2">
        <v>41547</v>
      </c>
      <c r="B19">
        <v>5735.2998049999997</v>
      </c>
      <c r="C19" s="1">
        <v>455.92</v>
      </c>
      <c r="D19" s="1">
        <v>2108.6999999999998</v>
      </c>
      <c r="E19" s="1">
        <v>3243.29</v>
      </c>
      <c r="F19" s="1">
        <v>30576.15</v>
      </c>
      <c r="G19" s="1">
        <v>604.79999999999995</v>
      </c>
      <c r="H19" s="1">
        <v>2142.27</v>
      </c>
      <c r="I19" s="1">
        <v>282.19</v>
      </c>
      <c r="J19" s="1">
        <v>793.07</v>
      </c>
      <c r="K19" s="1">
        <v>474.58</v>
      </c>
      <c r="L19" s="1">
        <v>836.44</v>
      </c>
      <c r="M19" s="1">
        <v>74.900000000000006</v>
      </c>
      <c r="N19" s="1">
        <v>280.49</v>
      </c>
      <c r="O19" s="1">
        <v>123.02</v>
      </c>
      <c r="P19" s="1">
        <v>460.13</v>
      </c>
      <c r="Q19" s="1">
        <v>626.61</v>
      </c>
      <c r="R19" s="1">
        <v>1103.72</v>
      </c>
      <c r="S19" s="2">
        <v>41578</v>
      </c>
      <c r="T19" s="1">
        <f>LN(C18/C19)*100</f>
        <v>1.2879502471161441</v>
      </c>
      <c r="U19" s="1">
        <f>LN(D18/D19)*100</f>
        <v>2.6150083541478546</v>
      </c>
      <c r="V19" s="1">
        <f>LN(E18/E19)*100</f>
        <v>19.696782582110718</v>
      </c>
      <c r="W19" s="1">
        <f>LN(F18/F19)*100</f>
        <v>19.714919553688624</v>
      </c>
      <c r="X19" s="1">
        <f>LN(G18/G19)*100</f>
        <v>9.1273665000472413</v>
      </c>
      <c r="Y19" s="1">
        <f>LN(H18/H19)*100</f>
        <v>-5.1237526275766898</v>
      </c>
      <c r="Z19" s="1">
        <f>LN(I18/I19)*100</f>
        <v>16.95778363447274</v>
      </c>
      <c r="AA19" s="1">
        <f>LN(J18/J19)*100</f>
        <v>-1.5989562548824141</v>
      </c>
      <c r="AB19" s="1">
        <f>LN(K18/K19)*100</f>
        <v>15.214991983550991</v>
      </c>
      <c r="AC19" s="1">
        <f>LN(L18/L19)*100</f>
        <v>0.22093122503290472</v>
      </c>
      <c r="AD19" s="1">
        <f>LN(M18/M19)*100</f>
        <v>5.2534179711527242</v>
      </c>
      <c r="AE19" s="1">
        <f>LN(N18/N19)*100</f>
        <v>9.3983698142456191</v>
      </c>
      <c r="AF19" s="1">
        <f>LN(O18/O19)*100</f>
        <v>6.6355679055208032</v>
      </c>
      <c r="AG19" s="1">
        <f>LN(P18/P19)*100</f>
        <v>24.954524780537845</v>
      </c>
      <c r="AH19" s="1">
        <f>LN(Q18/Q19)*100</f>
        <v>14.470183391745303</v>
      </c>
      <c r="AI19" s="1">
        <f>LN(R18/R19)*100</f>
        <v>3.7140204698048393E-2</v>
      </c>
      <c r="AJ19" s="1">
        <f t="shared" si="0"/>
        <v>9.3774662514184719</v>
      </c>
    </row>
    <row r="20" spans="1:36" x14ac:dyDescent="0.25">
      <c r="A20" s="2">
        <v>41517</v>
      </c>
      <c r="B20">
        <v>5471.7998049999997</v>
      </c>
      <c r="C20" s="1">
        <v>462.97</v>
      </c>
      <c r="D20" s="1">
        <v>1783.26</v>
      </c>
      <c r="E20" s="1">
        <v>2264.79</v>
      </c>
      <c r="F20" s="1">
        <v>30010.02</v>
      </c>
      <c r="G20" s="1">
        <v>637.87</v>
      </c>
      <c r="H20" s="1">
        <v>2022.82</v>
      </c>
      <c r="I20" s="1">
        <v>277.75</v>
      </c>
      <c r="J20" s="1">
        <v>719.22</v>
      </c>
      <c r="K20" s="1">
        <v>480.81</v>
      </c>
      <c r="L20" s="1">
        <v>857.04</v>
      </c>
      <c r="M20" s="1">
        <v>68.34</v>
      </c>
      <c r="N20" s="1">
        <v>289.14</v>
      </c>
      <c r="O20" s="1">
        <v>121.99</v>
      </c>
      <c r="P20" s="1">
        <v>389.67</v>
      </c>
      <c r="Q20" s="1">
        <v>620.87</v>
      </c>
      <c r="R20" s="1">
        <v>1022.73</v>
      </c>
      <c r="S20" s="2">
        <v>41547</v>
      </c>
      <c r="T20" s="1">
        <f>LN(C19/C20)*100</f>
        <v>-1.5344901643800539</v>
      </c>
      <c r="U20" s="1">
        <f>LN(D19/D20)*100</f>
        <v>16.762849396886569</v>
      </c>
      <c r="V20" s="1">
        <f>LN(E19/E20)*100</f>
        <v>35.910620729568265</v>
      </c>
      <c r="W20" s="1">
        <f>LN(F19/F20)*100</f>
        <v>1.8688967397788872</v>
      </c>
      <c r="X20" s="1">
        <f>LN(G19/G20)*100</f>
        <v>-5.3236675961733955</v>
      </c>
      <c r="Y20" s="1">
        <f>LN(H19/H20)*100</f>
        <v>5.7373437042274826</v>
      </c>
      <c r="Z20" s="1">
        <f>LN(I19/I20)*100</f>
        <v>1.5859174410017922</v>
      </c>
      <c r="AA20" s="1">
        <f>LN(J19/J20)*100</f>
        <v>9.7744198675361247</v>
      </c>
      <c r="AB20" s="1">
        <f>LN(K19/K20)*100</f>
        <v>-1.3041979309982223</v>
      </c>
      <c r="AC20" s="1">
        <f>LN(L19/L20)*100</f>
        <v>-2.432980153570361</v>
      </c>
      <c r="AD20" s="1">
        <f>LN(M19/M20)*100</f>
        <v>9.1658643836028038</v>
      </c>
      <c r="AE20" s="1">
        <f>LN(N19/N20)*100</f>
        <v>-3.0372926176929771</v>
      </c>
      <c r="AF20" s="1">
        <f>LN(O19/O20)*100</f>
        <v>0.84078696195760638</v>
      </c>
      <c r="AG20" s="1">
        <f>LN(P19/P20)*100</f>
        <v>16.620883116517533</v>
      </c>
      <c r="AH20" s="1">
        <f>LN(Q19/Q20)*100</f>
        <v>0.92026172910428716</v>
      </c>
      <c r="AI20" s="1">
        <f>LN(R19/R20)*100</f>
        <v>7.6210769983528142</v>
      </c>
      <c r="AJ20" s="1">
        <f t="shared" si="0"/>
        <v>4.7032431280697207</v>
      </c>
    </row>
    <row r="21" spans="1:36" x14ac:dyDescent="0.25">
      <c r="A21" s="2">
        <v>41486</v>
      </c>
      <c r="B21">
        <v>5742</v>
      </c>
      <c r="C21" s="1">
        <v>312.39999999999998</v>
      </c>
      <c r="D21" s="1">
        <v>2035.22</v>
      </c>
      <c r="E21" s="1">
        <v>2785.03</v>
      </c>
      <c r="F21" s="1">
        <v>27855.71</v>
      </c>
      <c r="G21" s="1">
        <v>569.57000000000005</v>
      </c>
      <c r="H21" s="1">
        <v>2150.91</v>
      </c>
      <c r="I21" s="1">
        <v>242.52</v>
      </c>
      <c r="J21" s="1">
        <v>796.1</v>
      </c>
      <c r="K21" s="1">
        <v>513.21</v>
      </c>
      <c r="L21" s="1">
        <v>807.43</v>
      </c>
      <c r="M21" s="1">
        <v>67.959999999999994</v>
      </c>
      <c r="N21" s="1">
        <v>276.45999999999998</v>
      </c>
      <c r="O21" s="1">
        <v>126.67</v>
      </c>
      <c r="P21" s="1">
        <v>518.82000000000005</v>
      </c>
      <c r="Q21" s="1">
        <v>510.78</v>
      </c>
      <c r="R21" s="1">
        <v>840.08</v>
      </c>
      <c r="S21" s="2">
        <v>41517</v>
      </c>
      <c r="T21" s="1">
        <f>LN(C20/C21)*100</f>
        <v>39.33778392050138</v>
      </c>
      <c r="U21" s="1">
        <f>LN(D20/D21)*100</f>
        <v>-13.216077126043951</v>
      </c>
      <c r="V21" s="1">
        <f>LN(E20/E21)*100</f>
        <v>-20.677660590916215</v>
      </c>
      <c r="W21" s="1">
        <f>LN(F20/F21)*100</f>
        <v>7.4493353608445734</v>
      </c>
      <c r="X21" s="1">
        <f>LN(G20/G21)*100</f>
        <v>11.325281065565299</v>
      </c>
      <c r="Y21" s="1">
        <f>LN(H20/H21)*100</f>
        <v>-6.1398430946286044</v>
      </c>
      <c r="Z21" s="1">
        <f>LN(I20/I21)*100</f>
        <v>13.563724731620944</v>
      </c>
      <c r="AA21" s="1">
        <f>LN(J20/J21)*100</f>
        <v>-10.155751464746904</v>
      </c>
      <c r="AB21" s="1">
        <f>LN(K20/K21)*100</f>
        <v>-6.5212936458716602</v>
      </c>
      <c r="AC21" s="1">
        <f>LN(L20/L21)*100</f>
        <v>5.9628227921554329</v>
      </c>
      <c r="AD21" s="1">
        <f>LN(M20/M21)*100</f>
        <v>0.5575949883414566</v>
      </c>
      <c r="AE21" s="1">
        <f>LN(N20/N21)*100</f>
        <v>4.4844854844085233</v>
      </c>
      <c r="AF21" s="1">
        <f>LN(O20/O21)*100</f>
        <v>-3.7646205334894982</v>
      </c>
      <c r="AG21" s="1">
        <f>LN(P20/P21)*100</f>
        <v>-28.625677511309167</v>
      </c>
      <c r="AH21" s="1">
        <f>LN(Q20/Q21)*100</f>
        <v>19.518275112027183</v>
      </c>
      <c r="AI21" s="1">
        <f>LN(R20/R21)*100</f>
        <v>19.673367609956887</v>
      </c>
      <c r="AJ21" s="1">
        <f t="shared" si="0"/>
        <v>-4.8199987391450225</v>
      </c>
    </row>
    <row r="22" spans="1:36" x14ac:dyDescent="0.25">
      <c r="A22" s="2">
        <v>41455</v>
      </c>
      <c r="B22">
        <v>5842.2001950000003</v>
      </c>
      <c r="C22" s="1">
        <v>462.38</v>
      </c>
      <c r="D22" s="1">
        <v>2088.2600000000002</v>
      </c>
      <c r="E22" s="1">
        <v>2601.63</v>
      </c>
      <c r="F22" s="1">
        <v>31593.19</v>
      </c>
      <c r="G22" s="1">
        <v>476.28</v>
      </c>
      <c r="H22" s="1">
        <v>2018</v>
      </c>
      <c r="I22" s="1">
        <v>238.64</v>
      </c>
      <c r="J22" s="1">
        <v>755.68</v>
      </c>
      <c r="K22" s="1">
        <v>490.26</v>
      </c>
      <c r="L22" s="1">
        <v>854.32</v>
      </c>
      <c r="M22" s="1">
        <v>81.55</v>
      </c>
      <c r="N22" s="1">
        <v>232.63</v>
      </c>
      <c r="O22" s="1">
        <v>118.77</v>
      </c>
      <c r="P22" s="1">
        <v>738.35</v>
      </c>
      <c r="Q22" s="1">
        <v>550.16999999999996</v>
      </c>
      <c r="R22" s="1">
        <v>845.04</v>
      </c>
      <c r="S22" s="2">
        <v>41486</v>
      </c>
      <c r="T22" s="1">
        <f>LN(C21/C22)*100</f>
        <v>-39.21026458620608</v>
      </c>
      <c r="U22" s="1">
        <f>LN(D21/D22)*100</f>
        <v>-2.5727262181678041</v>
      </c>
      <c r="V22" s="1">
        <f>LN(E21/E22)*100</f>
        <v>6.8120473643866211</v>
      </c>
      <c r="W22" s="1">
        <f>LN(F21/F22)*100</f>
        <v>-12.590361875080022</v>
      </c>
      <c r="X22" s="1">
        <f>LN(G21/G22)*100</f>
        <v>17.887577358842975</v>
      </c>
      <c r="Y22" s="1">
        <f>LN(H21/H22)*100</f>
        <v>6.3784086474632335</v>
      </c>
      <c r="Z22" s="1">
        <f>LN(I21/I22)*100</f>
        <v>1.6128040997037014</v>
      </c>
      <c r="AA22" s="1">
        <f>LN(J21/J22)*100</f>
        <v>5.2106799946725619</v>
      </c>
      <c r="AB22" s="1">
        <f>LN(K21/K22)*100</f>
        <v>4.5749255507639228</v>
      </c>
      <c r="AC22" s="1">
        <f>LN(L21/L22)*100</f>
        <v>-5.6449466830541581</v>
      </c>
      <c r="AD22" s="1">
        <f>LN(M21/M22)*100</f>
        <v>-18.229703226329164</v>
      </c>
      <c r="AE22" s="1">
        <f>LN(N21/N22)*100</f>
        <v>17.261693648425858</v>
      </c>
      <c r="AF22" s="1">
        <f>LN(O21/O22)*100</f>
        <v>6.4396429709392304</v>
      </c>
      <c r="AG22" s="1">
        <f>LN(P21/P22)*100</f>
        <v>-35.286096471938897</v>
      </c>
      <c r="AH22" s="1">
        <f>LN(Q21/Q22)*100</f>
        <v>-7.4288352252832732</v>
      </c>
      <c r="AI22" s="1">
        <f>LN(R21/R22)*100</f>
        <v>-0.58868381171687989</v>
      </c>
      <c r="AJ22" s="1">
        <f t="shared" si="0"/>
        <v>-1.7299889909592907</v>
      </c>
    </row>
    <row r="23" spans="1:36" x14ac:dyDescent="0.25">
      <c r="A23" s="2">
        <v>41425</v>
      </c>
      <c r="B23">
        <v>5985.9501950000003</v>
      </c>
      <c r="C23" s="1">
        <v>463.26</v>
      </c>
      <c r="D23" s="1">
        <v>2217.39</v>
      </c>
      <c r="E23" s="1">
        <v>2838.1</v>
      </c>
      <c r="F23" s="1">
        <v>34313.629999999997</v>
      </c>
      <c r="G23" s="1">
        <v>470.1</v>
      </c>
      <c r="H23" s="1">
        <v>1712</v>
      </c>
      <c r="I23" s="1">
        <v>234.47</v>
      </c>
      <c r="J23" s="1">
        <v>791.91</v>
      </c>
      <c r="K23" s="1">
        <v>469.59</v>
      </c>
      <c r="L23" s="1">
        <v>842.69</v>
      </c>
      <c r="M23" s="1">
        <v>82.5</v>
      </c>
      <c r="N23" s="1">
        <v>224.52</v>
      </c>
      <c r="O23" s="1">
        <v>130.24</v>
      </c>
      <c r="P23" s="1">
        <v>780.3</v>
      </c>
      <c r="Q23" s="1">
        <v>613.57000000000005</v>
      </c>
      <c r="R23" s="1">
        <v>955.79</v>
      </c>
      <c r="S23" s="2">
        <v>41455</v>
      </c>
      <c r="T23" s="1">
        <f>LN(C22/C23)*100</f>
        <v>-0.1901387721187916</v>
      </c>
      <c r="U23" s="1">
        <f>LN(D22/D23)*100</f>
        <v>-5.9999645218624869</v>
      </c>
      <c r="V23" s="1">
        <f>LN(E22/E23)*100</f>
        <v>-8.6996642528640091</v>
      </c>
      <c r="W23" s="1">
        <f>LN(F22/F23)*100</f>
        <v>-8.2601060293292186</v>
      </c>
      <c r="X23" s="1">
        <f>LN(G22/G23)*100</f>
        <v>1.3060478552889327</v>
      </c>
      <c r="Y23" s="1">
        <f>LN(H22/H23)*100</f>
        <v>16.444464421186694</v>
      </c>
      <c r="Z23" s="1">
        <f>LN(I22/I23)*100</f>
        <v>1.7628492273848728</v>
      </c>
      <c r="AA23" s="1">
        <f>LN(J22/J23)*100</f>
        <v>-4.682974284588183</v>
      </c>
      <c r="AB23" s="1">
        <f>LN(K22/K23)*100</f>
        <v>4.3075889056429899</v>
      </c>
      <c r="AC23" s="1">
        <f>LN(L22/L23)*100</f>
        <v>1.3706674774591061</v>
      </c>
      <c r="AD23" s="1">
        <f>LN(M22/M23)*100</f>
        <v>-1.1581964273612499</v>
      </c>
      <c r="AE23" s="1">
        <f>LN(N22/N23)*100</f>
        <v>3.5484418477953907</v>
      </c>
      <c r="AF23" s="1">
        <f>LN(O22/O23)*100</f>
        <v>-9.2190052468081287</v>
      </c>
      <c r="AG23" s="1">
        <f>LN(P22/P23)*100</f>
        <v>-5.5260494202932513</v>
      </c>
      <c r="AH23" s="1">
        <f>LN(Q22/Q23)*100</f>
        <v>-10.906703569477088</v>
      </c>
      <c r="AI23" s="1">
        <f>LN(R22/R23)*100</f>
        <v>-12.31542601345784</v>
      </c>
      <c r="AJ23" s="1">
        <f t="shared" si="0"/>
        <v>-2.430761754018512</v>
      </c>
    </row>
    <row r="24" spans="1:36" x14ac:dyDescent="0.25">
      <c r="A24" s="2">
        <v>41394</v>
      </c>
      <c r="B24">
        <v>5930.2001950000003</v>
      </c>
      <c r="C24" s="1">
        <v>453.59</v>
      </c>
      <c r="D24" s="1">
        <v>1859.28</v>
      </c>
      <c r="E24" s="1">
        <v>2306.3000000000002</v>
      </c>
      <c r="F24" s="1">
        <v>37530.06</v>
      </c>
      <c r="G24" s="1">
        <v>432.44</v>
      </c>
      <c r="H24" s="1">
        <v>1624.55</v>
      </c>
      <c r="I24" s="1">
        <v>203.36</v>
      </c>
      <c r="J24" s="1">
        <v>766.16</v>
      </c>
      <c r="K24" s="1">
        <v>485.79</v>
      </c>
      <c r="L24" s="1">
        <v>926.51</v>
      </c>
      <c r="M24" s="1">
        <v>78.67</v>
      </c>
      <c r="N24" s="1">
        <v>208.11</v>
      </c>
      <c r="O24" s="1">
        <v>130.44</v>
      </c>
      <c r="P24" s="1">
        <v>803.28</v>
      </c>
      <c r="Q24" s="1">
        <v>656.09</v>
      </c>
      <c r="R24" s="1">
        <v>984.71</v>
      </c>
      <c r="S24" s="2">
        <v>41425</v>
      </c>
      <c r="T24" s="1">
        <f>LN(C23/C24)*100</f>
        <v>2.1094745233629792</v>
      </c>
      <c r="U24" s="1">
        <f>LN(D23/D24)*100</f>
        <v>17.614151255008924</v>
      </c>
      <c r="V24" s="1">
        <f>LN(E23/E24)*100</f>
        <v>20.749030541033246</v>
      </c>
      <c r="W24" s="1">
        <f>LN(F23/F24)*100</f>
        <v>-8.9599560534455733</v>
      </c>
      <c r="X24" s="1">
        <f>LN(G23/G24)*100</f>
        <v>8.3501849605514291</v>
      </c>
      <c r="Y24" s="1">
        <f>LN(H23/H24)*100</f>
        <v>5.243142336504806</v>
      </c>
      <c r="Z24" s="1">
        <f>LN(I23/I24)*100</f>
        <v>14.234984049150034</v>
      </c>
      <c r="AA24" s="1">
        <f>LN(J23/J24)*100</f>
        <v>3.3056723780324813</v>
      </c>
      <c r="AB24" s="1">
        <f>LN(K23/K24)*100</f>
        <v>-3.391645818524792</v>
      </c>
      <c r="AC24" s="1">
        <f>LN(L23/L24)*100</f>
        <v>-9.4825682886617404</v>
      </c>
      <c r="AD24" s="1">
        <f>LN(M23/M24)*100</f>
        <v>4.7536404999484176</v>
      </c>
      <c r="AE24" s="1">
        <f>LN(N23/N24)*100</f>
        <v>7.5898004008678912</v>
      </c>
      <c r="AF24" s="1">
        <f>LN(O23/O24)*100</f>
        <v>-0.15344486668881055</v>
      </c>
      <c r="AG24" s="1">
        <f>LN(P23/P24)*100</f>
        <v>-2.9024884448465316</v>
      </c>
      <c r="AH24" s="1">
        <f>LN(Q23/Q24)*100</f>
        <v>-6.7003617584025985</v>
      </c>
      <c r="AI24" s="1">
        <f>LN(R23/R24)*100</f>
        <v>-2.9808957929978024</v>
      </c>
      <c r="AJ24" s="1">
        <f t="shared" si="0"/>
        <v>0.93571170124032332</v>
      </c>
    </row>
    <row r="25" spans="1:36" x14ac:dyDescent="0.25">
      <c r="A25" s="2">
        <v>41364</v>
      </c>
      <c r="B25">
        <v>5682.5498049999997</v>
      </c>
      <c r="C25" s="1">
        <v>461.99</v>
      </c>
      <c r="D25" s="1">
        <v>1744.78</v>
      </c>
      <c r="E25" s="1">
        <v>1912.23</v>
      </c>
      <c r="F25" s="1">
        <v>35881.760000000002</v>
      </c>
      <c r="G25" s="1">
        <v>494.35</v>
      </c>
      <c r="H25" s="1">
        <v>1607.91</v>
      </c>
      <c r="I25" s="1">
        <v>201.14</v>
      </c>
      <c r="J25" s="1">
        <v>720.96</v>
      </c>
      <c r="K25" s="1">
        <v>437.09</v>
      </c>
      <c r="L25" s="1">
        <v>851.22</v>
      </c>
      <c r="M25" s="1">
        <v>75.25</v>
      </c>
      <c r="N25" s="1">
        <v>268.98</v>
      </c>
      <c r="O25" s="1">
        <v>122.18</v>
      </c>
      <c r="P25" s="1">
        <v>686.79</v>
      </c>
      <c r="Q25" s="1">
        <v>715.3</v>
      </c>
      <c r="R25" s="1">
        <v>1002.48</v>
      </c>
      <c r="S25" s="2">
        <v>41394</v>
      </c>
      <c r="T25" s="1">
        <f>LN(C24/C25)*100</f>
        <v>-1.8349539510687356</v>
      </c>
      <c r="U25" s="1">
        <f>LN(D24/D25)*100</f>
        <v>6.3560842801854287</v>
      </c>
      <c r="V25" s="1">
        <f>LN(E24/E25)*100</f>
        <v>18.737440850686024</v>
      </c>
      <c r="W25" s="1">
        <f>LN(F24/F25)*100</f>
        <v>4.491312348223012</v>
      </c>
      <c r="X25" s="1">
        <f>LN(G24/G25)*100</f>
        <v>-13.380017991857137</v>
      </c>
      <c r="Y25" s="1">
        <f>LN(H24/H25)*100</f>
        <v>1.0295655313368473</v>
      </c>
      <c r="Z25" s="1">
        <f>LN(I24/I25)*100</f>
        <v>1.0976624424809744</v>
      </c>
      <c r="AA25" s="1">
        <f>LN(J24/J25)*100</f>
        <v>6.0807367969484094</v>
      </c>
      <c r="AB25" s="1">
        <f>LN(K24/K25)*100</f>
        <v>10.563730820586771</v>
      </c>
      <c r="AC25" s="1">
        <f>LN(L24/L25)*100</f>
        <v>8.4754224423367024</v>
      </c>
      <c r="AD25" s="1">
        <f>LN(M24/M25)*100</f>
        <v>4.4445984712166124</v>
      </c>
      <c r="AE25" s="1">
        <f>LN(N24/N25)*100</f>
        <v>-25.657024133008356</v>
      </c>
      <c r="AF25" s="1">
        <f>LN(O24/O25)*100</f>
        <v>6.5417983699497526</v>
      </c>
      <c r="AG25" s="1">
        <f>LN(P24/P25)*100</f>
        <v>15.667477693341969</v>
      </c>
      <c r="AH25" s="1">
        <f>LN(Q24/Q25)*100</f>
        <v>-8.6404060458687848</v>
      </c>
      <c r="AI25" s="1">
        <f>LN(R24/R25)*100</f>
        <v>-1.7885027277566394</v>
      </c>
      <c r="AJ25" s="1">
        <f t="shared" si="0"/>
        <v>4.2657930801850421</v>
      </c>
    </row>
    <row r="26" spans="1:36" x14ac:dyDescent="0.25">
      <c r="A26" s="2">
        <v>41333</v>
      </c>
      <c r="B26">
        <v>5693.0498049999997</v>
      </c>
      <c r="C26" s="1">
        <v>485.96</v>
      </c>
      <c r="D26" s="1">
        <v>1721.45</v>
      </c>
      <c r="E26" s="1">
        <v>1751.22</v>
      </c>
      <c r="F26" s="1">
        <v>37074.15</v>
      </c>
      <c r="G26" s="1">
        <v>475.92</v>
      </c>
      <c r="H26" s="1">
        <v>1756.73</v>
      </c>
      <c r="I26" s="1">
        <v>202.42</v>
      </c>
      <c r="J26" s="1">
        <v>686.83</v>
      </c>
      <c r="K26" s="1">
        <v>452.77</v>
      </c>
      <c r="L26" s="1">
        <v>870.61</v>
      </c>
      <c r="M26" s="1">
        <v>75.23</v>
      </c>
      <c r="N26" s="1">
        <v>270.63</v>
      </c>
      <c r="O26" s="1">
        <v>128.61000000000001</v>
      </c>
      <c r="P26" s="1">
        <v>755.8</v>
      </c>
      <c r="Q26" s="1">
        <v>715.04</v>
      </c>
      <c r="R26" s="1">
        <v>948.35</v>
      </c>
      <c r="S26" s="2">
        <v>41364</v>
      </c>
      <c r="T26" s="1">
        <f>LN(C25/C26)*100</f>
        <v>-5.0583070160704366</v>
      </c>
      <c r="U26" s="1">
        <f>LN(D25/D26)*100</f>
        <v>1.3461514271112136</v>
      </c>
      <c r="V26" s="1">
        <f>LN(E25/E26)*100</f>
        <v>8.7957412380265829</v>
      </c>
      <c r="W26" s="1">
        <f>LN(F25/F26)*100</f>
        <v>-3.2690872876397989</v>
      </c>
      <c r="X26" s="1">
        <f>LN(G25/G26)*100</f>
        <v>3.7993995463491705</v>
      </c>
      <c r="Y26" s="1">
        <f>LN(H25/H26)*100</f>
        <v>-8.8518927325058865</v>
      </c>
      <c r="Z26" s="1">
        <f>LN(I25/I26)*100</f>
        <v>-0.63435637444208215</v>
      </c>
      <c r="AA26" s="1">
        <f>LN(J25/J26)*100</f>
        <v>4.8496848335867</v>
      </c>
      <c r="AB26" s="1">
        <f>LN(K25/K26)*100</f>
        <v>-3.5245146729469767</v>
      </c>
      <c r="AC26" s="1">
        <f>LN(L25/L26)*100</f>
        <v>-2.2523500831546417</v>
      </c>
      <c r="AD26" s="1">
        <f>LN(M25/M26)*100</f>
        <v>2.6581605685482852E-2</v>
      </c>
      <c r="AE26" s="1">
        <f>LN(N25/N26)*100</f>
        <v>-0.61155469412538821</v>
      </c>
      <c r="AF26" s="1">
        <f>LN(O25/O26)*100</f>
        <v>-5.1289202056374608</v>
      </c>
      <c r="AG26" s="1">
        <f>LN(P25/P26)*100</f>
        <v>-9.5748222277627324</v>
      </c>
      <c r="AH26" s="1">
        <f>LN(Q25/Q26)*100</f>
        <v>3.6354992919672362E-2</v>
      </c>
      <c r="AI26" s="1">
        <f>LN(R25/R26)*100</f>
        <v>5.5508576426698122</v>
      </c>
      <c r="AJ26" s="1">
        <f t="shared" si="0"/>
        <v>-0.18460570593052786</v>
      </c>
    </row>
    <row r="27" spans="1:36" x14ac:dyDescent="0.25">
      <c r="A27" s="2">
        <v>41305</v>
      </c>
      <c r="B27">
        <v>6034.75</v>
      </c>
      <c r="C27" s="1">
        <v>575.36</v>
      </c>
      <c r="D27" s="1">
        <v>1695.8</v>
      </c>
      <c r="E27" s="1">
        <v>1826.69</v>
      </c>
      <c r="F27" s="1">
        <v>37229.46</v>
      </c>
      <c r="G27" s="1">
        <v>421.69</v>
      </c>
      <c r="H27" s="1">
        <v>1828.91</v>
      </c>
      <c r="I27" s="1">
        <v>208.73</v>
      </c>
      <c r="J27" s="1">
        <v>716.77</v>
      </c>
      <c r="K27" s="1">
        <v>477.9</v>
      </c>
      <c r="L27" s="1">
        <v>905.27</v>
      </c>
      <c r="M27" s="1">
        <v>81.680000000000007</v>
      </c>
      <c r="N27" s="1">
        <v>259.69</v>
      </c>
      <c r="O27" s="1">
        <v>147.71</v>
      </c>
      <c r="P27" s="1">
        <v>836.11</v>
      </c>
      <c r="Q27" s="1">
        <v>805.83</v>
      </c>
      <c r="R27" s="1">
        <v>1061.57</v>
      </c>
      <c r="S27" s="2">
        <v>41333</v>
      </c>
      <c r="T27" s="1">
        <f>LN(C26/C27)*100</f>
        <v>-16.88696158566594</v>
      </c>
      <c r="U27" s="1">
        <f>LN(D26/D27)*100</f>
        <v>1.5012353048887825</v>
      </c>
      <c r="V27" s="1">
        <f>LN(E26/E27)*100</f>
        <v>-4.219289803149497</v>
      </c>
      <c r="W27" s="1">
        <f>LN(F26/F27)*100</f>
        <v>-0.41804220866830144</v>
      </c>
      <c r="X27" s="1">
        <f>LN(G26/G27)*100</f>
        <v>12.097932594873813</v>
      </c>
      <c r="Y27" s="1">
        <f>LN(H26/H27)*100</f>
        <v>-4.0266034614762827</v>
      </c>
      <c r="Z27" s="1">
        <f>LN(I26/I27)*100</f>
        <v>-3.0696803997059887</v>
      </c>
      <c r="AA27" s="1">
        <f>LN(J26/J27)*100</f>
        <v>-4.2668199198288876</v>
      </c>
      <c r="AB27" s="1">
        <f>LN(K26/K27)*100</f>
        <v>-5.4017235307021325</v>
      </c>
      <c r="AC27" s="1">
        <f>LN(L26/L27)*100</f>
        <v>-3.9039126362580694</v>
      </c>
      <c r="AD27" s="1">
        <f>LN(M26/M27)*100</f>
        <v>-8.2259086284279981</v>
      </c>
      <c r="AE27" s="1">
        <f>LN(N26/N27)*100</f>
        <v>4.1263962377753209</v>
      </c>
      <c r="AF27" s="1">
        <f>LN(O26/O27)*100</f>
        <v>-13.846632277451295</v>
      </c>
      <c r="AG27" s="1">
        <f>LN(P26/P27)*100</f>
        <v>-10.098339246093117</v>
      </c>
      <c r="AH27" s="1">
        <f>LN(Q26/Q27)*100</f>
        <v>-11.953431696098951</v>
      </c>
      <c r="AI27" s="1">
        <f>LN(R26/R27)*100</f>
        <v>-11.27805909570178</v>
      </c>
      <c r="AJ27" s="1">
        <f t="shared" si="0"/>
        <v>-5.8288330277040483</v>
      </c>
    </row>
    <row r="28" spans="1:36" x14ac:dyDescent="0.25">
      <c r="A28" s="2">
        <v>41274</v>
      </c>
      <c r="B28">
        <v>5905.1000979999999</v>
      </c>
      <c r="C28" s="1">
        <v>580.55999999999995</v>
      </c>
      <c r="D28" s="1">
        <v>1737.39</v>
      </c>
      <c r="E28" s="1">
        <v>1133.1400000000001</v>
      </c>
      <c r="F28" s="1">
        <v>32294.59</v>
      </c>
      <c r="G28" s="1">
        <v>393.99</v>
      </c>
      <c r="H28" s="1">
        <v>1969.18</v>
      </c>
      <c r="I28" s="1">
        <v>228.44</v>
      </c>
      <c r="J28" s="1">
        <v>668.19</v>
      </c>
      <c r="K28" s="1">
        <v>458.38</v>
      </c>
      <c r="L28" s="1">
        <v>951.99</v>
      </c>
      <c r="M28" s="1">
        <v>73.25</v>
      </c>
      <c r="N28" s="1">
        <v>215.86</v>
      </c>
      <c r="O28" s="1">
        <v>133.63</v>
      </c>
      <c r="P28" s="1">
        <v>743.07</v>
      </c>
      <c r="Q28" s="1">
        <v>861.39</v>
      </c>
      <c r="R28" s="1">
        <v>1124.79</v>
      </c>
      <c r="S28" s="2">
        <v>41305</v>
      </c>
      <c r="T28" s="1">
        <f>LN(C27/C28)*100</f>
        <v>-0.89972231266806713</v>
      </c>
      <c r="U28" s="1">
        <f>LN(D27/D28)*100</f>
        <v>-2.4229381212405072</v>
      </c>
      <c r="V28" s="1">
        <f>LN(E27/E28)*100</f>
        <v>47.751304576597484</v>
      </c>
      <c r="W28" s="1">
        <f>LN(F27/F28)*100</f>
        <v>14.220065940737166</v>
      </c>
      <c r="X28" s="1">
        <f>LN(G27/G28)*100</f>
        <v>6.7944918665733978</v>
      </c>
      <c r="Y28" s="1">
        <f>LN(H27/H28)*100</f>
        <v>-7.3897051460682563</v>
      </c>
      <c r="Z28" s="1">
        <f>LN(I27/I28)*100</f>
        <v>-9.0232043038847181</v>
      </c>
      <c r="AA28" s="1">
        <f>LN(J27/J28)*100</f>
        <v>7.0182443874798563</v>
      </c>
      <c r="AB28" s="1">
        <f>LN(K27/K28)*100</f>
        <v>4.1702971152851527</v>
      </c>
      <c r="AC28" s="1">
        <f>LN(L27/L28)*100</f>
        <v>-5.0321288788438885</v>
      </c>
      <c r="AD28" s="1">
        <f>LN(M27/M28)*100</f>
        <v>10.893092595923347</v>
      </c>
      <c r="AE28" s="1">
        <f>LN(N27/N28)*100</f>
        <v>18.485856256170351</v>
      </c>
      <c r="AF28" s="1">
        <f>LN(O27/O28)*100</f>
        <v>10.017610525953902</v>
      </c>
      <c r="AG28" s="1">
        <f>LN(P27/P28)*100</f>
        <v>11.796993044488033</v>
      </c>
      <c r="AH28" s="1">
        <f>LN(Q27/Q28)*100</f>
        <v>-6.6674561397903664</v>
      </c>
      <c r="AI28" s="1">
        <f>LN(R27/R28)*100</f>
        <v>-5.784740716011405</v>
      </c>
      <c r="AJ28" s="1">
        <f t="shared" si="0"/>
        <v>2.1718027767969099</v>
      </c>
    </row>
    <row r="29" spans="1:36" x14ac:dyDescent="0.25">
      <c r="A29" s="2">
        <v>41243</v>
      </c>
      <c r="B29">
        <v>5879.8500979999999</v>
      </c>
      <c r="C29" s="1">
        <v>599.54999999999995</v>
      </c>
      <c r="D29" s="1">
        <v>1746.38</v>
      </c>
      <c r="E29" s="1">
        <v>1125.28</v>
      </c>
      <c r="F29" s="1">
        <v>31728.46</v>
      </c>
      <c r="G29" s="1">
        <v>412.24</v>
      </c>
      <c r="H29" s="1">
        <v>1746.18</v>
      </c>
      <c r="I29" s="1">
        <v>243.41</v>
      </c>
      <c r="J29" s="1">
        <v>695.45</v>
      </c>
      <c r="K29" s="1">
        <v>405.42</v>
      </c>
      <c r="L29" s="1">
        <v>1021.38</v>
      </c>
      <c r="M29" s="1">
        <v>70.61</v>
      </c>
      <c r="N29" s="1">
        <v>226.86</v>
      </c>
      <c r="O29" s="1">
        <v>127.9</v>
      </c>
      <c r="P29" s="1">
        <v>708.17</v>
      </c>
      <c r="Q29" s="1">
        <v>849.13</v>
      </c>
      <c r="R29" s="1">
        <v>1152.07</v>
      </c>
      <c r="S29" s="2">
        <v>41274</v>
      </c>
      <c r="T29" s="1">
        <f>LN(C28/C29)*100</f>
        <v>-3.2186218855560771</v>
      </c>
      <c r="U29" s="1">
        <f>LN(D28/D29)*100</f>
        <v>-0.51610869577542906</v>
      </c>
      <c r="V29" s="1">
        <f>LN(E28/E29)*100</f>
        <v>0.69606465893128999</v>
      </c>
      <c r="W29" s="1">
        <f>LN(F28/F29)*100</f>
        <v>1.7685654032814766</v>
      </c>
      <c r="X29" s="1">
        <f>LN(G28/G29)*100</f>
        <v>-4.5280175754790601</v>
      </c>
      <c r="Y29" s="1">
        <f>LN(H28/H29)*100</f>
        <v>12.018666755441814</v>
      </c>
      <c r="Z29" s="1">
        <f>LN(I28/I29)*100</f>
        <v>-6.347367054716087</v>
      </c>
      <c r="AA29" s="1">
        <f>LN(J28/J29)*100</f>
        <v>-3.9986553821636273</v>
      </c>
      <c r="AB29" s="1">
        <f>LN(K28/K29)*100</f>
        <v>12.27749676391227</v>
      </c>
      <c r="AC29" s="1">
        <f>LN(L28/L29)*100</f>
        <v>-7.0355402520019013</v>
      </c>
      <c r="AD29" s="1">
        <f>LN(M28/M29)*100</f>
        <v>3.6706470368921189</v>
      </c>
      <c r="AE29" s="1">
        <f>LN(N28/N29)*100</f>
        <v>-4.9703037733696256</v>
      </c>
      <c r="AF29" s="1">
        <f>LN(O28/O29)*100</f>
        <v>4.382607820817257</v>
      </c>
      <c r="AG29" s="1">
        <f>LN(P28/P29)*100</f>
        <v>4.8106075065880622</v>
      </c>
      <c r="AH29" s="1">
        <f>LN(Q28/Q29)*100</f>
        <v>1.4335067635360816</v>
      </c>
      <c r="AI29" s="1">
        <f>LN(R28/R29)*100</f>
        <v>-2.3963972751211911</v>
      </c>
      <c r="AJ29" s="1">
        <f t="shared" si="0"/>
        <v>0.42851328546186462</v>
      </c>
    </row>
    <row r="30" spans="1:36" x14ac:dyDescent="0.25">
      <c r="A30" s="2">
        <v>41213</v>
      </c>
      <c r="B30">
        <v>5619.7001950000003</v>
      </c>
      <c r="C30" s="1">
        <v>473.72</v>
      </c>
      <c r="D30" s="1">
        <v>1661.01</v>
      </c>
      <c r="E30" s="1">
        <v>1160.56</v>
      </c>
      <c r="F30" s="1">
        <v>32479.96</v>
      </c>
      <c r="G30" s="1">
        <v>412.71</v>
      </c>
      <c r="H30" s="1">
        <v>1727.45</v>
      </c>
      <c r="I30" s="1">
        <v>227.61</v>
      </c>
      <c r="J30" s="1">
        <v>658.29</v>
      </c>
      <c r="K30" s="1">
        <v>393.16</v>
      </c>
      <c r="L30" s="1">
        <v>1033.6600000000001</v>
      </c>
      <c r="M30" s="1">
        <v>69.040000000000006</v>
      </c>
      <c r="N30" s="1">
        <v>219.98</v>
      </c>
      <c r="O30" s="1">
        <v>103.03</v>
      </c>
      <c r="P30" s="1">
        <v>659.09</v>
      </c>
      <c r="Q30" s="1">
        <v>920.87</v>
      </c>
      <c r="R30" s="1">
        <v>1106.6099999999999</v>
      </c>
      <c r="S30" s="2">
        <v>41243</v>
      </c>
      <c r="T30" s="1">
        <f>LN(C29/C30)*100</f>
        <v>23.556294397214771</v>
      </c>
      <c r="U30" s="1">
        <f>LN(D29/D30)*100</f>
        <v>5.0119222975293383</v>
      </c>
      <c r="V30" s="1">
        <f>LN(E29/E30)*100</f>
        <v>-3.0870753670938536</v>
      </c>
      <c r="W30" s="1">
        <f>LN(F29/F30)*100</f>
        <v>-2.3409213858286058</v>
      </c>
      <c r="X30" s="1">
        <f>LN(G29/G30)*100</f>
        <v>-0.11394631210449799</v>
      </c>
      <c r="Y30" s="1">
        <f>LN(H29/H30)*100</f>
        <v>1.0784212206462644</v>
      </c>
      <c r="Z30" s="1">
        <f>LN(I29/I30)*100</f>
        <v>6.7113626325729872</v>
      </c>
      <c r="AA30" s="1">
        <f>LN(J29/J30)*100</f>
        <v>5.4913554337251442</v>
      </c>
      <c r="AB30" s="1">
        <f>LN(K29/K30)*100</f>
        <v>3.0706913093709622</v>
      </c>
      <c r="AC30" s="1">
        <f>LN(L29/L30)*100</f>
        <v>-1.1951247824597988</v>
      </c>
      <c r="AD30" s="1">
        <f>LN(M29/M30)*100</f>
        <v>2.2485730753082929</v>
      </c>
      <c r="AE30" s="1">
        <f>LN(N29/N30)*100</f>
        <v>3.0796454001926059</v>
      </c>
      <c r="AF30" s="1">
        <f>LN(O29/O30)*100</f>
        <v>21.622850062782035</v>
      </c>
      <c r="AG30" s="1">
        <f>LN(P29/P30)*100</f>
        <v>7.1824082126504774</v>
      </c>
      <c r="AH30" s="1">
        <f>LN(Q29/Q30)*100</f>
        <v>-8.1106579460994155</v>
      </c>
      <c r="AI30" s="1">
        <f>LN(R29/R30)*100</f>
        <v>4.0259036186539223</v>
      </c>
      <c r="AJ30" s="1">
        <f t="shared" si="0"/>
        <v>4.525295165091733</v>
      </c>
    </row>
    <row r="31" spans="1:36" x14ac:dyDescent="0.25">
      <c r="A31" s="2">
        <v>41182</v>
      </c>
      <c r="B31">
        <v>5703.2998049999997</v>
      </c>
      <c r="C31" s="1">
        <v>468.74</v>
      </c>
      <c r="D31" s="1">
        <v>1444.64</v>
      </c>
      <c r="E31" s="1">
        <v>1244.6300000000001</v>
      </c>
      <c r="F31" s="1">
        <v>40626.25</v>
      </c>
      <c r="G31" s="1">
        <v>406.56</v>
      </c>
      <c r="H31" s="1">
        <v>1746.45</v>
      </c>
      <c r="I31" s="1">
        <v>258.17</v>
      </c>
      <c r="J31" s="1">
        <v>634.64</v>
      </c>
      <c r="K31" s="1">
        <v>405.73</v>
      </c>
      <c r="L31" s="1">
        <v>933.2</v>
      </c>
      <c r="M31" s="1">
        <v>69.180000000000007</v>
      </c>
      <c r="N31" s="1">
        <v>235.99</v>
      </c>
      <c r="O31" s="1">
        <v>109.21</v>
      </c>
      <c r="P31" s="1">
        <v>611.77</v>
      </c>
      <c r="Q31" s="1">
        <v>1011.65</v>
      </c>
      <c r="R31" s="1">
        <v>1123.97</v>
      </c>
      <c r="S31" s="2">
        <v>41213</v>
      </c>
      <c r="T31" s="1">
        <f>LN(C30/C31)*100</f>
        <v>1.0568186129565924</v>
      </c>
      <c r="U31" s="1">
        <f>LN(D30/D31)*100</f>
        <v>13.956569550559946</v>
      </c>
      <c r="V31" s="1">
        <f>LN(E30/E31)*100</f>
        <v>-6.9935649743811901</v>
      </c>
      <c r="W31" s="1">
        <f>LN(F30/F31)*100</f>
        <v>-22.379112564168246</v>
      </c>
      <c r="X31" s="1">
        <f>LN(G30/G31)*100</f>
        <v>1.5013647569159956</v>
      </c>
      <c r="Y31" s="1">
        <f>LN(H30/H31)*100</f>
        <v>-1.093882348824051</v>
      </c>
      <c r="Z31" s="1">
        <f>LN(I30/I31)*100</f>
        <v>-12.598464464320951</v>
      </c>
      <c r="AA31" s="1">
        <f>LN(J30/J31)*100</f>
        <v>3.658765472214033</v>
      </c>
      <c r="AB31" s="1">
        <f>LN(K30/K31)*100</f>
        <v>-3.1471260045796146</v>
      </c>
      <c r="AC31" s="1">
        <f>LN(L30/L31)*100</f>
        <v>10.224164073185719</v>
      </c>
      <c r="AD31" s="1">
        <f>LN(M30/M31)*100</f>
        <v>-0.20257567338501725</v>
      </c>
      <c r="AE31" s="1">
        <f>LN(N30/N31)*100</f>
        <v>-7.0252798117527728</v>
      </c>
      <c r="AF31" s="1">
        <f>LN(O30/O31)*100</f>
        <v>-5.8252426252660268</v>
      </c>
      <c r="AG31" s="1">
        <f>LN(P30/P31)*100</f>
        <v>7.4503700857096371</v>
      </c>
      <c r="AH31" s="1">
        <f>LN(Q30/Q31)*100</f>
        <v>-9.4019064855535621</v>
      </c>
      <c r="AI31" s="1">
        <f>LN(R30/R31)*100</f>
        <v>-1.5565772593846698</v>
      </c>
      <c r="AJ31" s="1">
        <f t="shared" si="0"/>
        <v>-1.4766604095583831</v>
      </c>
    </row>
    <row r="32" spans="1:36" x14ac:dyDescent="0.25">
      <c r="A32" s="2">
        <v>41152</v>
      </c>
      <c r="B32">
        <v>5258.5</v>
      </c>
      <c r="C32" s="1">
        <v>434.23</v>
      </c>
      <c r="D32" s="1">
        <v>1416.52</v>
      </c>
      <c r="E32" s="1">
        <v>1231.73</v>
      </c>
      <c r="F32" s="1">
        <v>34784.57</v>
      </c>
      <c r="G32" s="1">
        <v>421.57</v>
      </c>
      <c r="H32" s="1">
        <v>1672.73</v>
      </c>
      <c r="I32" s="1">
        <v>254.25</v>
      </c>
      <c r="J32" s="1">
        <v>623.58000000000004</v>
      </c>
      <c r="K32" s="1">
        <v>339.47</v>
      </c>
      <c r="L32" s="1">
        <v>982.63</v>
      </c>
      <c r="M32" s="1">
        <v>61.72</v>
      </c>
      <c r="N32" s="1">
        <v>219.86</v>
      </c>
      <c r="O32" s="1">
        <v>90.92</v>
      </c>
      <c r="P32" s="1">
        <v>526.41999999999996</v>
      </c>
      <c r="Q32" s="1">
        <v>991.83</v>
      </c>
      <c r="R32" s="1">
        <v>1019.42</v>
      </c>
      <c r="S32" s="2">
        <v>41182</v>
      </c>
      <c r="T32" s="1">
        <f>LN(C31/C32)*100</f>
        <v>7.6473896082256996</v>
      </c>
      <c r="U32" s="1">
        <f>LN(D31/D32)*100</f>
        <v>1.9656996080120517</v>
      </c>
      <c r="V32" s="1">
        <f>LN(E31/E32)*100</f>
        <v>1.0418611743300616</v>
      </c>
      <c r="W32" s="1">
        <f>LN(F31/F32)*100</f>
        <v>15.52405117582455</v>
      </c>
      <c r="X32" s="1">
        <f>LN(G31/G32)*100</f>
        <v>-3.6254317628227803</v>
      </c>
      <c r="Y32" s="1">
        <f>LN(H31/H32)*100</f>
        <v>4.3128133918974711</v>
      </c>
      <c r="Z32" s="1">
        <f>LN(I31/I32)*100</f>
        <v>1.5300247732633525</v>
      </c>
      <c r="AA32" s="1">
        <f>LN(J31/J32)*100</f>
        <v>1.7580844165362035</v>
      </c>
      <c r="AB32" s="1">
        <f>LN(K31/K32)*100</f>
        <v>17.830233589291648</v>
      </c>
      <c r="AC32" s="1">
        <f>LN(L31/L32)*100</f>
        <v>-5.1613110364843342</v>
      </c>
      <c r="AD32" s="1">
        <f>LN(M31/M32)*100</f>
        <v>11.410377601406276</v>
      </c>
      <c r="AE32" s="1">
        <f>LN(N31/N32)*100</f>
        <v>7.079845109578045</v>
      </c>
      <c r="AF32" s="1">
        <f>LN(O31/O32)*100</f>
        <v>18.329263522529448</v>
      </c>
      <c r="AG32" s="1">
        <f>LN(P31/P32)*100</f>
        <v>15.025702167162816</v>
      </c>
      <c r="AH32" s="1">
        <f>LN(Q31/Q32)*100</f>
        <v>1.9786218593754741</v>
      </c>
      <c r="AI32" s="1">
        <f>LN(R31/R32)*100</f>
        <v>9.7633222608547445</v>
      </c>
      <c r="AJ32" s="1">
        <f t="shared" si="0"/>
        <v>8.1199105514875267</v>
      </c>
    </row>
    <row r="33" spans="1:36" x14ac:dyDescent="0.25">
      <c r="A33" s="2">
        <v>41121</v>
      </c>
      <c r="B33">
        <v>5229</v>
      </c>
      <c r="C33" s="1">
        <v>377.4</v>
      </c>
      <c r="D33" s="1">
        <v>1441.59</v>
      </c>
      <c r="E33" s="1">
        <v>1102.3699999999999</v>
      </c>
      <c r="F33" s="1">
        <v>25911.82</v>
      </c>
      <c r="G33" s="1">
        <v>390.16</v>
      </c>
      <c r="H33" s="1">
        <v>1635.82</v>
      </c>
      <c r="I33" s="1">
        <v>226.99</v>
      </c>
      <c r="J33" s="1">
        <v>601.44000000000005</v>
      </c>
      <c r="K33" s="1">
        <v>349.75</v>
      </c>
      <c r="L33" s="1">
        <v>945.35</v>
      </c>
      <c r="M33" s="1">
        <v>65.349999999999994</v>
      </c>
      <c r="N33" s="1">
        <v>207.32</v>
      </c>
      <c r="O33" s="1">
        <v>82.58</v>
      </c>
      <c r="P33" s="1">
        <v>584.79</v>
      </c>
      <c r="Q33" s="1">
        <v>977.22</v>
      </c>
      <c r="R33" s="1">
        <v>986.36</v>
      </c>
      <c r="S33" s="2">
        <v>41152</v>
      </c>
      <c r="T33" s="1">
        <f>LN(C32/C33)*100</f>
        <v>14.02687147070217</v>
      </c>
      <c r="U33" s="1">
        <f>LN(D32/D33)*100</f>
        <v>-1.7543511614006568</v>
      </c>
      <c r="V33" s="1">
        <f>LN(E32/E33)*100</f>
        <v>11.095727769473909</v>
      </c>
      <c r="W33" s="1">
        <f>LN(F32/F33)*100</f>
        <v>29.447466239261495</v>
      </c>
      <c r="X33" s="1">
        <f>LN(G32/G33)*100</f>
        <v>7.7428925798284389</v>
      </c>
      <c r="Y33" s="1">
        <f>LN(H32/H33)*100</f>
        <v>2.231281457247916</v>
      </c>
      <c r="Z33" s="1">
        <f>LN(I32/I33)*100</f>
        <v>11.341207128105854</v>
      </c>
      <c r="AA33" s="1">
        <f>LN(J32/J33)*100</f>
        <v>3.6150285012517323</v>
      </c>
      <c r="AB33" s="1">
        <f>LN(K32/K33)*100</f>
        <v>-2.9833035694282177</v>
      </c>
      <c r="AC33" s="1">
        <f>LN(L32/L33)*100</f>
        <v>3.8677421218180283</v>
      </c>
      <c r="AD33" s="1">
        <f>LN(M32/M33)*100</f>
        <v>-5.714941257527081</v>
      </c>
      <c r="AE33" s="1">
        <f>LN(N32/N33)*100</f>
        <v>5.8727486829211939</v>
      </c>
      <c r="AF33" s="1">
        <f>LN(O32/O33)*100</f>
        <v>9.6212478526398257</v>
      </c>
      <c r="AG33" s="1">
        <f>LN(P32/P33)*100</f>
        <v>-10.515343521583397</v>
      </c>
      <c r="AH33" s="1">
        <f>LN(Q32/Q33)*100</f>
        <v>1.4839915817924343</v>
      </c>
      <c r="AI33" s="1">
        <f>LN(R32/R33)*100</f>
        <v>3.2967717569940387</v>
      </c>
      <c r="AJ33" s="1">
        <f t="shared" si="0"/>
        <v>0.56257597719525121</v>
      </c>
    </row>
    <row r="34" spans="1:36" x14ac:dyDescent="0.25">
      <c r="A34" s="2">
        <v>41090</v>
      </c>
      <c r="B34">
        <v>5278.8999020000001</v>
      </c>
      <c r="C34" s="1">
        <v>392.87</v>
      </c>
      <c r="D34" s="1">
        <v>1446.23</v>
      </c>
      <c r="E34" s="1">
        <v>1039.58</v>
      </c>
      <c r="F34" s="1">
        <v>19779.560000000001</v>
      </c>
      <c r="G34" s="1">
        <v>400.77</v>
      </c>
      <c r="H34" s="1">
        <v>1951.64</v>
      </c>
      <c r="I34" s="1">
        <v>202.34</v>
      </c>
      <c r="J34" s="1">
        <v>603.19000000000005</v>
      </c>
      <c r="K34" s="1">
        <v>304.89</v>
      </c>
      <c r="L34" s="1">
        <v>883.67</v>
      </c>
      <c r="M34" s="1">
        <v>65.73</v>
      </c>
      <c r="N34" s="1">
        <v>233.59</v>
      </c>
      <c r="O34" s="1">
        <v>94.43</v>
      </c>
      <c r="P34" s="1">
        <v>543.47</v>
      </c>
      <c r="Q34" s="1">
        <v>973.57</v>
      </c>
      <c r="R34" s="1">
        <v>1019.42</v>
      </c>
      <c r="S34" s="2">
        <v>41121</v>
      </c>
      <c r="T34" s="1">
        <f>LN(C33/C34)*100</f>
        <v>-4.0173135408055654</v>
      </c>
      <c r="U34" s="1">
        <f>LN(D33/D34)*100</f>
        <v>-0.32134994514500331</v>
      </c>
      <c r="V34" s="1">
        <f>LN(E33/E34)*100</f>
        <v>5.864562212266625</v>
      </c>
      <c r="W34" s="1">
        <f>LN(F33/F34)*100</f>
        <v>27.00501540009056</v>
      </c>
      <c r="X34" s="1">
        <f>LN(G33/G34)*100</f>
        <v>-2.6830785268033139</v>
      </c>
      <c r="Y34" s="1">
        <f>LN(H33/H34)*100</f>
        <v>-17.652583707524052</v>
      </c>
      <c r="Z34" s="1">
        <f>LN(I33/I34)*100</f>
        <v>11.495651286986643</v>
      </c>
      <c r="AA34" s="1">
        <f>LN(J33/J34)*100</f>
        <v>-0.2905458491120938</v>
      </c>
      <c r="AB34" s="1">
        <f>LN(K33/K34)*100</f>
        <v>13.726755772780574</v>
      </c>
      <c r="AC34" s="1">
        <f>LN(L33/L34)*100</f>
        <v>6.7471539518688273</v>
      </c>
      <c r="AD34" s="1">
        <f>LN(M33/M34)*100</f>
        <v>-0.5798002205254057</v>
      </c>
      <c r="AE34" s="1">
        <f>LN(N33/N34)*100</f>
        <v>-11.930394849709012</v>
      </c>
      <c r="AF34" s="1">
        <f>LN(O33/O34)*100</f>
        <v>-13.409129881703377</v>
      </c>
      <c r="AG34" s="1">
        <f>LN(P33/P34)*100</f>
        <v>7.3278301180441625</v>
      </c>
      <c r="AH34" s="1">
        <f>LN(Q33/Q34)*100</f>
        <v>0.37420780907119411</v>
      </c>
      <c r="AI34" s="1">
        <f>LN(R33/R34)*100</f>
        <v>-3.2967717569940347</v>
      </c>
      <c r="AJ34" s="1">
        <f t="shared" si="0"/>
        <v>-0.94976689099659195</v>
      </c>
    </row>
    <row r="35" spans="1:36" x14ac:dyDescent="0.25">
      <c r="A35" s="2">
        <v>41060</v>
      </c>
      <c r="B35">
        <v>4924.25</v>
      </c>
      <c r="C35" s="1">
        <v>361.03</v>
      </c>
      <c r="D35" s="1">
        <v>1424.2</v>
      </c>
      <c r="E35" s="1">
        <v>930.91</v>
      </c>
      <c r="F35" s="1">
        <v>18957.919999999998</v>
      </c>
      <c r="G35" s="1">
        <v>390.7</v>
      </c>
      <c r="H35" s="1">
        <v>1933</v>
      </c>
      <c r="I35" s="1">
        <v>207.11</v>
      </c>
      <c r="J35" s="1">
        <v>534.35</v>
      </c>
      <c r="K35" s="1">
        <v>274.47000000000003</v>
      </c>
      <c r="L35" s="1">
        <v>804.67</v>
      </c>
      <c r="M35" s="1">
        <v>66.98</v>
      </c>
      <c r="N35" s="1">
        <v>226.16</v>
      </c>
      <c r="O35" s="1">
        <v>74.78</v>
      </c>
      <c r="P35" s="1">
        <v>528.17999999999995</v>
      </c>
      <c r="Q35" s="1">
        <v>867.65</v>
      </c>
      <c r="R35" s="1">
        <v>967.77</v>
      </c>
      <c r="S35" s="2">
        <v>41090</v>
      </c>
      <c r="T35" s="1">
        <f>LN(C34/C35)*100</f>
        <v>8.4517710969370761</v>
      </c>
      <c r="U35" s="1">
        <f>LN(D34/D35)*100</f>
        <v>1.5349917996480762</v>
      </c>
      <c r="V35" s="1">
        <f>LN(E34/E35)*100</f>
        <v>11.04094620566014</v>
      </c>
      <c r="W35" s="1">
        <f>LN(F34/F35)*100</f>
        <v>4.2427295088010446</v>
      </c>
      <c r="X35" s="1">
        <f>LN(G34/G35)*100</f>
        <v>2.5447694608805493</v>
      </c>
      <c r="Y35" s="1">
        <f>LN(H34/H35)*100</f>
        <v>0.95968445265903857</v>
      </c>
      <c r="Z35" s="1">
        <f>LN(I34/I35)*100</f>
        <v>-2.3300602310315299</v>
      </c>
      <c r="AA35" s="1">
        <f>LN(J34/J35)*100</f>
        <v>12.118118333608313</v>
      </c>
      <c r="AB35" s="1">
        <f>LN(K34/K35)*100</f>
        <v>10.510909045823094</v>
      </c>
      <c r="AC35" s="1">
        <f>LN(L34/L35)*100</f>
        <v>9.3651434292391471</v>
      </c>
      <c r="AD35" s="1">
        <f>LN(M34/M35)*100</f>
        <v>-1.8838625090573689</v>
      </c>
      <c r="AE35" s="1">
        <f>LN(N34/N35)*100</f>
        <v>3.2324728433261027</v>
      </c>
      <c r="AF35" s="1">
        <f>LN(O34/O35)*100</f>
        <v>23.330834972601018</v>
      </c>
      <c r="AG35" s="1">
        <f>LN(P34/P35)*100</f>
        <v>2.8537372544852047</v>
      </c>
      <c r="AH35" s="1">
        <f>LN(Q34/Q35)*100</f>
        <v>11.518132018629972</v>
      </c>
      <c r="AI35" s="1">
        <f>LN(R34/R35)*100</f>
        <v>5.1994661358780805</v>
      </c>
      <c r="AJ35" s="1">
        <f t="shared" si="0"/>
        <v>6.954574535229245</v>
      </c>
    </row>
    <row r="36" spans="1:36" x14ac:dyDescent="0.25">
      <c r="A36" s="2">
        <v>41029</v>
      </c>
      <c r="B36">
        <v>5248.1499020000001</v>
      </c>
      <c r="C36" s="1">
        <v>356.48</v>
      </c>
      <c r="D36" s="1">
        <v>1324.49</v>
      </c>
      <c r="E36" s="1">
        <v>836.62</v>
      </c>
      <c r="F36" s="1">
        <v>23011.02</v>
      </c>
      <c r="G36" s="1">
        <v>391.09</v>
      </c>
      <c r="H36" s="1">
        <v>1892.27</v>
      </c>
      <c r="I36" s="1">
        <v>245.02</v>
      </c>
      <c r="J36" s="1">
        <v>571.97</v>
      </c>
      <c r="K36" s="1">
        <v>262.32</v>
      </c>
      <c r="L36" s="1">
        <v>738.04</v>
      </c>
      <c r="M36" s="1">
        <v>69.34</v>
      </c>
      <c r="N36" s="1">
        <v>229.21</v>
      </c>
      <c r="O36" s="1">
        <v>89.61</v>
      </c>
      <c r="P36" s="1">
        <v>559.97</v>
      </c>
      <c r="Q36" s="1">
        <v>910.96</v>
      </c>
      <c r="R36" s="1">
        <v>1054.96</v>
      </c>
      <c r="S36" s="2">
        <v>41060</v>
      </c>
      <c r="T36" s="1">
        <f>LN(C35/C36)*100</f>
        <v>1.2682920074270168</v>
      </c>
      <c r="U36" s="1">
        <f>LN(D35/D36)*100</f>
        <v>7.258277288327653</v>
      </c>
      <c r="V36" s="1">
        <f>LN(E35/E36)*100</f>
        <v>10.679263734745044</v>
      </c>
      <c r="W36" s="1">
        <f>LN(F35/F36)*100</f>
        <v>-19.375144545006524</v>
      </c>
      <c r="X36" s="1">
        <f>LN(G35/G36)*100</f>
        <v>-9.9771046534577496E-2</v>
      </c>
      <c r="Y36" s="1">
        <f>LN(H35/H36)*100</f>
        <v>2.1296033646980286</v>
      </c>
      <c r="Z36" s="1">
        <f>LN(I35/I36)*100</f>
        <v>-16.808978677796489</v>
      </c>
      <c r="AA36" s="1">
        <f>LN(J35/J36)*100</f>
        <v>-6.8035487481023669</v>
      </c>
      <c r="AB36" s="1">
        <f>LN(K35/K36)*100</f>
        <v>4.5276832823160795</v>
      </c>
      <c r="AC36" s="1">
        <f>LN(L35/L36)*100</f>
        <v>8.6434231809176705</v>
      </c>
      <c r="AD36" s="1">
        <f>LN(M35/M36)*100</f>
        <v>-3.462787289081886</v>
      </c>
      <c r="AE36" s="1">
        <f>LN(N35/N36)*100</f>
        <v>-1.3395900520940136</v>
      </c>
      <c r="AF36" s="1">
        <f>LN(O35/O36)*100</f>
        <v>-18.091645134716043</v>
      </c>
      <c r="AG36" s="1">
        <f>LN(P35/P36)*100</f>
        <v>-5.8446076164753631</v>
      </c>
      <c r="AH36" s="1">
        <f>LN(Q35/Q36)*100</f>
        <v>-4.8710580965836847</v>
      </c>
      <c r="AI36" s="1">
        <f>LN(R35/R36)*100</f>
        <v>-8.6263674760789328</v>
      </c>
      <c r="AJ36" s="1">
        <f t="shared" si="0"/>
        <v>-6.3703636113480524</v>
      </c>
    </row>
    <row r="37" spans="1:36" x14ac:dyDescent="0.25">
      <c r="A37" s="2">
        <v>40999</v>
      </c>
      <c r="B37">
        <v>5295.5498049999997</v>
      </c>
      <c r="C37" s="1">
        <v>310.91000000000003</v>
      </c>
      <c r="D37" s="1">
        <v>1171.74</v>
      </c>
      <c r="E37" s="1">
        <v>679.32</v>
      </c>
      <c r="F37" s="1">
        <v>22855.71</v>
      </c>
      <c r="G37" s="1">
        <v>366.68</v>
      </c>
      <c r="H37" s="1">
        <v>1787.64</v>
      </c>
      <c r="I37" s="1">
        <v>244.97</v>
      </c>
      <c r="J37" s="1">
        <v>528.64</v>
      </c>
      <c r="K37" s="1">
        <v>263.25</v>
      </c>
      <c r="L37" s="1">
        <v>660.33</v>
      </c>
      <c r="M37" s="1">
        <v>70.260000000000005</v>
      </c>
      <c r="N37" s="1">
        <v>266.83999999999997</v>
      </c>
      <c r="O37" s="1">
        <v>95.16</v>
      </c>
      <c r="P37" s="1">
        <v>590.54999999999995</v>
      </c>
      <c r="Q37" s="1">
        <v>840</v>
      </c>
      <c r="R37" s="1">
        <v>1093.8</v>
      </c>
      <c r="S37" s="2">
        <v>41029</v>
      </c>
      <c r="T37" s="1">
        <f>LN(C36/C37)*100</f>
        <v>13.677465606825089</v>
      </c>
      <c r="U37" s="1">
        <f>LN(D36/D37)*100</f>
        <v>12.253765614200182</v>
      </c>
      <c r="V37" s="1">
        <f>LN(E36/E37)*100</f>
        <v>20.827766717313192</v>
      </c>
      <c r="W37" s="1">
        <f>LN(F36/F37)*100</f>
        <v>0.67722549040261881</v>
      </c>
      <c r="X37" s="1">
        <f>LN(G36/G37)*100</f>
        <v>6.4448179432795749</v>
      </c>
      <c r="Y37" s="1">
        <f>LN(H36/H37)*100</f>
        <v>5.6880852381848612</v>
      </c>
      <c r="Z37" s="1">
        <f>LN(I36/I37)*100</f>
        <v>2.0408579837777382E-2</v>
      </c>
      <c r="AA37" s="1">
        <f>LN(J36/J37)*100</f>
        <v>7.8778871559370955</v>
      </c>
      <c r="AB37" s="1">
        <f>LN(K36/K37)*100</f>
        <v>-0.3539018477692088</v>
      </c>
      <c r="AC37" s="1">
        <f>LN(L36/L37)*100</f>
        <v>11.125831361155928</v>
      </c>
      <c r="AD37" s="1">
        <f>LN(M36/M37)*100</f>
        <v>-1.3180706580803672</v>
      </c>
      <c r="AE37" s="1">
        <f>LN(N36/N37)*100</f>
        <v>-15.20106139350395</v>
      </c>
      <c r="AF37" s="1">
        <f>LN(O36/O37)*100</f>
        <v>-6.0092764538628725</v>
      </c>
      <c r="AG37" s="1">
        <f>LN(P36/P37)*100</f>
        <v>-5.317109519223286</v>
      </c>
      <c r="AH37" s="1">
        <f>LN(Q36/Q37)*100</f>
        <v>8.1097096664990378</v>
      </c>
      <c r="AI37" s="1">
        <f>LN(R36/R37)*100</f>
        <v>-3.6155020413228627</v>
      </c>
      <c r="AJ37" s="1">
        <f t="shared" si="0"/>
        <v>-0.89911935355316153</v>
      </c>
    </row>
    <row r="38" spans="1:36" x14ac:dyDescent="0.25">
      <c r="A38" s="2">
        <v>40968</v>
      </c>
      <c r="B38">
        <v>5385.2001950000003</v>
      </c>
      <c r="C38" s="1">
        <v>284.85000000000002</v>
      </c>
      <c r="D38" s="1">
        <v>1101.3</v>
      </c>
      <c r="E38" s="1">
        <v>629.58000000000004</v>
      </c>
      <c r="F38" s="1">
        <v>27244.49</v>
      </c>
      <c r="G38" s="1">
        <v>383.36</v>
      </c>
      <c r="H38" s="1">
        <v>1693.09</v>
      </c>
      <c r="I38" s="1">
        <v>252.66</v>
      </c>
      <c r="J38" s="1">
        <v>483.79</v>
      </c>
      <c r="K38" s="1">
        <v>264.08</v>
      </c>
      <c r="L38" s="1">
        <v>627.36</v>
      </c>
      <c r="M38" s="1">
        <v>80.650000000000006</v>
      </c>
      <c r="N38" s="1">
        <v>268.43</v>
      </c>
      <c r="O38" s="1">
        <v>97.29</v>
      </c>
      <c r="P38" s="1">
        <v>553.16</v>
      </c>
      <c r="Q38" s="1">
        <v>938.61</v>
      </c>
      <c r="R38" s="1">
        <v>1200.4100000000001</v>
      </c>
      <c r="S38" s="2">
        <v>40999</v>
      </c>
      <c r="T38" s="1">
        <f>LN(C37/C38)*100</f>
        <v>8.7540755304209075</v>
      </c>
      <c r="U38" s="1">
        <f>LN(D37/D38)*100</f>
        <v>6.1998523351847661</v>
      </c>
      <c r="V38" s="1">
        <f>LN(E37/E38)*100</f>
        <v>7.6039367438694132</v>
      </c>
      <c r="W38" s="1">
        <f>LN(F37/F38)*100</f>
        <v>-17.565032211527353</v>
      </c>
      <c r="X38" s="1">
        <f>LN(G37/G38)*100</f>
        <v>-4.4484962393455003</v>
      </c>
      <c r="Y38" s="1">
        <f>LN(H37/H38)*100</f>
        <v>5.4341052388433093</v>
      </c>
      <c r="Z38" s="1">
        <f>LN(I37/I38)*100</f>
        <v>-3.0908957334244618</v>
      </c>
      <c r="AA38" s="1">
        <f>LN(J37/J38)*100</f>
        <v>8.8656742628475094</v>
      </c>
      <c r="AB38" s="1">
        <f>LN(K37/K38)*100</f>
        <v>-0.31479365308525753</v>
      </c>
      <c r="AC38" s="1">
        <f>LN(L37/L38)*100</f>
        <v>5.1219171518100719</v>
      </c>
      <c r="AD38" s="1">
        <f>LN(M37/M38)*100</f>
        <v>-13.791615773353685</v>
      </c>
      <c r="AE38" s="1">
        <f>LN(N37/N38)*100</f>
        <v>-0.59409444824522828</v>
      </c>
      <c r="AF38" s="1">
        <f>LN(O37/O38)*100</f>
        <v>-2.2136523552579486</v>
      </c>
      <c r="AG38" s="1">
        <f>LN(P37/P38)*100</f>
        <v>6.5407015461398572</v>
      </c>
      <c r="AH38" s="1">
        <f>LN(Q37/Q38)*100</f>
        <v>-11.099816563198161</v>
      </c>
      <c r="AI38" s="1">
        <f>LN(R37/R38)*100</f>
        <v>-9.3005293175322148</v>
      </c>
      <c r="AJ38" s="1">
        <f t="shared" si="0"/>
        <v>-1.6787677920617299</v>
      </c>
    </row>
    <row r="39" spans="1:36" x14ac:dyDescent="0.25">
      <c r="A39" s="2">
        <v>40939</v>
      </c>
      <c r="B39">
        <v>5199.25</v>
      </c>
      <c r="C39" s="1">
        <v>278.08999999999997</v>
      </c>
      <c r="D39" s="1">
        <v>1022.9</v>
      </c>
      <c r="E39" s="1">
        <v>512.67999999999995</v>
      </c>
      <c r="F39" s="1">
        <v>24464.93</v>
      </c>
      <c r="G39" s="1">
        <v>355.26</v>
      </c>
      <c r="H39" s="1">
        <v>1643.27</v>
      </c>
      <c r="I39" s="1">
        <v>240.07</v>
      </c>
      <c r="J39" s="1">
        <v>475.17</v>
      </c>
      <c r="K39" s="1">
        <v>265.64</v>
      </c>
      <c r="L39" s="1">
        <v>677.01</v>
      </c>
      <c r="M39" s="1">
        <v>79.349999999999994</v>
      </c>
      <c r="N39" s="1">
        <v>255.64</v>
      </c>
      <c r="O39" s="1">
        <v>95.44</v>
      </c>
      <c r="P39" s="1">
        <v>529.14</v>
      </c>
      <c r="Q39" s="1">
        <v>931.83</v>
      </c>
      <c r="R39" s="1">
        <v>1118.18</v>
      </c>
      <c r="S39" s="2">
        <v>40968</v>
      </c>
      <c r="T39" s="1">
        <f>LN(C38/C39)*100</f>
        <v>2.4017923621385813</v>
      </c>
      <c r="U39" s="1">
        <f>LN(D38/D39)*100</f>
        <v>7.384956970793656</v>
      </c>
      <c r="V39" s="1">
        <f>LN(E38/E39)*100</f>
        <v>20.54010615362515</v>
      </c>
      <c r="W39" s="1">
        <f>LN(F38/F39)*100</f>
        <v>10.761063532217911</v>
      </c>
      <c r="X39" s="1">
        <f>LN(G38/G39)*100</f>
        <v>7.6124579715290173</v>
      </c>
      <c r="Y39" s="1">
        <f>LN(H38/H39)*100</f>
        <v>2.9867102718863059</v>
      </c>
      <c r="Z39" s="1">
        <f>LN(I38/I39)*100</f>
        <v>5.1114163919686844</v>
      </c>
      <c r="AA39" s="1">
        <f>LN(J38/J39)*100</f>
        <v>1.7978293521644693</v>
      </c>
      <c r="AB39" s="1">
        <f>LN(K38/K39)*100</f>
        <v>-0.58899211275754049</v>
      </c>
      <c r="AC39" s="1">
        <f>LN(L38/L39)*100</f>
        <v>-7.6165505307906987</v>
      </c>
      <c r="AD39" s="1">
        <f>LN(M38/M39)*100</f>
        <v>1.6250357598799872</v>
      </c>
      <c r="AE39" s="1">
        <f>LN(N38/N39)*100</f>
        <v>4.8819967541685791</v>
      </c>
      <c r="AF39" s="1">
        <f>LN(O38/O39)*100</f>
        <v>1.9198431197675694</v>
      </c>
      <c r="AG39" s="1">
        <f>LN(P38/P39)*100</f>
        <v>4.4394243468313235</v>
      </c>
      <c r="AH39" s="1">
        <f>LN(Q38/Q39)*100</f>
        <v>0.72496628547555164</v>
      </c>
      <c r="AI39" s="1">
        <f>LN(R38/R39)*100</f>
        <v>7.096080154343813</v>
      </c>
      <c r="AJ39" s="1">
        <f t="shared" si="0"/>
        <v>3.5140101917403097</v>
      </c>
    </row>
    <row r="40" spans="1:36" x14ac:dyDescent="0.25">
      <c r="A40" s="2">
        <v>40908</v>
      </c>
      <c r="B40">
        <v>4624.2998049999997</v>
      </c>
      <c r="C40" s="1">
        <v>212.53</v>
      </c>
      <c r="D40" s="1">
        <v>988.7</v>
      </c>
      <c r="E40" s="1">
        <v>442.77</v>
      </c>
      <c r="F40" s="1">
        <v>25819.64</v>
      </c>
      <c r="G40" s="1">
        <v>364.13</v>
      </c>
      <c r="H40" s="1">
        <v>1610.73</v>
      </c>
      <c r="I40" s="1">
        <v>230.2</v>
      </c>
      <c r="J40" s="1">
        <v>468.99</v>
      </c>
      <c r="K40" s="1">
        <v>244.77</v>
      </c>
      <c r="L40" s="1">
        <v>669.47</v>
      </c>
      <c r="M40" s="1">
        <v>65.13</v>
      </c>
      <c r="N40" s="1">
        <v>257.64999999999998</v>
      </c>
      <c r="O40" s="1">
        <v>85.81</v>
      </c>
      <c r="P40" s="1">
        <v>382.39</v>
      </c>
      <c r="Q40" s="1">
        <v>839.48</v>
      </c>
      <c r="R40" s="1">
        <v>989.26</v>
      </c>
      <c r="S40" s="2">
        <v>40939</v>
      </c>
      <c r="T40" s="1">
        <f>LN(C39/C40)*100</f>
        <v>26.886164743441928</v>
      </c>
      <c r="U40" s="1">
        <f>LN(D39/D40)*100</f>
        <v>3.4006060559874283</v>
      </c>
      <c r="V40" s="1">
        <f>LN(E39/E40)*100</f>
        <v>14.660142099982899</v>
      </c>
      <c r="W40" s="1">
        <f>LN(F39/F40)*100</f>
        <v>-5.3894779134538906</v>
      </c>
      <c r="X40" s="1">
        <f>LN(G39/G40)*100</f>
        <v>-2.4661030961814165</v>
      </c>
      <c r="Y40" s="1">
        <f>LN(H39/H40)*100</f>
        <v>2.0000666706669437</v>
      </c>
      <c r="Z40" s="1">
        <f>LN(I39/I40)*100</f>
        <v>4.1982051194422336</v>
      </c>
      <c r="AA40" s="1">
        <f>LN(J39/J40)*100</f>
        <v>1.3091188485096015</v>
      </c>
      <c r="AB40" s="1">
        <f>LN(K39/K40)*100</f>
        <v>8.1823014563694318</v>
      </c>
      <c r="AC40" s="1">
        <f>LN(L39/L40)*100</f>
        <v>1.1199689284052325</v>
      </c>
      <c r="AD40" s="1">
        <f>LN(M39/M40)*100</f>
        <v>19.748317441410794</v>
      </c>
      <c r="AE40" s="1">
        <f>LN(N39/N40)*100</f>
        <v>-0.78318699921522306</v>
      </c>
      <c r="AF40" s="1">
        <f>LN(O39/O40)*100</f>
        <v>10.636222797063107</v>
      </c>
      <c r="AG40" s="1">
        <f>LN(P39/P40)*100</f>
        <v>32.481201692044685</v>
      </c>
      <c r="AH40" s="1">
        <f>LN(Q39/Q40)*100</f>
        <v>10.436774208536477</v>
      </c>
      <c r="AI40" s="1">
        <f>LN(R39/R40)*100</f>
        <v>12.250045366193184</v>
      </c>
      <c r="AJ40" s="1">
        <f t="shared" si="0"/>
        <v>11.718941842617303</v>
      </c>
    </row>
    <row r="41" spans="1:36" x14ac:dyDescent="0.25">
      <c r="A41" s="2">
        <v>40877</v>
      </c>
      <c r="B41">
        <v>4832.0498049999997</v>
      </c>
      <c r="C41" s="1">
        <v>217.88</v>
      </c>
      <c r="D41" s="1">
        <v>1136.23</v>
      </c>
      <c r="E41" s="1">
        <v>502.59</v>
      </c>
      <c r="F41" s="1">
        <v>27261.52</v>
      </c>
      <c r="G41" s="1">
        <v>349.98</v>
      </c>
      <c r="H41" s="1">
        <v>1614.64</v>
      </c>
      <c r="I41" s="1">
        <v>242.41</v>
      </c>
      <c r="J41" s="1">
        <v>467.6</v>
      </c>
      <c r="K41" s="1">
        <v>258.99</v>
      </c>
      <c r="L41" s="1">
        <v>644.94000000000005</v>
      </c>
      <c r="M41" s="1">
        <v>68.23</v>
      </c>
      <c r="N41" s="1">
        <v>242.68</v>
      </c>
      <c r="O41" s="1">
        <v>82.85</v>
      </c>
      <c r="P41" s="1">
        <v>435.87</v>
      </c>
      <c r="Q41" s="1">
        <v>964.96</v>
      </c>
      <c r="R41" s="1">
        <v>984.71</v>
      </c>
      <c r="S41" s="2">
        <v>40908</v>
      </c>
      <c r="T41" s="1">
        <f>LN(C40/C41)*100</f>
        <v>-2.4861297644874014</v>
      </c>
      <c r="U41" s="1">
        <f>LN(D40/D41)*100</f>
        <v>-13.90800946735124</v>
      </c>
      <c r="V41" s="1">
        <f>LN(E40/E41)*100</f>
        <v>-12.672428051175649</v>
      </c>
      <c r="W41" s="1">
        <f>LN(F40/F41)*100</f>
        <v>-5.4340741427053585</v>
      </c>
      <c r="X41" s="1">
        <f>LN(G40/G41)*100</f>
        <v>3.9634936739952518</v>
      </c>
      <c r="Y41" s="1">
        <f>LN(H40/H41)*100</f>
        <v>-0.24245292263272974</v>
      </c>
      <c r="Z41" s="1">
        <f>LN(I40/I41)*100</f>
        <v>-5.16820111818617</v>
      </c>
      <c r="AA41" s="1">
        <f>LN(J40/J41)*100</f>
        <v>0.29682166594291548</v>
      </c>
      <c r="AB41" s="1">
        <f>LN(K40/K41)*100</f>
        <v>-5.6470456806722424</v>
      </c>
      <c r="AC41" s="1">
        <f>LN(L40/L41)*100</f>
        <v>3.7329065354848985</v>
      </c>
      <c r="AD41" s="1">
        <f>LN(M40/M41)*100</f>
        <v>-4.6499078269022247</v>
      </c>
      <c r="AE41" s="1">
        <f>LN(N40/N41)*100</f>
        <v>5.9858371700136086</v>
      </c>
      <c r="AF41" s="1">
        <f>LN(O40/O41)*100</f>
        <v>3.5103805946457713</v>
      </c>
      <c r="AG41" s="1">
        <f>LN(P40/P41)*100</f>
        <v>-13.090300354365967</v>
      </c>
      <c r="AH41" s="1">
        <f>LN(Q40/Q41)*100</f>
        <v>-13.930399717345615</v>
      </c>
      <c r="AI41" s="1">
        <f>LN(R40/R41)*100</f>
        <v>0.46100073031610878</v>
      </c>
      <c r="AJ41" s="1">
        <f t="shared" si="0"/>
        <v>-4.3945801915832394</v>
      </c>
    </row>
    <row r="42" spans="1:36" x14ac:dyDescent="0.25">
      <c r="A42" s="2">
        <v>40847</v>
      </c>
      <c r="B42">
        <v>5326.6000979999999</v>
      </c>
      <c r="C42" s="1">
        <v>209.8</v>
      </c>
      <c r="D42" s="1">
        <v>1164.6400000000001</v>
      </c>
      <c r="E42" s="1">
        <v>498.67</v>
      </c>
      <c r="F42" s="1">
        <v>28337.68</v>
      </c>
      <c r="G42" s="1">
        <v>350.05</v>
      </c>
      <c r="H42" s="1">
        <v>1605.27</v>
      </c>
      <c r="I42" s="1">
        <v>249.19</v>
      </c>
      <c r="J42" s="1">
        <v>496.6</v>
      </c>
      <c r="K42" s="1">
        <v>253.18</v>
      </c>
      <c r="L42" s="1">
        <v>664.55</v>
      </c>
      <c r="M42" s="1">
        <v>88.95</v>
      </c>
      <c r="N42" s="1">
        <v>267.88</v>
      </c>
      <c r="O42" s="1">
        <v>81.400000000000006</v>
      </c>
      <c r="P42" s="1">
        <v>503.28</v>
      </c>
      <c r="Q42" s="1">
        <v>1236.26</v>
      </c>
      <c r="R42" s="1">
        <v>1038.02</v>
      </c>
      <c r="S42" s="2">
        <v>40877</v>
      </c>
      <c r="T42" s="1">
        <f>LN(C41/C42)*100</f>
        <v>3.7789756553276779</v>
      </c>
      <c r="U42" s="1">
        <f>LN(D41/D42)*100</f>
        <v>-2.4696261793348135</v>
      </c>
      <c r="V42" s="1">
        <f>LN(E41/E42)*100</f>
        <v>0.78301740376001927</v>
      </c>
      <c r="W42" s="1">
        <f>LN(F41/F42)*100</f>
        <v>-3.8716183752274342</v>
      </c>
      <c r="X42" s="1">
        <f>LN(G41/G42)*100</f>
        <v>-1.9999142960535291E-2</v>
      </c>
      <c r="Y42" s="1">
        <f>LN(H41/H42)*100</f>
        <v>0.58200548768027982</v>
      </c>
      <c r="Z42" s="1">
        <f>LN(I41/I42)*100</f>
        <v>-2.7585150227573059</v>
      </c>
      <c r="AA42" s="1">
        <f>LN(J41/J42)*100</f>
        <v>-6.0171643476152878</v>
      </c>
      <c r="AB42" s="1">
        <f>LN(K41/K42)*100</f>
        <v>2.2688752706858888</v>
      </c>
      <c r="AC42" s="1">
        <f>LN(L41/L42)*100</f>
        <v>-2.9952830654314417</v>
      </c>
      <c r="AD42" s="1">
        <f>LN(M41/M42)*100</f>
        <v>-26.519006328451184</v>
      </c>
      <c r="AE42" s="1">
        <f>LN(N41/N42)*100</f>
        <v>-9.8795415967752369</v>
      </c>
      <c r="AF42" s="1">
        <f>LN(O41/O42)*100</f>
        <v>1.7656470864077136</v>
      </c>
      <c r="AG42" s="1">
        <f>LN(P41/P42)*100</f>
        <v>-14.380264151041697</v>
      </c>
      <c r="AH42" s="1">
        <f>LN(Q41/Q42)*100</f>
        <v>-24.775932218029599</v>
      </c>
      <c r="AI42" s="1">
        <f>LN(R41/R42)*100</f>
        <v>-5.2723149783484633</v>
      </c>
      <c r="AJ42" s="1">
        <f t="shared" si="0"/>
        <v>-9.7442386439816904</v>
      </c>
    </row>
    <row r="43" spans="1:36" x14ac:dyDescent="0.25">
      <c r="A43" s="2">
        <v>40816</v>
      </c>
      <c r="B43">
        <v>4943.25</v>
      </c>
      <c r="C43" s="1">
        <v>187.39</v>
      </c>
      <c r="D43" s="1">
        <v>1231.5899999999999</v>
      </c>
      <c r="E43" s="1">
        <v>441.88</v>
      </c>
      <c r="F43" s="1">
        <v>25726.45</v>
      </c>
      <c r="G43" s="1">
        <v>325.43</v>
      </c>
      <c r="H43" s="1">
        <v>1530.55</v>
      </c>
      <c r="I43" s="1">
        <v>243.37</v>
      </c>
      <c r="J43" s="1">
        <v>461.31</v>
      </c>
      <c r="K43" s="1">
        <v>244.14</v>
      </c>
      <c r="L43" s="1">
        <v>634</v>
      </c>
      <c r="M43" s="1">
        <v>89.17</v>
      </c>
      <c r="N43" s="1">
        <v>235.81</v>
      </c>
      <c r="O43" s="1">
        <v>72.63</v>
      </c>
      <c r="P43" s="1">
        <v>436.43</v>
      </c>
      <c r="Q43" s="1">
        <v>1185.1300000000001</v>
      </c>
      <c r="R43" s="1">
        <v>981.82</v>
      </c>
      <c r="S43" s="2">
        <v>40847</v>
      </c>
      <c r="T43" s="1">
        <f>LN(C42/C43)*100</f>
        <v>11.296268937462251</v>
      </c>
      <c r="U43" s="1">
        <f>LN(D42/D43)*100</f>
        <v>-5.5893991128109421</v>
      </c>
      <c r="V43" s="1">
        <f>LN(E42/E43)*100</f>
        <v>12.090620233187606</v>
      </c>
      <c r="W43" s="1">
        <f>LN(F42/F43)*100</f>
        <v>9.6672722285583408</v>
      </c>
      <c r="X43" s="1">
        <f>LN(G42/G43)*100</f>
        <v>7.2928616665399888</v>
      </c>
      <c r="Y43" s="1">
        <f>LN(H42/H43)*100</f>
        <v>4.7664818800818143</v>
      </c>
      <c r="Z43" s="1">
        <f>LN(I42/I43)*100</f>
        <v>2.3632738643216809</v>
      </c>
      <c r="AA43" s="1">
        <f>LN(J42/J43)*100</f>
        <v>7.3714604878355168</v>
      </c>
      <c r="AB43" s="1">
        <f>LN(K42/K43)*100</f>
        <v>3.6358866967028778</v>
      </c>
      <c r="AC43" s="1">
        <f>LN(L42/L43)*100</f>
        <v>4.7061165430115741</v>
      </c>
      <c r="AD43" s="1">
        <f>LN(M42/M43)*100</f>
        <v>-0.24702460349438735</v>
      </c>
      <c r="AE43" s="1">
        <f>LN(N42/N43)*100</f>
        <v>12.751272301677266</v>
      </c>
      <c r="AF43" s="1">
        <f>LN(O42/O43)*100</f>
        <v>11.399721339041802</v>
      </c>
      <c r="AG43" s="1">
        <f>LN(P42/P43)*100</f>
        <v>14.251867939432675</v>
      </c>
      <c r="AH43" s="1">
        <f>LN(Q42/Q43)*100</f>
        <v>4.223821968950487</v>
      </c>
      <c r="AI43" s="1">
        <f>LN(R42/R43)*100</f>
        <v>5.5662339198870185</v>
      </c>
      <c r="AJ43" s="1">
        <f t="shared" si="0"/>
        <v>7.469014472656764</v>
      </c>
    </row>
    <row r="44" spans="1:36" x14ac:dyDescent="0.25">
      <c r="A44" s="2">
        <v>40786</v>
      </c>
      <c r="B44">
        <v>5001</v>
      </c>
      <c r="C44" s="1">
        <v>155.28</v>
      </c>
      <c r="D44" s="1">
        <v>1336.09</v>
      </c>
      <c r="E44" s="1">
        <v>468.64</v>
      </c>
      <c r="F44" s="1">
        <v>24011.02</v>
      </c>
      <c r="G44" s="1">
        <v>327.02999999999997</v>
      </c>
      <c r="H44" s="1">
        <v>1443.51</v>
      </c>
      <c r="I44" s="1">
        <v>241.52</v>
      </c>
      <c r="J44" s="1">
        <v>465.97</v>
      </c>
      <c r="K44" s="1">
        <v>239.78</v>
      </c>
      <c r="L44" s="1">
        <v>625.12</v>
      </c>
      <c r="M44" s="1">
        <v>82.52</v>
      </c>
      <c r="N44" s="1">
        <v>218.12</v>
      </c>
      <c r="O44" s="1">
        <v>94.29</v>
      </c>
      <c r="P44" s="1">
        <v>444.44</v>
      </c>
      <c r="Q44" s="1">
        <v>1150.17</v>
      </c>
      <c r="R44" s="1">
        <v>1074.79</v>
      </c>
      <c r="S44" s="2">
        <v>40816</v>
      </c>
      <c r="T44" s="1">
        <f>LN(C43/C44)*100</f>
        <v>18.796206772681952</v>
      </c>
      <c r="U44" s="1">
        <f>LN(D43/D44)*100</f>
        <v>-8.1441420599056826</v>
      </c>
      <c r="V44" s="1">
        <f>LN(E43/E44)*100</f>
        <v>-5.8796531075348994</v>
      </c>
      <c r="W44" s="1">
        <f>LN(F43/F44)*100</f>
        <v>6.9006753905091314</v>
      </c>
      <c r="X44" s="1">
        <f>LN(G43/G44)*100</f>
        <v>-0.49045250505701199</v>
      </c>
      <c r="Y44" s="1">
        <f>LN(H43/H44)*100</f>
        <v>5.8549500228736884</v>
      </c>
      <c r="Z44" s="1">
        <f>LN(I43/I44)*100</f>
        <v>0.76306336554166043</v>
      </c>
      <c r="AA44" s="1">
        <f>LN(J43/J44)*100</f>
        <v>-1.0050986175199359</v>
      </c>
      <c r="AB44" s="1">
        <f>LN(K43/K44)*100</f>
        <v>1.8019994962146024</v>
      </c>
      <c r="AC44" s="1">
        <f>LN(L43/L44)*100</f>
        <v>1.410532313046543</v>
      </c>
      <c r="AD44" s="1">
        <f>LN(M43/M44)*100</f>
        <v>7.7503971943737131</v>
      </c>
      <c r="AE44" s="1">
        <f>LN(N43/N44)*100</f>
        <v>7.7981025967215816</v>
      </c>
      <c r="AF44" s="1">
        <f>LN(O43/O44)*100</f>
        <v>-26.099707985950921</v>
      </c>
      <c r="AG44" s="1">
        <f>LN(P43/P44)*100</f>
        <v>-1.8187066848360542</v>
      </c>
      <c r="AH44" s="1">
        <f>LN(Q43/Q44)*100</f>
        <v>2.9942715674414666</v>
      </c>
      <c r="AI44" s="1">
        <f>LN(R43/R44)*100</f>
        <v>-9.047258047740673</v>
      </c>
      <c r="AJ44" s="1">
        <f t="shared" si="0"/>
        <v>-1.1614882817964725</v>
      </c>
    </row>
    <row r="45" spans="1:36" x14ac:dyDescent="0.25">
      <c r="A45" s="2">
        <v>40755</v>
      </c>
      <c r="B45">
        <v>5482</v>
      </c>
      <c r="C45" s="1">
        <v>198.97</v>
      </c>
      <c r="D45" s="1">
        <v>1431.16</v>
      </c>
      <c r="E45" s="1">
        <v>515.64</v>
      </c>
      <c r="F45" s="1">
        <v>25296.59</v>
      </c>
      <c r="G45" s="1">
        <v>356.71</v>
      </c>
      <c r="H45" s="1">
        <v>1505.33</v>
      </c>
      <c r="I45" s="1">
        <v>270.11</v>
      </c>
      <c r="J45" s="1">
        <v>485.42</v>
      </c>
      <c r="K45" s="1">
        <v>273.43</v>
      </c>
      <c r="L45" s="1">
        <v>710.67</v>
      </c>
      <c r="M45" s="1">
        <v>77.89</v>
      </c>
      <c r="N45" s="1">
        <v>258.42</v>
      </c>
      <c r="O45" s="1">
        <v>100.65</v>
      </c>
      <c r="P45" s="1">
        <v>497.44</v>
      </c>
      <c r="Q45" s="1">
        <v>1251.9100000000001</v>
      </c>
      <c r="R45" s="1">
        <v>1178.0999999999999</v>
      </c>
      <c r="S45" s="2">
        <v>40786</v>
      </c>
      <c r="T45" s="1">
        <f>LN(C44/C45)*100</f>
        <v>-24.792412073040179</v>
      </c>
      <c r="U45" s="1">
        <f>LN(D44/D45)*100</f>
        <v>-6.8737866132203882</v>
      </c>
      <c r="V45" s="1">
        <f>LN(E44/E45)*100</f>
        <v>-9.5573964495480723</v>
      </c>
      <c r="W45" s="1">
        <f>LN(F44/F45)*100</f>
        <v>-5.2156712410930188</v>
      </c>
      <c r="X45" s="1">
        <f>LN(G44/G45)*100</f>
        <v>-8.6871216926608579</v>
      </c>
      <c r="Y45" s="1">
        <f>LN(H44/H45)*100</f>
        <v>-4.1934495564503891</v>
      </c>
      <c r="Z45" s="1">
        <f>LN(I44/I45)*100</f>
        <v>-11.187699803933478</v>
      </c>
      <c r="AA45" s="1">
        <f>LN(J44/J45)*100</f>
        <v>-4.0893241204202795</v>
      </c>
      <c r="AB45" s="1">
        <f>LN(K44/K45)*100</f>
        <v>-13.132381132482726</v>
      </c>
      <c r="AC45" s="1">
        <f>LN(L44/L45)*100</f>
        <v>-12.826455573138457</v>
      </c>
      <c r="AD45" s="1">
        <f>LN(M44/M45)*100</f>
        <v>5.7743113271193867</v>
      </c>
      <c r="AE45" s="1">
        <f>LN(N44/N45)*100</f>
        <v>-16.954079823621342</v>
      </c>
      <c r="AF45" s="1">
        <f>LN(O44/O45)*100</f>
        <v>-6.5274012608214509</v>
      </c>
      <c r="AG45" s="1">
        <f>LN(P44/P45)*100</f>
        <v>-11.265988359463572</v>
      </c>
      <c r="AH45" s="1">
        <f>LN(Q44/Q45)*100</f>
        <v>-8.4760627573116043</v>
      </c>
      <c r="AI45" s="1">
        <f>LN(R44/R45)*100</f>
        <v>-9.1777677610589148</v>
      </c>
      <c r="AJ45" s="1">
        <f t="shared" si="0"/>
        <v>-9.1832105443827459</v>
      </c>
    </row>
    <row r="46" spans="1:36" x14ac:dyDescent="0.25">
      <c r="A46" s="2">
        <v>40724</v>
      </c>
      <c r="B46">
        <v>5647.3999020000001</v>
      </c>
      <c r="C46" s="1">
        <v>178.57</v>
      </c>
      <c r="D46" s="1">
        <v>1379.86</v>
      </c>
      <c r="E46" s="1">
        <v>449.22</v>
      </c>
      <c r="F46" s="1">
        <v>21643.29</v>
      </c>
      <c r="G46" s="1">
        <v>371.51</v>
      </c>
      <c r="H46" s="1">
        <v>1263.0999999999999</v>
      </c>
      <c r="I46" s="1">
        <v>281.64</v>
      </c>
      <c r="J46" s="1">
        <v>472.84</v>
      </c>
      <c r="K46" s="1">
        <v>280.18</v>
      </c>
      <c r="L46" s="1">
        <v>678.82</v>
      </c>
      <c r="M46" s="1">
        <v>87.87</v>
      </c>
      <c r="N46" s="1">
        <v>270.95</v>
      </c>
      <c r="O46" s="1">
        <v>108.6</v>
      </c>
      <c r="P46" s="1">
        <v>499.68</v>
      </c>
      <c r="Q46" s="1">
        <v>1329.13</v>
      </c>
      <c r="R46" s="1">
        <v>1128.0999999999999</v>
      </c>
      <c r="S46" s="2">
        <v>40755</v>
      </c>
      <c r="T46" s="1">
        <f>LN(C45/C46)*100</f>
        <v>10.817337838212334</v>
      </c>
      <c r="U46" s="1">
        <f>LN(D45/D46)*100</f>
        <v>3.6503259499755929</v>
      </c>
      <c r="V46" s="1">
        <f>LN(E45/E46)*100</f>
        <v>13.789610210425513</v>
      </c>
      <c r="W46" s="1">
        <f>LN(F45/F46)*100</f>
        <v>15.597412834667354</v>
      </c>
      <c r="X46" s="1">
        <f>LN(G45/G46)*100</f>
        <v>-4.0652654960952068</v>
      </c>
      <c r="Y46" s="1">
        <f>LN(H45/H46)*100</f>
        <v>17.544312647008038</v>
      </c>
      <c r="Z46" s="1">
        <f>LN(I45/I46)*100</f>
        <v>-4.180037621301433</v>
      </c>
      <c r="AA46" s="1">
        <f>LN(J45/J46)*100</f>
        <v>2.6257430692937236</v>
      </c>
      <c r="AB46" s="1">
        <f>LN(K45/K46)*100</f>
        <v>-2.4386606163633027</v>
      </c>
      <c r="AC46" s="1">
        <f>LN(L45/L46)*100</f>
        <v>4.5852190352545996</v>
      </c>
      <c r="AD46" s="1">
        <f>LN(M45/M46)*100</f>
        <v>-12.05608745758947</v>
      </c>
      <c r="AE46" s="1">
        <f>LN(N45/N46)*100</f>
        <v>-4.7348133718048846</v>
      </c>
      <c r="AF46" s="1">
        <f>LN(O45/O46)*100</f>
        <v>-7.6022255414034454</v>
      </c>
      <c r="AG46" s="1">
        <f>LN(P45/P46)*100</f>
        <v>-0.44929472243248303</v>
      </c>
      <c r="AH46" s="1">
        <f>LN(Q45/Q46)*100</f>
        <v>-5.9854207745418382</v>
      </c>
      <c r="AI46" s="1">
        <f>LN(R45/R46)*100</f>
        <v>4.3368169641198948</v>
      </c>
      <c r="AJ46" s="1">
        <f t="shared" si="0"/>
        <v>-2.9725247019561145</v>
      </c>
    </row>
    <row r="47" spans="1:36" x14ac:dyDescent="0.25">
      <c r="A47" s="2">
        <v>40694</v>
      </c>
      <c r="B47">
        <v>5473.1000979999999</v>
      </c>
      <c r="C47" s="1">
        <v>204.79</v>
      </c>
      <c r="D47" s="1">
        <v>1280.1400000000001</v>
      </c>
      <c r="E47" s="1">
        <v>412.53</v>
      </c>
      <c r="F47" s="1">
        <v>26349.7</v>
      </c>
      <c r="G47" s="1">
        <v>363.03</v>
      </c>
      <c r="H47" s="1">
        <v>1237.42</v>
      </c>
      <c r="I47" s="1">
        <v>256.05</v>
      </c>
      <c r="J47" s="1">
        <v>450.47</v>
      </c>
      <c r="K47" s="1">
        <v>284.75</v>
      </c>
      <c r="L47" s="1">
        <v>668.78</v>
      </c>
      <c r="M47" s="1">
        <v>87.6</v>
      </c>
      <c r="N47" s="1">
        <v>259.33</v>
      </c>
      <c r="O47" s="1">
        <v>122.04</v>
      </c>
      <c r="P47" s="1">
        <v>481.67</v>
      </c>
      <c r="Q47" s="1">
        <v>1400.35</v>
      </c>
      <c r="R47" s="1">
        <v>1145.04</v>
      </c>
      <c r="S47" s="2">
        <v>40724</v>
      </c>
      <c r="T47" s="1">
        <f>LN(C46/C47)*100</f>
        <v>-13.700438263918771</v>
      </c>
      <c r="U47" s="1">
        <f>LN(D46/D47)*100</f>
        <v>7.501259779690848</v>
      </c>
      <c r="V47" s="1">
        <f>LN(E46/E47)*100</f>
        <v>8.520381506768592</v>
      </c>
      <c r="W47" s="1">
        <f>LN(F46/F47)*100</f>
        <v>-19.676141402920532</v>
      </c>
      <c r="X47" s="1">
        <f>LN(G46/G47)*100</f>
        <v>2.3090306217866656</v>
      </c>
      <c r="Y47" s="1">
        <f>LN(H46/H47)*100</f>
        <v>2.0540449891403267</v>
      </c>
      <c r="Z47" s="1">
        <f>LN(I46/I47)*100</f>
        <v>9.5256921742373031</v>
      </c>
      <c r="AA47" s="1">
        <f>LN(J46/J47)*100</f>
        <v>4.846558272597985</v>
      </c>
      <c r="AB47" s="1">
        <f>LN(K46/K47)*100</f>
        <v>-1.6179348559323621</v>
      </c>
      <c r="AC47" s="1">
        <f>LN(L46/L47)*100</f>
        <v>1.4900839668470058</v>
      </c>
      <c r="AD47" s="1">
        <f>LN(M46/M47)*100</f>
        <v>0.3077451565406269</v>
      </c>
      <c r="AE47" s="1">
        <f>LN(N46/N47)*100</f>
        <v>4.3832920054884958</v>
      </c>
      <c r="AF47" s="1">
        <f>LN(O46/O47)*100</f>
        <v>-11.667745234863391</v>
      </c>
      <c r="AG47" s="1">
        <f>LN(P46/P47)*100</f>
        <v>3.6708661265066613</v>
      </c>
      <c r="AH47" s="1">
        <f>LN(Q46/Q47)*100</f>
        <v>-5.2197612520969789</v>
      </c>
      <c r="AI47" s="1">
        <f>LN(R46/R47)*100</f>
        <v>-1.4904769265086699</v>
      </c>
      <c r="AJ47" s="1">
        <f t="shared" si="0"/>
        <v>3.1350043484830525</v>
      </c>
    </row>
    <row r="48" spans="1:36" x14ac:dyDescent="0.25">
      <c r="A48" s="2">
        <v>40663</v>
      </c>
      <c r="B48">
        <v>5749.5</v>
      </c>
      <c r="C48" s="1">
        <v>204.69</v>
      </c>
      <c r="D48" s="1">
        <v>1202.32</v>
      </c>
      <c r="E48" s="1">
        <v>371.98</v>
      </c>
      <c r="F48" s="1">
        <v>30616.23</v>
      </c>
      <c r="G48" s="1">
        <v>365.69</v>
      </c>
      <c r="H48" s="1">
        <v>1192.73</v>
      </c>
      <c r="I48" s="1">
        <v>233.6</v>
      </c>
      <c r="J48" s="1">
        <v>448.14</v>
      </c>
      <c r="K48" s="1">
        <v>279.87</v>
      </c>
      <c r="L48" s="1">
        <v>609.26</v>
      </c>
      <c r="M48" s="1">
        <v>78.37</v>
      </c>
      <c r="N48" s="1">
        <v>270.56</v>
      </c>
      <c r="O48" s="1">
        <v>133.47</v>
      </c>
      <c r="P48" s="1">
        <v>488.63</v>
      </c>
      <c r="Q48" s="1">
        <v>1424.35</v>
      </c>
      <c r="R48" s="1">
        <v>1176.8599999999999</v>
      </c>
      <c r="S48" s="2">
        <v>40694</v>
      </c>
      <c r="T48" s="1">
        <f>LN(C47/C48)*100</f>
        <v>4.8842435277911184E-2</v>
      </c>
      <c r="U48" s="1">
        <f>LN(D47/D48)*100</f>
        <v>6.2716423306814955</v>
      </c>
      <c r="V48" s="1">
        <f>LN(E47/E48)*100</f>
        <v>10.346884101598228</v>
      </c>
      <c r="W48" s="1">
        <f>LN(F47/F48)*100</f>
        <v>-15.007337078367541</v>
      </c>
      <c r="X48" s="1">
        <f>LN(G47/G48)*100</f>
        <v>-0.73005044852314538</v>
      </c>
      <c r="Y48" s="1">
        <f>LN(H47/H48)*100</f>
        <v>3.6783769606064975</v>
      </c>
      <c r="Z48" s="1">
        <f>LN(I47/I48)*100</f>
        <v>9.1762486954487468</v>
      </c>
      <c r="AA48" s="1">
        <f>LN(J47/J48)*100</f>
        <v>0.51857985591660205</v>
      </c>
      <c r="AB48" s="1">
        <f>LN(K47/K48)*100</f>
        <v>1.7286392686312138</v>
      </c>
      <c r="AC48" s="1">
        <f>LN(L47/L48)*100</f>
        <v>9.3210051023208234</v>
      </c>
      <c r="AD48" s="1">
        <f>LN(M47/M48)*100</f>
        <v>11.133979687757233</v>
      </c>
      <c r="AE48" s="1">
        <f>LN(N47/N48)*100</f>
        <v>-4.2392503193031938</v>
      </c>
      <c r="AF48" s="1">
        <f>LN(O47/O48)*100</f>
        <v>-8.9527873637591142</v>
      </c>
      <c r="AG48" s="1">
        <f>LN(P47/P48)*100</f>
        <v>-1.4346324587173911</v>
      </c>
      <c r="AH48" s="1">
        <f>LN(Q47/Q48)*100</f>
        <v>-1.6993363929660197</v>
      </c>
      <c r="AI48" s="1">
        <f>LN(R47/R48)*100</f>
        <v>-2.741030383553591</v>
      </c>
      <c r="AJ48" s="1">
        <f t="shared" si="0"/>
        <v>-4.9267693091257776</v>
      </c>
    </row>
    <row r="49" spans="1:36" x14ac:dyDescent="0.25">
      <c r="A49" s="2">
        <v>40633</v>
      </c>
      <c r="B49">
        <v>5833.75</v>
      </c>
      <c r="C49" s="1">
        <v>195.36</v>
      </c>
      <c r="D49" s="1">
        <v>1161.1600000000001</v>
      </c>
      <c r="E49" s="1">
        <v>296.95999999999998</v>
      </c>
      <c r="F49" s="1">
        <v>25491.98</v>
      </c>
      <c r="G49" s="1">
        <v>371.42</v>
      </c>
      <c r="H49" s="1">
        <v>1147.8399999999999</v>
      </c>
      <c r="I49" s="1">
        <v>215.15</v>
      </c>
      <c r="J49" s="1">
        <v>424.26</v>
      </c>
      <c r="K49" s="1">
        <v>256.70999999999998</v>
      </c>
      <c r="L49" s="1">
        <v>581.79999999999995</v>
      </c>
      <c r="M49" s="1">
        <v>74.14</v>
      </c>
      <c r="N49" s="1">
        <v>301.75</v>
      </c>
      <c r="O49" s="1">
        <v>140.56</v>
      </c>
      <c r="P49" s="1">
        <v>495.76</v>
      </c>
      <c r="Q49" s="1">
        <v>1484.35</v>
      </c>
      <c r="R49" s="1">
        <v>1138.8399999999999</v>
      </c>
      <c r="S49" s="2">
        <v>40663</v>
      </c>
      <c r="T49" s="1">
        <f>LN(C48/C49)*100</f>
        <v>4.6652629133047396</v>
      </c>
      <c r="U49" s="1">
        <f>LN(D48/D49)*100</f>
        <v>3.4833518192344823</v>
      </c>
      <c r="V49" s="1">
        <f>LN(E48/E49)*100</f>
        <v>22.524263978914512</v>
      </c>
      <c r="W49" s="1">
        <f>LN(F48/F49)*100</f>
        <v>18.316636761511599</v>
      </c>
      <c r="X49" s="1">
        <f>LN(G48/G49)*100</f>
        <v>-1.5547517801604749</v>
      </c>
      <c r="Y49" s="1">
        <f>LN(H48/H49)*100</f>
        <v>3.8362881938543447</v>
      </c>
      <c r="Z49" s="1">
        <f>LN(I48/I49)*100</f>
        <v>8.2274791669463294</v>
      </c>
      <c r="AA49" s="1">
        <f>LN(J48/J49)*100</f>
        <v>5.4759208752825863</v>
      </c>
      <c r="AB49" s="1">
        <f>LN(K48/K49)*100</f>
        <v>8.6378166542906225</v>
      </c>
      <c r="AC49" s="1">
        <f>LN(L48/L49)*100</f>
        <v>4.6118359932819626</v>
      </c>
      <c r="AD49" s="1">
        <f>LN(M48/M49)*100</f>
        <v>5.5486003342187047</v>
      </c>
      <c r="AE49" s="1">
        <f>LN(N48/N49)*100</f>
        <v>-10.910497482737075</v>
      </c>
      <c r="AF49" s="1">
        <f>LN(O48/O49)*100</f>
        <v>-5.1757710392781693</v>
      </c>
      <c r="AG49" s="1">
        <f>LN(P48/P49)*100</f>
        <v>-1.4486381796976298</v>
      </c>
      <c r="AH49" s="1">
        <f>LN(Q48/Q49)*100</f>
        <v>-4.1261396687695413</v>
      </c>
      <c r="AI49" s="1">
        <f>LN(R48/R49)*100</f>
        <v>3.2839674231813247</v>
      </c>
      <c r="AJ49" s="1">
        <f t="shared" si="0"/>
        <v>-1.4547123775305875</v>
      </c>
    </row>
    <row r="50" spans="1:36" x14ac:dyDescent="0.25">
      <c r="A50" s="2">
        <v>40602</v>
      </c>
      <c r="B50">
        <v>5333.25</v>
      </c>
      <c r="C50" s="1">
        <v>163.79</v>
      </c>
      <c r="D50" s="1">
        <v>1030.58</v>
      </c>
      <c r="E50" s="1">
        <v>291.99</v>
      </c>
      <c r="F50" s="1">
        <v>20266.53</v>
      </c>
      <c r="G50" s="1">
        <v>348.31</v>
      </c>
      <c r="H50" s="1">
        <v>1058.8499999999999</v>
      </c>
      <c r="I50" s="1">
        <v>216.84</v>
      </c>
      <c r="J50" s="1">
        <v>393.74</v>
      </c>
      <c r="K50" s="1">
        <v>246.64</v>
      </c>
      <c r="L50" s="1">
        <v>508.15</v>
      </c>
      <c r="M50" s="1">
        <v>74.87</v>
      </c>
      <c r="N50" s="1">
        <v>279.01</v>
      </c>
      <c r="O50" s="1">
        <v>126.95</v>
      </c>
      <c r="P50" s="1">
        <v>409.93</v>
      </c>
      <c r="Q50" s="1">
        <v>1372.43</v>
      </c>
      <c r="R50" s="1">
        <v>1046.1199999999999</v>
      </c>
      <c r="S50" s="2">
        <v>40633</v>
      </c>
      <c r="T50" s="1">
        <f>LN(C49/C50)*100</f>
        <v>17.625889086810648</v>
      </c>
      <c r="U50" s="1">
        <f>LN(D49/D50)*100</f>
        <v>11.929775489883481</v>
      </c>
      <c r="V50" s="1">
        <f>LN(E49/E50)*100</f>
        <v>1.6877894491323739</v>
      </c>
      <c r="W50" s="1">
        <f>LN(F49/F50)*100</f>
        <v>22.939313603165594</v>
      </c>
      <c r="X50" s="1">
        <f>LN(G49/G50)*100</f>
        <v>6.4240609923676928</v>
      </c>
      <c r="Y50" s="1">
        <f>LN(H49/H50)*100</f>
        <v>8.0698501834326866</v>
      </c>
      <c r="Z50" s="1">
        <f>LN(I49/I50)*100</f>
        <v>-0.78242951075287426</v>
      </c>
      <c r="AA50" s="1">
        <f>LN(J49/J50)*100</f>
        <v>7.4655681852263189</v>
      </c>
      <c r="AB50" s="1">
        <f>LN(K49/K50)*100</f>
        <v>4.0017259520178206</v>
      </c>
      <c r="AC50" s="1">
        <f>LN(L49/L50)*100</f>
        <v>13.535006647732576</v>
      </c>
      <c r="AD50" s="1">
        <f>LN(M49/M50)*100</f>
        <v>-0.97980785200076548</v>
      </c>
      <c r="AE50" s="1">
        <f>LN(N49/N50)*100</f>
        <v>7.8351236504688133</v>
      </c>
      <c r="AF50" s="1">
        <f>LN(O49/O50)*100</f>
        <v>10.184113572815424</v>
      </c>
      <c r="AG50" s="1">
        <f>LN(P49/P50)*100</f>
        <v>19.010552523913269</v>
      </c>
      <c r="AH50" s="1">
        <f>LN(Q49/Q50)*100</f>
        <v>7.8394074714357886</v>
      </c>
      <c r="AI50" s="1">
        <f>LN(R49/R50)*100</f>
        <v>8.4922118681621317</v>
      </c>
      <c r="AJ50" s="1">
        <f t="shared" si="0"/>
        <v>8.9699209832288282</v>
      </c>
    </row>
    <row r="51" spans="1:36" x14ac:dyDescent="0.25">
      <c r="A51" s="2">
        <v>40574</v>
      </c>
      <c r="B51">
        <v>5505.8999020000001</v>
      </c>
      <c r="C51" s="1">
        <v>219.39</v>
      </c>
      <c r="D51" s="1">
        <v>1195.94</v>
      </c>
      <c r="E51" s="1">
        <v>305.93</v>
      </c>
      <c r="F51" s="1">
        <v>16559.12</v>
      </c>
      <c r="G51" s="1">
        <v>363.76</v>
      </c>
      <c r="H51" s="1">
        <v>1070.06</v>
      </c>
      <c r="I51" s="1">
        <v>227.58</v>
      </c>
      <c r="J51" s="1">
        <v>378.83</v>
      </c>
      <c r="K51" s="1">
        <v>239.16</v>
      </c>
      <c r="L51" s="1">
        <v>547.24</v>
      </c>
      <c r="M51" s="1">
        <v>76.260000000000005</v>
      </c>
      <c r="N51" s="1">
        <v>290.24</v>
      </c>
      <c r="O51" s="1">
        <v>152.75</v>
      </c>
      <c r="P51" s="1">
        <v>421.3</v>
      </c>
      <c r="Q51" s="1">
        <v>1372.17</v>
      </c>
      <c r="R51" s="1">
        <v>1039.17</v>
      </c>
      <c r="S51" s="2">
        <v>40602</v>
      </c>
      <c r="T51" s="1">
        <f>LN(C50/C51)*100</f>
        <v>-29.226584845668128</v>
      </c>
      <c r="U51" s="1">
        <f>LN(D50/D51)*100</f>
        <v>-14.881073649342039</v>
      </c>
      <c r="V51" s="1">
        <f>LN(E50/E51)*100</f>
        <v>-4.6636762506793019</v>
      </c>
      <c r="W51" s="1">
        <f>LN(F50/F51)*100</f>
        <v>20.203374941171173</v>
      </c>
      <c r="X51" s="1">
        <f>LN(G50/G51)*100</f>
        <v>-4.3401421675525027</v>
      </c>
      <c r="Y51" s="1">
        <f>LN(H50/H51)*100</f>
        <v>-1.0531308140585272</v>
      </c>
      <c r="Z51" s="1">
        <f>LN(I50/I51)*100</f>
        <v>-4.834207053672519</v>
      </c>
      <c r="AA51" s="1">
        <f>LN(J50/J51)*100</f>
        <v>3.8603237350290578</v>
      </c>
      <c r="AB51" s="1">
        <f>LN(K50/K51)*100</f>
        <v>3.0796999565191161</v>
      </c>
      <c r="AC51" s="1">
        <f>LN(L50/L51)*100</f>
        <v>-7.4110783468137891</v>
      </c>
      <c r="AD51" s="1">
        <f>LN(M50/M51)*100</f>
        <v>-1.83952781868238</v>
      </c>
      <c r="AE51" s="1">
        <f>LN(N50/N51)*100</f>
        <v>-3.9460543453819033</v>
      </c>
      <c r="AF51" s="1">
        <f>LN(O50/O51)*100</f>
        <v>-18.500928990101727</v>
      </c>
      <c r="AG51" s="1">
        <f>LN(P50/P51)*100</f>
        <v>-2.7358755570251523</v>
      </c>
      <c r="AH51" s="1">
        <f>LN(Q50/Q51)*100</f>
        <v>1.8946294598679834E-2</v>
      </c>
      <c r="AI51" s="1">
        <f>LN(R50/R51)*100</f>
        <v>0.6665764218648853</v>
      </c>
      <c r="AJ51" s="1">
        <f t="shared" si="0"/>
        <v>-3.1859418301710671</v>
      </c>
    </row>
    <row r="52" spans="1:36" x14ac:dyDescent="0.25">
      <c r="A52" s="2">
        <v>40543</v>
      </c>
      <c r="B52">
        <v>6134.5</v>
      </c>
      <c r="C52" s="1">
        <v>237.67</v>
      </c>
      <c r="D52" s="1">
        <v>1170</v>
      </c>
      <c r="E52" s="1">
        <v>314.45999999999998</v>
      </c>
      <c r="F52" s="1">
        <v>16704.41</v>
      </c>
      <c r="G52" s="1">
        <v>365.69</v>
      </c>
      <c r="H52" s="1">
        <v>1091.96</v>
      </c>
      <c r="I52" s="1">
        <v>240.14</v>
      </c>
      <c r="J52" s="1">
        <v>406.9</v>
      </c>
      <c r="K52" s="1">
        <v>305.83</v>
      </c>
      <c r="L52" s="1">
        <v>557.58000000000004</v>
      </c>
      <c r="M52" s="1">
        <v>78.16</v>
      </c>
      <c r="N52" s="1">
        <v>320.5</v>
      </c>
      <c r="O52" s="1">
        <v>164.54</v>
      </c>
      <c r="P52" s="1">
        <v>500.88</v>
      </c>
      <c r="Q52" s="1">
        <v>1453.57</v>
      </c>
      <c r="R52" s="1">
        <v>1131.1199999999999</v>
      </c>
      <c r="S52" s="2">
        <v>40574</v>
      </c>
      <c r="T52" s="1">
        <f>LN(C51/C52)*100</f>
        <v>-8.0032188942305673</v>
      </c>
      <c r="U52" s="1">
        <f>LN(D51/D52)*100</f>
        <v>2.1928738236277763</v>
      </c>
      <c r="V52" s="1">
        <f>LN(E51/E52)*100</f>
        <v>-2.7500564428824794</v>
      </c>
      <c r="W52" s="1">
        <f>LN(F51/F52)*100</f>
        <v>-0.87357489696510005</v>
      </c>
      <c r="X52" s="1">
        <f>LN(G51/G52)*100</f>
        <v>-0.5291670446547132</v>
      </c>
      <c r="Y52" s="1">
        <f>LN(H51/H52)*100</f>
        <v>-2.0259524947148186</v>
      </c>
      <c r="Z52" s="1">
        <f>LN(I51/I52)*100</f>
        <v>-5.3720261673709224</v>
      </c>
      <c r="AA52" s="1">
        <f>LN(J51/J52)*100</f>
        <v>-7.1479899365993731</v>
      </c>
      <c r="AB52" s="1">
        <f>LN(K51/K52)*100</f>
        <v>-24.589660800595418</v>
      </c>
      <c r="AC52" s="1">
        <f>LN(L51/L52)*100</f>
        <v>-1.8718527745389684</v>
      </c>
      <c r="AD52" s="1">
        <f>LN(M51/M52)*100</f>
        <v>-2.460945330510949</v>
      </c>
      <c r="AE52" s="1">
        <f>LN(N51/N52)*100</f>
        <v>-9.9174109433952946</v>
      </c>
      <c r="AF52" s="1">
        <f>LN(O51/O52)*100</f>
        <v>-7.4351103689079494</v>
      </c>
      <c r="AG52" s="1">
        <f>LN(P51/P52)*100</f>
        <v>-17.302138245208411</v>
      </c>
      <c r="AH52" s="1">
        <f>LN(Q51/Q52)*100</f>
        <v>-5.7629171138448534</v>
      </c>
      <c r="AI52" s="1">
        <f>LN(R51/R52)*100</f>
        <v>-8.4785974704171494</v>
      </c>
      <c r="AJ52" s="1">
        <f t="shared" si="0"/>
        <v>-10.810834849778992</v>
      </c>
    </row>
    <row r="53" spans="1:36" x14ac:dyDescent="0.25">
      <c r="A53" s="2">
        <v>40512</v>
      </c>
      <c r="B53">
        <v>5862.7001950000003</v>
      </c>
      <c r="C53" s="1">
        <v>207.1</v>
      </c>
      <c r="D53" s="1">
        <v>1257.54</v>
      </c>
      <c r="E53" s="1">
        <v>306.45</v>
      </c>
      <c r="F53" s="1">
        <v>11733.47</v>
      </c>
      <c r="G53" s="1">
        <v>337.57</v>
      </c>
      <c r="H53" s="1">
        <v>1054.6199999999999</v>
      </c>
      <c r="I53" s="1">
        <v>232.45</v>
      </c>
      <c r="J53" s="1">
        <v>400.5</v>
      </c>
      <c r="K53" s="1">
        <v>298.87</v>
      </c>
      <c r="L53" s="1">
        <v>531.80999999999995</v>
      </c>
      <c r="M53" s="1">
        <v>82.69</v>
      </c>
      <c r="N53" s="1">
        <v>284.02999999999997</v>
      </c>
      <c r="O53" s="1">
        <v>157.97</v>
      </c>
      <c r="P53" s="1">
        <v>490.23</v>
      </c>
      <c r="Q53" s="1">
        <v>1272.78</v>
      </c>
      <c r="R53" s="1">
        <v>948.31</v>
      </c>
      <c r="S53" s="2">
        <v>40543</v>
      </c>
      <c r="T53" s="1">
        <f>LN(C52/C53)*100</f>
        <v>13.768138849173678</v>
      </c>
      <c r="U53" s="1">
        <f>LN(D52/D53)*100</f>
        <v>-7.2153682821321494</v>
      </c>
      <c r="V53" s="1">
        <f>LN(E52/E53)*100</f>
        <v>2.5802272110389159</v>
      </c>
      <c r="W53" s="1">
        <f>LN(F52/F53)*100</f>
        <v>35.322731482278101</v>
      </c>
      <c r="X53" s="1">
        <f>LN(G52/G53)*100</f>
        <v>8.001308374925296</v>
      </c>
      <c r="Y53" s="1">
        <f>LN(H52/H53)*100</f>
        <v>3.4793734144462336</v>
      </c>
      <c r="Z53" s="1">
        <f>LN(I52/I53)*100</f>
        <v>3.2546938465978177</v>
      </c>
      <c r="AA53" s="1">
        <f>LN(J52/J53)*100</f>
        <v>1.5853688499230265</v>
      </c>
      <c r="AB53" s="1">
        <f>LN(K52/K53)*100</f>
        <v>2.3020695782030867</v>
      </c>
      <c r="AC53" s="1">
        <f>LN(L52/L53)*100</f>
        <v>4.7319708103500417</v>
      </c>
      <c r="AD53" s="1">
        <f>LN(M52/M53)*100</f>
        <v>-5.6340667999548062</v>
      </c>
      <c r="AE53" s="1">
        <f>LN(N52/N53)*100</f>
        <v>12.080240997555913</v>
      </c>
      <c r="AF53" s="1">
        <f>LN(O52/O53)*100</f>
        <v>4.0748560159778329</v>
      </c>
      <c r="AG53" s="1">
        <f>LN(P52/P53)*100</f>
        <v>2.1491882705252396</v>
      </c>
      <c r="AH53" s="1">
        <f>LN(Q52/Q53)*100</f>
        <v>13.281911494170254</v>
      </c>
      <c r="AI53" s="1">
        <f>LN(R52/R53)*100</f>
        <v>17.628211826338095</v>
      </c>
      <c r="AJ53" s="1">
        <f t="shared" si="0"/>
        <v>4.5318293658893225</v>
      </c>
    </row>
    <row r="54" spans="1:36" x14ac:dyDescent="0.25">
      <c r="A54" s="2">
        <v>40482</v>
      </c>
      <c r="B54">
        <v>6017.7001950000003</v>
      </c>
      <c r="C54" s="1">
        <v>222.94</v>
      </c>
      <c r="D54" s="1">
        <v>1323.91</v>
      </c>
      <c r="E54" s="1">
        <v>353.6</v>
      </c>
      <c r="F54" s="1">
        <v>11745.49</v>
      </c>
      <c r="G54" s="1">
        <v>330.32</v>
      </c>
      <c r="H54" s="1">
        <v>1123.2</v>
      </c>
      <c r="I54" s="1">
        <v>201.86</v>
      </c>
      <c r="J54" s="1">
        <v>398.87</v>
      </c>
      <c r="K54" s="1">
        <v>286.82</v>
      </c>
      <c r="L54" s="1">
        <v>596.76</v>
      </c>
      <c r="M54" s="1">
        <v>82.42</v>
      </c>
      <c r="N54" s="1">
        <v>276.64999999999998</v>
      </c>
      <c r="O54" s="1">
        <v>156.22</v>
      </c>
      <c r="P54" s="1">
        <v>575.66</v>
      </c>
      <c r="Q54" s="1">
        <v>1446.78</v>
      </c>
      <c r="R54" s="1">
        <v>1020.62</v>
      </c>
      <c r="S54" s="2">
        <v>40512</v>
      </c>
      <c r="T54" s="1">
        <f>LN(C53/C54)*100</f>
        <v>-7.3700908559938991</v>
      </c>
      <c r="U54" s="1">
        <f>LN(D53/D54)*100</f>
        <v>-5.1432047742552989</v>
      </c>
      <c r="V54" s="1">
        <f>LN(E53/E54)*100</f>
        <v>-14.311172083174769</v>
      </c>
      <c r="W54" s="1">
        <f>LN(F53/F54)*100</f>
        <v>-0.10238955260462586</v>
      </c>
      <c r="X54" s="1">
        <f>LN(G53/G54)*100</f>
        <v>2.1711014636214334</v>
      </c>
      <c r="Y54" s="1">
        <f>LN(H53/H54)*100</f>
        <v>-6.3001241818684841</v>
      </c>
      <c r="Z54" s="1">
        <f>LN(I53/I54)*100</f>
        <v>14.110076032588015</v>
      </c>
      <c r="AA54" s="1">
        <f>LN(J53/J54)*100</f>
        <v>0.40782172439790476</v>
      </c>
      <c r="AB54" s="1">
        <f>LN(K53/K54)*100</f>
        <v>4.1153854935560741</v>
      </c>
      <c r="AC54" s="1">
        <f>LN(L53/L54)*100</f>
        <v>-11.522873982084491</v>
      </c>
      <c r="AD54" s="1">
        <f>LN(M53/M54)*100</f>
        <v>0.32705498234039504</v>
      </c>
      <c r="AE54" s="1">
        <f>LN(N53/N54)*100</f>
        <v>2.6326697041046825</v>
      </c>
      <c r="AF54" s="1">
        <f>LN(O53/O54)*100</f>
        <v>1.1139871398854539</v>
      </c>
      <c r="AG54" s="1">
        <f>LN(P53/P54)*100</f>
        <v>-16.064253990379658</v>
      </c>
      <c r="AH54" s="1">
        <f>LN(Q53/Q54)*100</f>
        <v>-12.813691285935461</v>
      </c>
      <c r="AI54" s="1">
        <f>LN(R53/R54)*100</f>
        <v>-7.3484111733554318</v>
      </c>
      <c r="AJ54" s="1">
        <f t="shared" si="0"/>
        <v>-2.6094877330823705</v>
      </c>
    </row>
    <row r="55" spans="1:36" x14ac:dyDescent="0.25">
      <c r="A55" s="2">
        <v>40451</v>
      </c>
      <c r="B55">
        <v>6029.9501950000003</v>
      </c>
      <c r="C55" s="1">
        <v>227.76</v>
      </c>
      <c r="D55" s="1">
        <v>1333.62</v>
      </c>
      <c r="E55" s="1">
        <v>358.12</v>
      </c>
      <c r="F55" s="1">
        <v>11518.04</v>
      </c>
      <c r="G55" s="1">
        <v>290.81</v>
      </c>
      <c r="H55" s="1">
        <v>1105.3499999999999</v>
      </c>
      <c r="I55" s="1">
        <v>193.03</v>
      </c>
      <c r="J55" s="1">
        <v>415.41</v>
      </c>
      <c r="K55" s="1">
        <v>306.58</v>
      </c>
      <c r="L55" s="1">
        <v>594.65</v>
      </c>
      <c r="M55" s="1">
        <v>90.96</v>
      </c>
      <c r="N55" s="1">
        <v>283.99</v>
      </c>
      <c r="O55" s="1">
        <v>162.38</v>
      </c>
      <c r="P55" s="1">
        <v>560.69000000000005</v>
      </c>
      <c r="Q55" s="1">
        <v>1364.87</v>
      </c>
      <c r="R55" s="1">
        <v>891.61</v>
      </c>
      <c r="S55" s="2">
        <v>40482</v>
      </c>
      <c r="T55" s="1">
        <f>LN(C54/C55)*100</f>
        <v>-2.1389766008304716</v>
      </c>
      <c r="U55" s="1">
        <f>LN(D54/D55)*100</f>
        <v>-0.73075699690538121</v>
      </c>
      <c r="V55" s="1">
        <f>LN(E54/E55)*100</f>
        <v>-1.2701795002466785</v>
      </c>
      <c r="W55" s="1">
        <f>LN(F54/F55)*100</f>
        <v>1.9554835217832653</v>
      </c>
      <c r="X55" s="1">
        <f>LN(G54/G55)*100</f>
        <v>12.739174861425983</v>
      </c>
      <c r="Y55" s="1">
        <f>LN(H54/H55)*100</f>
        <v>1.6019727390428771</v>
      </c>
      <c r="Z55" s="1">
        <f>LN(I54/I55)*100</f>
        <v>4.4728770570929726</v>
      </c>
      <c r="AA55" s="1">
        <f>LN(J54/J55)*100</f>
        <v>-4.0630435070297475</v>
      </c>
      <c r="AB55" s="1">
        <f>LN(K54/K55)*100</f>
        <v>-6.662389143689504</v>
      </c>
      <c r="AC55" s="1">
        <f>LN(L54/L55)*100</f>
        <v>0.35420253413932723</v>
      </c>
      <c r="AD55" s="1">
        <f>LN(M54/M55)*100</f>
        <v>-9.8591723531609254</v>
      </c>
      <c r="AE55" s="1">
        <f>LN(N54/N55)*100</f>
        <v>-2.6185856929550502</v>
      </c>
      <c r="AF55" s="1">
        <f>LN(O54/O55)*100</f>
        <v>-3.8673997252149079</v>
      </c>
      <c r="AG55" s="1">
        <f>LN(P54/P55)*100</f>
        <v>2.6349040514310564</v>
      </c>
      <c r="AH55" s="1">
        <f>LN(Q54/Q55)*100</f>
        <v>5.8281211383282105</v>
      </c>
      <c r="AI55" s="1">
        <f>LN(R54/R55)*100</f>
        <v>13.513674751310614</v>
      </c>
      <c r="AJ55" s="1">
        <f t="shared" si="0"/>
        <v>-0.20335922482979138</v>
      </c>
    </row>
    <row r="56" spans="1:36" x14ac:dyDescent="0.25">
      <c r="A56" s="2">
        <v>40421</v>
      </c>
      <c r="B56">
        <v>5402.3999020000001</v>
      </c>
      <c r="C56" s="1">
        <v>214.57</v>
      </c>
      <c r="D56" s="1">
        <v>1310.72</v>
      </c>
      <c r="E56" s="1">
        <v>343.81</v>
      </c>
      <c r="F56" s="1">
        <v>11084.17</v>
      </c>
      <c r="G56" s="1">
        <v>264.70999999999998</v>
      </c>
      <c r="H56" s="1">
        <v>1012.4</v>
      </c>
      <c r="I56" s="1">
        <v>180.11</v>
      </c>
      <c r="J56" s="1">
        <v>380.11</v>
      </c>
      <c r="K56" s="1">
        <v>293.26</v>
      </c>
      <c r="L56" s="1">
        <v>641.28</v>
      </c>
      <c r="M56" s="1">
        <v>83.41</v>
      </c>
      <c r="N56" s="1">
        <v>252.65</v>
      </c>
      <c r="O56" s="1">
        <v>149.46</v>
      </c>
      <c r="P56" s="1">
        <v>498.32</v>
      </c>
      <c r="Q56" s="1">
        <v>1254.78</v>
      </c>
      <c r="R56" s="1">
        <v>864.75</v>
      </c>
      <c r="S56" s="2">
        <v>40451</v>
      </c>
      <c r="T56" s="1">
        <f>LN(C55/C56)*100</f>
        <v>5.9656417512792412</v>
      </c>
      <c r="U56" s="1">
        <f>LN(D55/D56)*100</f>
        <v>1.7320444793751346</v>
      </c>
      <c r="V56" s="1">
        <f>LN(E55/E56)*100</f>
        <v>4.0778946561914262</v>
      </c>
      <c r="W56" s="1">
        <f>LN(F55/F56)*100</f>
        <v>3.8396537597165818</v>
      </c>
      <c r="X56" s="1">
        <f>LN(G55/G56)*100</f>
        <v>9.4035245826810954</v>
      </c>
      <c r="Y56" s="1">
        <f>LN(H55/H56)*100</f>
        <v>8.7838277210148945</v>
      </c>
      <c r="Z56" s="1">
        <f>LN(I55/I56)*100</f>
        <v>6.9277841890817609</v>
      </c>
      <c r="AA56" s="1">
        <f>LN(J55/J56)*100</f>
        <v>8.8805299819513497</v>
      </c>
      <c r="AB56" s="1">
        <f>LN(K55/K56)*100</f>
        <v>4.4419145189028155</v>
      </c>
      <c r="AC56" s="1">
        <f>LN(L55/L56)*100</f>
        <v>-7.5493181843136217</v>
      </c>
      <c r="AD56" s="1">
        <f>LN(M55/M56)*100</f>
        <v>8.6651643188760037</v>
      </c>
      <c r="AE56" s="1">
        <f>LN(N55/N56)*100</f>
        <v>11.693389453575152</v>
      </c>
      <c r="AF56" s="1">
        <f>LN(O55/O56)*100</f>
        <v>8.2910468932156309</v>
      </c>
      <c r="AG56" s="1">
        <f>LN(P55/P56)*100</f>
        <v>11.792572717539844</v>
      </c>
      <c r="AH56" s="1">
        <f>LN(Q55/Q56)*100</f>
        <v>8.4098927593914627</v>
      </c>
      <c r="AI56" s="1">
        <f>LN(R55/R56)*100</f>
        <v>3.0588369423374147</v>
      </c>
      <c r="AJ56" s="1">
        <f t="shared" si="0"/>
        <v>10.989547003091985</v>
      </c>
    </row>
    <row r="57" spans="1:36" x14ac:dyDescent="0.25">
      <c r="A57" s="2">
        <v>40390</v>
      </c>
      <c r="B57">
        <v>5367.6000979999999</v>
      </c>
      <c r="C57" s="1">
        <v>224.9</v>
      </c>
      <c r="D57" s="1">
        <v>1326.96</v>
      </c>
      <c r="E57" s="1">
        <v>324.91000000000003</v>
      </c>
      <c r="F57" s="1">
        <v>11488.98</v>
      </c>
      <c r="G57" s="1">
        <v>263.47000000000003</v>
      </c>
      <c r="H57" s="1">
        <v>1037.9100000000001</v>
      </c>
      <c r="I57" s="1">
        <v>148.88</v>
      </c>
      <c r="J57" s="1">
        <v>359.67</v>
      </c>
      <c r="K57" s="1">
        <v>302.60000000000002</v>
      </c>
      <c r="L57" s="1">
        <v>646.28</v>
      </c>
      <c r="M57" s="1">
        <v>78.58</v>
      </c>
      <c r="N57" s="1">
        <v>259.58999999999997</v>
      </c>
      <c r="O57" s="1">
        <v>142.19999999999999</v>
      </c>
      <c r="P57" s="1">
        <v>473.42</v>
      </c>
      <c r="Q57" s="1">
        <v>1360.96</v>
      </c>
      <c r="R57" s="1">
        <v>844.96</v>
      </c>
      <c r="S57" s="2">
        <v>40421</v>
      </c>
      <c r="T57" s="1">
        <f>LN(C56/C57)*100</f>
        <v>-4.7019833508280318</v>
      </c>
      <c r="U57" s="1">
        <f>LN(D56/D57)*100</f>
        <v>-1.2314007166808396</v>
      </c>
      <c r="V57" s="1">
        <f>LN(E56/E57)*100</f>
        <v>5.6540958301502044</v>
      </c>
      <c r="W57" s="1">
        <f>LN(F56/F57)*100</f>
        <v>-3.5870350767741166</v>
      </c>
      <c r="X57" s="1">
        <f>LN(G56/G57)*100</f>
        <v>0.4695377629386861</v>
      </c>
      <c r="Y57" s="1">
        <f>LN(H56/H57)*100</f>
        <v>-2.4885326093439555</v>
      </c>
      <c r="Z57" s="1">
        <f>LN(I56/I57)*100</f>
        <v>19.042716301497087</v>
      </c>
      <c r="AA57" s="1">
        <f>LN(J56/J57)*100</f>
        <v>5.5273740127546791</v>
      </c>
      <c r="AB57" s="1">
        <f>LN(K56/K57)*100</f>
        <v>-3.1352213805322484</v>
      </c>
      <c r="AC57" s="1">
        <f>LN(L56/L57)*100</f>
        <v>-0.77666673922391616</v>
      </c>
      <c r="AD57" s="1">
        <f>LN(M56/M57)*100</f>
        <v>5.9650992123206725</v>
      </c>
      <c r="AE57" s="1">
        <f>LN(N56/N57)*100</f>
        <v>-2.7098331548839405</v>
      </c>
      <c r="AF57" s="1">
        <f>LN(O56/O57)*100</f>
        <v>4.9794281133003739</v>
      </c>
      <c r="AG57" s="1">
        <f>LN(P56/P57)*100</f>
        <v>5.125949718764522</v>
      </c>
      <c r="AH57" s="1">
        <f>LN(Q56/Q57)*100</f>
        <v>-8.1230074670796686</v>
      </c>
      <c r="AI57" s="1">
        <f>LN(R56/R57)*100</f>
        <v>2.3151158858655134</v>
      </c>
      <c r="AJ57" s="1">
        <f t="shared" si="0"/>
        <v>0.64623816360492392</v>
      </c>
    </row>
    <row r="58" spans="1:36" x14ac:dyDescent="0.25">
      <c r="A58" s="2">
        <v>40359</v>
      </c>
      <c r="B58">
        <v>5312.5</v>
      </c>
      <c r="C58" s="1">
        <v>218.91</v>
      </c>
      <c r="D58" s="1">
        <v>1133.33</v>
      </c>
      <c r="E58" s="1">
        <v>326.02</v>
      </c>
      <c r="F58" s="1">
        <v>9971.94</v>
      </c>
      <c r="G58" s="1">
        <v>235.61</v>
      </c>
      <c r="H58" s="1">
        <v>1061.95</v>
      </c>
      <c r="I58" s="1">
        <v>135.32</v>
      </c>
      <c r="J58" s="1">
        <v>355.82</v>
      </c>
      <c r="K58" s="1">
        <v>311.33</v>
      </c>
      <c r="L58" s="1">
        <v>666.71</v>
      </c>
      <c r="M58" s="1">
        <v>80.14</v>
      </c>
      <c r="N58" s="1">
        <v>259.83</v>
      </c>
      <c r="O58" s="1">
        <v>136.72999999999999</v>
      </c>
      <c r="P58" s="1">
        <v>431.22</v>
      </c>
      <c r="Q58" s="1">
        <v>1385.48</v>
      </c>
      <c r="R58" s="1">
        <v>801.2</v>
      </c>
      <c r="S58" s="2">
        <v>40390</v>
      </c>
      <c r="T58" s="1">
        <f>LN(C57/C58)*100</f>
        <v>2.6995172519631669</v>
      </c>
      <c r="U58" s="1">
        <f>LN(D57/D58)*100</f>
        <v>15.77304099424402</v>
      </c>
      <c r="V58" s="1">
        <f>LN(E57/E58)*100</f>
        <v>-0.34105082756046756</v>
      </c>
      <c r="W58" s="1">
        <f>LN(F57/F58)*100</f>
        <v>14.161316627813081</v>
      </c>
      <c r="X58" s="1">
        <f>LN(G57/G58)*100</f>
        <v>11.176161380896978</v>
      </c>
      <c r="Y58" s="1">
        <f>LN(H57/H58)*100</f>
        <v>-2.289776494984713</v>
      </c>
      <c r="Z58" s="1">
        <f>LN(I57/I58)*100</f>
        <v>9.5498268421487662</v>
      </c>
      <c r="AA58" s="1">
        <f>LN(J57/J58)*100</f>
        <v>1.0761959381042501</v>
      </c>
      <c r="AB58" s="1">
        <f>LN(K57/K58)*100</f>
        <v>-2.8441641511045215</v>
      </c>
      <c r="AC58" s="1">
        <f>LN(L57/L58)*100</f>
        <v>-3.1122322352934493</v>
      </c>
      <c r="AD58" s="1">
        <f>LN(M57/M58)*100</f>
        <v>-1.9657891077684841</v>
      </c>
      <c r="AE58" s="1">
        <f>LN(N57/N58)*100</f>
        <v>-9.2410772430594784E-2</v>
      </c>
      <c r="AF58" s="1">
        <f>LN(O57/O58)*100</f>
        <v>3.9226339048150307</v>
      </c>
      <c r="AG58" s="1">
        <f>LN(P57/P58)*100</f>
        <v>9.3364543049838407</v>
      </c>
      <c r="AH58" s="1">
        <f>LN(Q57/Q58)*100</f>
        <v>-1.7856316911634065</v>
      </c>
      <c r="AI58" s="1">
        <f>LN(R57/R58)*100</f>
        <v>5.3178685166959836</v>
      </c>
      <c r="AJ58" s="1">
        <f t="shared" si="0"/>
        <v>1.0318365251824511</v>
      </c>
    </row>
    <row r="59" spans="1:36" x14ac:dyDescent="0.25">
      <c r="A59" s="2">
        <v>40329</v>
      </c>
      <c r="B59">
        <v>5086.2998049999997</v>
      </c>
      <c r="C59" s="1">
        <v>186.44</v>
      </c>
      <c r="D59" s="1">
        <v>971.59</v>
      </c>
      <c r="E59" s="1">
        <v>271.68</v>
      </c>
      <c r="F59" s="1">
        <v>7650.3</v>
      </c>
      <c r="G59" s="1">
        <v>233.11</v>
      </c>
      <c r="H59" s="1">
        <v>974.97</v>
      </c>
      <c r="I59" s="1">
        <v>112.42</v>
      </c>
      <c r="J59" s="1">
        <v>329.9</v>
      </c>
      <c r="K59" s="1">
        <v>288.81</v>
      </c>
      <c r="L59" s="1">
        <v>640.80999999999995</v>
      </c>
      <c r="M59" s="1">
        <v>75.569999999999993</v>
      </c>
      <c r="N59" s="1">
        <v>247.45</v>
      </c>
      <c r="O59" s="1">
        <v>126.9</v>
      </c>
      <c r="P59" s="1">
        <v>461.09</v>
      </c>
      <c r="Q59" s="1">
        <v>1466.35</v>
      </c>
      <c r="R59" s="1">
        <v>804.75</v>
      </c>
      <c r="S59" s="2">
        <v>40359</v>
      </c>
      <c r="T59" s="1">
        <f>LN(C58/C59)*100</f>
        <v>16.055121494109827</v>
      </c>
      <c r="U59" s="1">
        <f>LN(D58/D59)*100</f>
        <v>15.398157598165433</v>
      </c>
      <c r="V59" s="1">
        <f>LN(E58/E59)*100</f>
        <v>18.233382605516109</v>
      </c>
      <c r="W59" s="1">
        <f>LN(F58/F59)*100</f>
        <v>26.503028604023406</v>
      </c>
      <c r="X59" s="1">
        <f>LN(G58/G59)*100</f>
        <v>1.0667450533976381</v>
      </c>
      <c r="Y59" s="1">
        <f>LN(H58/H59)*100</f>
        <v>8.5455418420560214</v>
      </c>
      <c r="Z59" s="1">
        <f>LN(I58/I59)*100</f>
        <v>18.540048633857868</v>
      </c>
      <c r="AA59" s="1">
        <f>LN(J58/J59)*100</f>
        <v>7.5635406772093798</v>
      </c>
      <c r="AB59" s="1">
        <f>LN(K58/K59)*100</f>
        <v>7.5084410407315882</v>
      </c>
      <c r="AC59" s="1">
        <f>LN(L58/L59)*100</f>
        <v>3.962216763604566</v>
      </c>
      <c r="AD59" s="1">
        <f>LN(M58/M59)*100</f>
        <v>5.8715726175370042</v>
      </c>
      <c r="AE59" s="1">
        <f>LN(N58/N59)*100</f>
        <v>4.8819029613167988</v>
      </c>
      <c r="AF59" s="1">
        <f>LN(O58/O59)*100</f>
        <v>7.4608803600648255</v>
      </c>
      <c r="AG59" s="1">
        <f>LN(P58/P59)*100</f>
        <v>-6.6974850999508533</v>
      </c>
      <c r="AH59" s="1">
        <f>LN(Q58/Q59)*100</f>
        <v>-5.6729669858707679</v>
      </c>
      <c r="AI59" s="1">
        <f>LN(R58/R59)*100</f>
        <v>-0.44210663872542916</v>
      </c>
      <c r="AJ59" s="1">
        <f t="shared" si="0"/>
        <v>4.3511921878207014</v>
      </c>
    </row>
    <row r="60" spans="1:36" x14ac:dyDescent="0.25">
      <c r="A60" s="2">
        <v>40298</v>
      </c>
      <c r="B60">
        <v>5278</v>
      </c>
      <c r="C60" s="1">
        <v>177.27</v>
      </c>
      <c r="D60" s="1">
        <v>943.41</v>
      </c>
      <c r="E60" s="1">
        <v>297.11</v>
      </c>
      <c r="F60" s="1">
        <v>8368.74</v>
      </c>
      <c r="G60" s="1">
        <v>240.13</v>
      </c>
      <c r="H60" s="1">
        <v>1005.08</v>
      </c>
      <c r="I60" s="1">
        <v>121.33</v>
      </c>
      <c r="J60" s="1">
        <v>309.69</v>
      </c>
      <c r="K60" s="1">
        <v>310.57</v>
      </c>
      <c r="L60" s="1">
        <v>580.6</v>
      </c>
      <c r="M60" s="1">
        <v>80.19</v>
      </c>
      <c r="N60" s="1">
        <v>254.91</v>
      </c>
      <c r="O60" s="1">
        <v>131.99</v>
      </c>
      <c r="P60" s="1">
        <v>457.41</v>
      </c>
      <c r="Q60" s="1">
        <v>1561.83</v>
      </c>
      <c r="R60" s="1">
        <v>1030.29</v>
      </c>
      <c r="S60" s="2">
        <v>40329</v>
      </c>
      <c r="T60" s="1">
        <f>LN(C59/C60)*100</f>
        <v>5.0435477478847197</v>
      </c>
      <c r="U60" s="1">
        <f>LN(D59/D60)*100</f>
        <v>2.9432934022110429</v>
      </c>
      <c r="V60" s="1">
        <f>LN(E59/E60)*100</f>
        <v>-8.947753747991225</v>
      </c>
      <c r="W60" s="1">
        <f>LN(F59/F60)*100</f>
        <v>-8.97584727792443</v>
      </c>
      <c r="X60" s="1">
        <f>LN(G59/G60)*100</f>
        <v>-2.9669998195791991</v>
      </c>
      <c r="Y60" s="1">
        <f>LN(H59/H60)*100</f>
        <v>-3.0415718021460201</v>
      </c>
      <c r="Z60" s="1">
        <f>LN(I59/I60)*100</f>
        <v>-7.6272248489852732</v>
      </c>
      <c r="AA60" s="1">
        <f>LN(J59/J60)*100</f>
        <v>6.3217781088927278</v>
      </c>
      <c r="AB60" s="1">
        <f>LN(K59/K60)*100</f>
        <v>-7.264028634126996</v>
      </c>
      <c r="AC60" s="1">
        <f>LN(L59/L60)*100</f>
        <v>9.8670949534989028</v>
      </c>
      <c r="AD60" s="1">
        <f>LN(M59/M60)*100</f>
        <v>-5.9339439786308885</v>
      </c>
      <c r="AE60" s="1">
        <f>LN(N59/N60)*100</f>
        <v>-2.9702000285664618</v>
      </c>
      <c r="AF60" s="1">
        <f>LN(O59/O60)*100</f>
        <v>-3.9326787420521243</v>
      </c>
      <c r="AG60" s="1">
        <f>LN(P59/P60)*100</f>
        <v>0.80131076559895076</v>
      </c>
      <c r="AH60" s="1">
        <f>LN(Q59/Q60)*100</f>
        <v>-6.3081890813936603</v>
      </c>
      <c r="AI60" s="1">
        <f>LN(R59/R60)*100</f>
        <v>-24.706392481410244</v>
      </c>
      <c r="AJ60" s="1">
        <f t="shared" si="0"/>
        <v>-3.6996625708804203</v>
      </c>
    </row>
    <row r="61" spans="1:36" x14ac:dyDescent="0.25">
      <c r="A61" s="2">
        <v>40268</v>
      </c>
      <c r="B61">
        <v>5249.1000979999999</v>
      </c>
      <c r="C61" s="1">
        <v>179.47</v>
      </c>
      <c r="D61" s="1">
        <v>897.9</v>
      </c>
      <c r="E61" s="1">
        <v>269.61</v>
      </c>
      <c r="F61" s="1">
        <v>6680.36</v>
      </c>
      <c r="G61" s="1">
        <v>244.91</v>
      </c>
      <c r="H61" s="1">
        <v>951.15</v>
      </c>
      <c r="I61" s="1">
        <v>111.16</v>
      </c>
      <c r="J61" s="1">
        <v>306.43</v>
      </c>
      <c r="K61" s="1">
        <v>273.95</v>
      </c>
      <c r="L61" s="1">
        <v>584.69000000000005</v>
      </c>
      <c r="M61" s="1">
        <v>85.68</v>
      </c>
      <c r="N61" s="1">
        <v>243.53</v>
      </c>
      <c r="O61" s="1">
        <v>133.91</v>
      </c>
      <c r="P61" s="1">
        <v>410.25</v>
      </c>
      <c r="Q61" s="1">
        <v>1536</v>
      </c>
      <c r="R61" s="1">
        <v>995.33</v>
      </c>
      <c r="S61" s="2">
        <v>40298</v>
      </c>
      <c r="T61" s="1">
        <f>LN(C60/C61)*100</f>
        <v>-1.2334069015492115</v>
      </c>
      <c r="U61" s="1">
        <f>LN(D60/D61)*100</f>
        <v>4.9442267224819441</v>
      </c>
      <c r="V61" s="1">
        <f>LN(E60/E61)*100</f>
        <v>9.7125970264503003</v>
      </c>
      <c r="W61" s="1">
        <f>LN(F60/F61)*100</f>
        <v>22.53314572230585</v>
      </c>
      <c r="X61" s="1">
        <f>LN(G60/G61)*100</f>
        <v>-1.971035275731341</v>
      </c>
      <c r="Y61" s="1">
        <f>LN(H60/H61)*100</f>
        <v>5.5150640501005368</v>
      </c>
      <c r="Z61" s="1">
        <f>LN(I60/I61)*100</f>
        <v>8.7543501189478672</v>
      </c>
      <c r="AA61" s="1">
        <f>LN(J60/J61)*100</f>
        <v>1.0582452845009471</v>
      </c>
      <c r="AB61" s="1">
        <f>LN(K60/K61)*100</f>
        <v>12.546371081483009</v>
      </c>
      <c r="AC61" s="1">
        <f>LN(L60/L61)*100</f>
        <v>-0.70197406570866172</v>
      </c>
      <c r="AD61" s="1">
        <f>LN(M60/M61)*100</f>
        <v>-6.6220607320556111</v>
      </c>
      <c r="AE61" s="1">
        <f>LN(N60/N61)*100</f>
        <v>4.5670403464395646</v>
      </c>
      <c r="AF61" s="1">
        <f>LN(O60/O61)*100</f>
        <v>-1.4441770366611564</v>
      </c>
      <c r="AG61" s="1">
        <f>LN(P60/P61)*100</f>
        <v>10.881341408172517</v>
      </c>
      <c r="AH61" s="1">
        <f>LN(Q60/Q61)*100</f>
        <v>1.6676575941929586</v>
      </c>
      <c r="AI61" s="1">
        <f>LN(R60/R61)*100</f>
        <v>3.4521254529423548</v>
      </c>
      <c r="AJ61" s="1">
        <f t="shared" si="0"/>
        <v>0.54905860747185498</v>
      </c>
    </row>
    <row r="62" spans="1:36" x14ac:dyDescent="0.25">
      <c r="A62" s="2">
        <v>40237</v>
      </c>
      <c r="B62">
        <v>4922.2998049999997</v>
      </c>
      <c r="C62" s="1">
        <v>154.97</v>
      </c>
      <c r="D62" s="1">
        <v>798.26</v>
      </c>
      <c r="E62" s="1">
        <v>212.01</v>
      </c>
      <c r="F62" s="1">
        <v>4415.83</v>
      </c>
      <c r="G62" s="1">
        <v>239</v>
      </c>
      <c r="H62" s="1">
        <v>901.5</v>
      </c>
      <c r="I62" s="1">
        <v>96</v>
      </c>
      <c r="J62" s="1">
        <v>270.55</v>
      </c>
      <c r="K62" s="1">
        <v>252.25</v>
      </c>
      <c r="L62" s="1">
        <v>537.02</v>
      </c>
      <c r="M62" s="1">
        <v>73.12</v>
      </c>
      <c r="N62" s="1">
        <v>242.23</v>
      </c>
      <c r="O62" s="1">
        <v>115.51</v>
      </c>
      <c r="P62" s="1">
        <v>378.86</v>
      </c>
      <c r="Q62" s="1">
        <v>2261.7399999999998</v>
      </c>
      <c r="R62" s="1">
        <v>928.88</v>
      </c>
      <c r="S62" s="2">
        <v>40268</v>
      </c>
      <c r="T62" s="1">
        <f>LN(C61/C62)*100</f>
        <v>14.677651324194146</v>
      </c>
      <c r="U62" s="1">
        <f>LN(D61/D62)*100</f>
        <v>11.762434460664323</v>
      </c>
      <c r="V62" s="1">
        <f>LN(E61/E62)*100</f>
        <v>24.034302696751915</v>
      </c>
      <c r="W62" s="1">
        <f>LN(F61/F62)*100</f>
        <v>41.397606645501192</v>
      </c>
      <c r="X62" s="1">
        <f>LN(G61/G62)*100</f>
        <v>2.4427244186025749</v>
      </c>
      <c r="Y62" s="1">
        <f>LN(H61/H62)*100</f>
        <v>5.361173617077827</v>
      </c>
      <c r="Z62" s="1">
        <f>LN(I61/I62)*100</f>
        <v>14.662241340646675</v>
      </c>
      <c r="AA62" s="1">
        <f>LN(J61/J62)*100</f>
        <v>12.453242021185465</v>
      </c>
      <c r="AB62" s="1">
        <f>LN(K61/K62)*100</f>
        <v>8.2524948750706297</v>
      </c>
      <c r="AC62" s="1">
        <f>LN(L61/L62)*100</f>
        <v>8.5046454484431582</v>
      </c>
      <c r="AD62" s="1">
        <f>LN(M61/M62)*100</f>
        <v>15.851749899359882</v>
      </c>
      <c r="AE62" s="1">
        <f>LN(N61/N62)*100</f>
        <v>0.53524501960235393</v>
      </c>
      <c r="AF62" s="1">
        <f>LN(O61/O62)*100</f>
        <v>14.781082620688585</v>
      </c>
      <c r="AG62" s="1">
        <f>LN(P61/P62)*100</f>
        <v>7.9599986270067475</v>
      </c>
      <c r="AH62" s="1">
        <f>LN(Q61/Q62)*100</f>
        <v>-38.695279383331396</v>
      </c>
      <c r="AI62" s="1">
        <f>LN(R61/R62)*100</f>
        <v>6.9094781144845783</v>
      </c>
      <c r="AJ62" s="1">
        <f t="shared" si="0"/>
        <v>6.4280790677609252</v>
      </c>
    </row>
    <row r="63" spans="1:36" x14ac:dyDescent="0.25">
      <c r="A63" s="2">
        <v>40209</v>
      </c>
      <c r="B63">
        <v>4882.0498049999997</v>
      </c>
      <c r="C63" s="1">
        <v>150.38</v>
      </c>
      <c r="D63" s="1">
        <v>725.72</v>
      </c>
      <c r="E63" s="1">
        <v>202.08</v>
      </c>
      <c r="F63" s="1">
        <v>3527.05</v>
      </c>
      <c r="G63" s="1">
        <v>230.96</v>
      </c>
      <c r="H63" s="1">
        <v>874.91</v>
      </c>
      <c r="I63" s="1">
        <v>100.38</v>
      </c>
      <c r="J63" s="1">
        <v>291.39999999999998</v>
      </c>
      <c r="K63" s="1">
        <v>267.67</v>
      </c>
      <c r="L63" s="1">
        <v>526.72</v>
      </c>
      <c r="M63" s="1">
        <v>64.59</v>
      </c>
      <c r="N63" s="1">
        <v>230.46</v>
      </c>
      <c r="O63" s="1">
        <v>120.93</v>
      </c>
      <c r="P63" s="1">
        <v>399.12</v>
      </c>
      <c r="Q63" s="1">
        <v>2595.13</v>
      </c>
      <c r="R63" s="1">
        <v>919.59</v>
      </c>
      <c r="S63" s="2">
        <v>40237</v>
      </c>
      <c r="T63" s="1">
        <f>LN(C62/C63)*100</f>
        <v>3.006612584936275</v>
      </c>
      <c r="U63" s="1">
        <f>LN(D62/D63)*100</f>
        <v>9.5270093418157256</v>
      </c>
      <c r="V63" s="1">
        <f>LN(E62/E63)*100</f>
        <v>4.7969784768691595</v>
      </c>
      <c r="W63" s="1">
        <f>LN(F62/F63)*100</f>
        <v>22.473398434970481</v>
      </c>
      <c r="X63" s="1">
        <f>LN(G62/G63)*100</f>
        <v>3.4219016576830872</v>
      </c>
      <c r="Y63" s="1">
        <f>LN(H62/H63)*100</f>
        <v>2.9939018718773487</v>
      </c>
      <c r="Z63" s="1">
        <f>LN(I62/I63)*100</f>
        <v>-4.4614792758951278</v>
      </c>
      <c r="AA63" s="1">
        <f>LN(J62/J63)*100</f>
        <v>-7.4239969672360058</v>
      </c>
      <c r="AB63" s="1">
        <f>LN(K62/K63)*100</f>
        <v>-5.9334219267516568</v>
      </c>
      <c r="AC63" s="1">
        <f>LN(L62/L63)*100</f>
        <v>1.936623971453419</v>
      </c>
      <c r="AD63" s="1">
        <f>LN(M62/M63)*100</f>
        <v>12.404232710151319</v>
      </c>
      <c r="AE63" s="1">
        <f>LN(N62/N63)*100</f>
        <v>4.9810376437272064</v>
      </c>
      <c r="AF63" s="1">
        <f>LN(O62/O63)*100</f>
        <v>-4.5854759496595134</v>
      </c>
      <c r="AG63" s="1">
        <f>LN(P62/P63)*100</f>
        <v>-5.2095379852649231</v>
      </c>
      <c r="AH63" s="1">
        <f>LN(Q62/Q63)*100</f>
        <v>-13.750218314339168</v>
      </c>
      <c r="AI63" s="1">
        <f>LN(R62/R63)*100</f>
        <v>1.0051640782020765</v>
      </c>
      <c r="AJ63" s="1">
        <f t="shared" si="0"/>
        <v>0.82106876485007907</v>
      </c>
    </row>
    <row r="64" spans="1:36" x14ac:dyDescent="0.25">
      <c r="A64" s="2">
        <v>40178</v>
      </c>
      <c r="B64">
        <v>5201.0498049999997</v>
      </c>
      <c r="C64" s="1">
        <v>126.68</v>
      </c>
      <c r="D64" s="1">
        <v>711.88</v>
      </c>
      <c r="E64" s="1">
        <v>175.32</v>
      </c>
      <c r="F64" s="1">
        <v>3678.36</v>
      </c>
      <c r="G64" s="1">
        <v>235.37</v>
      </c>
      <c r="H64" s="1">
        <v>808.1</v>
      </c>
      <c r="I64" s="1">
        <v>92.54</v>
      </c>
      <c r="J64" s="1">
        <v>292.16000000000003</v>
      </c>
      <c r="K64" s="1">
        <v>262.57</v>
      </c>
      <c r="L64" s="1">
        <v>583.4</v>
      </c>
      <c r="M64" s="1">
        <v>60.06</v>
      </c>
      <c r="N64" s="1">
        <v>242.15</v>
      </c>
      <c r="O64" s="1">
        <v>107.57</v>
      </c>
      <c r="P64" s="1">
        <v>426.18</v>
      </c>
      <c r="Q64" s="1">
        <v>2210.35</v>
      </c>
      <c r="R64" s="1">
        <v>999.92</v>
      </c>
      <c r="S64" s="2">
        <v>40209</v>
      </c>
      <c r="T64" s="1">
        <f>LN(C63/C64)*100</f>
        <v>17.150120227944175</v>
      </c>
      <c r="U64" s="1">
        <f>LN(D63/D64)*100</f>
        <v>1.9254907620177668</v>
      </c>
      <c r="V64" s="1">
        <f>LN(E63/E64)*100</f>
        <v>14.205078305157267</v>
      </c>
      <c r="W64" s="1">
        <f>LN(F63/F64)*100</f>
        <v>-4.2005173167210375</v>
      </c>
      <c r="X64" s="1">
        <f>LN(G63/G64)*100</f>
        <v>-1.8914208699184893</v>
      </c>
      <c r="Y64" s="1">
        <f>LN(H63/H64)*100</f>
        <v>7.9435210685196642</v>
      </c>
      <c r="Z64" s="1">
        <f>LN(I63/I64)*100</f>
        <v>8.1322000747934009</v>
      </c>
      <c r="AA64" s="1">
        <f>LN(J63/J64)*100</f>
        <v>-0.26047036454993527</v>
      </c>
      <c r="AB64" s="1">
        <f>LN(K63/K64)*100</f>
        <v>1.9237165352125691</v>
      </c>
      <c r="AC64" s="1">
        <f>LN(L63/L64)*100</f>
        <v>-10.220395938497063</v>
      </c>
      <c r="AD64" s="1">
        <f>LN(M63/M64)*100</f>
        <v>7.2715537489197191</v>
      </c>
      <c r="AE64" s="1">
        <f>LN(N63/N64)*100</f>
        <v>-4.9480057263369694</v>
      </c>
      <c r="AF64" s="1">
        <f>LN(O63/O64)*100</f>
        <v>11.707006735327024</v>
      </c>
      <c r="AG64" s="1">
        <f>LN(P63/P64)*100</f>
        <v>-6.559966868499167</v>
      </c>
      <c r="AH64" s="1">
        <f>LN(Q63/Q64)*100</f>
        <v>16.048573767117006</v>
      </c>
      <c r="AI64" s="1">
        <f>LN(R63/R64)*100</f>
        <v>-8.3747357245236351</v>
      </c>
      <c r="AJ64" s="1">
        <f t="shared" si="0"/>
        <v>-6.3295317107850195</v>
      </c>
    </row>
    <row r="65" spans="1:36" x14ac:dyDescent="0.25">
      <c r="A65" s="2">
        <v>40147</v>
      </c>
      <c r="B65">
        <v>5032.7001950000003</v>
      </c>
      <c r="C65" s="1">
        <v>110.25</v>
      </c>
      <c r="D65" s="1">
        <v>698.26</v>
      </c>
      <c r="E65" s="1">
        <v>142.55000000000001</v>
      </c>
      <c r="F65" s="1">
        <v>2541.08</v>
      </c>
      <c r="G65" s="1">
        <v>215.97</v>
      </c>
      <c r="H65" s="1">
        <v>787.24</v>
      </c>
      <c r="I65" s="1">
        <v>86.24</v>
      </c>
      <c r="J65" s="1">
        <v>299.5</v>
      </c>
      <c r="K65" s="1">
        <v>259.66000000000003</v>
      </c>
      <c r="L65" s="1">
        <v>521.77</v>
      </c>
      <c r="M65" s="1">
        <v>58.91</v>
      </c>
      <c r="N65" s="1">
        <v>221.5</v>
      </c>
      <c r="O65" s="1">
        <v>104.11</v>
      </c>
      <c r="P65" s="1">
        <v>404.4</v>
      </c>
      <c r="Q65" s="1">
        <v>2139.13</v>
      </c>
      <c r="R65" s="1">
        <v>994.13</v>
      </c>
      <c r="S65" s="2">
        <v>40178</v>
      </c>
      <c r="T65" s="1">
        <f>LN(C64/C65)*100</f>
        <v>13.891370734348371</v>
      </c>
      <c r="U65" s="1">
        <f>LN(D64/D65)*100</f>
        <v>1.9317831640969876</v>
      </c>
      <c r="V65" s="1">
        <f>LN(E64/E65)*100</f>
        <v>20.692006019192736</v>
      </c>
      <c r="W65" s="1">
        <f>LN(F64/F65)*100</f>
        <v>36.98778131642095</v>
      </c>
      <c r="X65" s="1">
        <f>LN(G64/G65)*100</f>
        <v>8.6019234904543378</v>
      </c>
      <c r="Y65" s="1">
        <f>LN(H64/H65)*100</f>
        <v>2.6152655784165364</v>
      </c>
      <c r="Z65" s="1">
        <f>LN(I64/I65)*100</f>
        <v>7.05068763181667</v>
      </c>
      <c r="AA65" s="1">
        <f>LN(J64/J65)*100</f>
        <v>-2.4812820148900303</v>
      </c>
      <c r="AB65" s="1">
        <f>LN(K64/K65)*100</f>
        <v>1.114463021700175</v>
      </c>
      <c r="AC65" s="1">
        <f>LN(L64/L65)*100</f>
        <v>11.164617967624483</v>
      </c>
      <c r="AD65" s="1">
        <f>LN(M64/M65)*100</f>
        <v>1.9333207021588403</v>
      </c>
      <c r="AE65" s="1">
        <f>LN(N64/N65)*100</f>
        <v>8.913477936404778</v>
      </c>
      <c r="AF65" s="1">
        <f>LN(O64/O65)*100</f>
        <v>3.2693765957252383</v>
      </c>
      <c r="AG65" s="1">
        <f>LN(P64/P65)*100</f>
        <v>5.2457305091457345</v>
      </c>
      <c r="AH65" s="1">
        <f>LN(Q64/Q65)*100</f>
        <v>3.2751669713956497</v>
      </c>
      <c r="AI65" s="1">
        <f>LN(R64/R65)*100</f>
        <v>0.5807292968717116</v>
      </c>
      <c r="AJ65" s="1">
        <f t="shared" si="0"/>
        <v>3.2903832620341493</v>
      </c>
    </row>
    <row r="66" spans="1:36" x14ac:dyDescent="0.25">
      <c r="A66" s="2">
        <v>40117</v>
      </c>
      <c r="B66">
        <v>4711.7001950000003</v>
      </c>
      <c r="C66" s="1">
        <v>82.83</v>
      </c>
      <c r="D66" s="1">
        <v>630</v>
      </c>
      <c r="E66" s="1">
        <v>137.21</v>
      </c>
      <c r="F66" s="1">
        <v>2126.25</v>
      </c>
      <c r="G66" s="1">
        <v>197.11</v>
      </c>
      <c r="H66" s="1">
        <v>762.91</v>
      </c>
      <c r="I66" s="1">
        <v>85.72</v>
      </c>
      <c r="J66" s="1">
        <v>296.82</v>
      </c>
      <c r="K66" s="1">
        <v>236.47</v>
      </c>
      <c r="L66" s="1">
        <v>459.74</v>
      </c>
      <c r="M66" s="1">
        <v>54.27</v>
      </c>
      <c r="N66" s="1">
        <v>205.39</v>
      </c>
      <c r="O66" s="1">
        <v>98.45</v>
      </c>
      <c r="P66" s="1">
        <v>381.51</v>
      </c>
      <c r="Q66" s="1">
        <v>1567.83</v>
      </c>
      <c r="R66" s="1">
        <v>747.81</v>
      </c>
      <c r="S66" s="2">
        <v>40147</v>
      </c>
      <c r="T66" s="1">
        <f>LN(C65/C66)*100</f>
        <v>28.596019971678256</v>
      </c>
      <c r="U66" s="1">
        <f>LN(D65/D66)*100</f>
        <v>10.287170685523678</v>
      </c>
      <c r="V66" s="1">
        <f>LN(E65/E66)*100</f>
        <v>3.8180216425597222</v>
      </c>
      <c r="W66" s="1">
        <f>LN(F65/F66)*100</f>
        <v>17.822932278233953</v>
      </c>
      <c r="X66" s="1">
        <f>LN(G65/G66)*100</f>
        <v>9.1377560610483108</v>
      </c>
      <c r="Y66" s="1">
        <f>LN(H65/H66)*100</f>
        <v>3.1393088567125913</v>
      </c>
      <c r="Z66" s="1">
        <f>LN(I65/I66)*100</f>
        <v>0.60479365553107522</v>
      </c>
      <c r="AA66" s="1">
        <f>LN(J65/J66)*100</f>
        <v>0.89885230878317812</v>
      </c>
      <c r="AB66" s="1">
        <f>LN(K65/K66)*100</f>
        <v>9.3551732940539782</v>
      </c>
      <c r="AC66" s="1">
        <f>LN(L65/L66)*100</f>
        <v>12.656576546110523</v>
      </c>
      <c r="AD66" s="1">
        <f>LN(M65/M66)*100</f>
        <v>8.2039267458282357</v>
      </c>
      <c r="AE66" s="1">
        <f>LN(N65/N66)*100</f>
        <v>7.5511978667633013</v>
      </c>
      <c r="AF66" s="1">
        <f>LN(O65/O66)*100</f>
        <v>5.5899227401526881</v>
      </c>
      <c r="AG66" s="1">
        <f>LN(P65/P66)*100</f>
        <v>5.8267424445551201</v>
      </c>
      <c r="AH66" s="1">
        <f>LN(Q65/Q66)*100</f>
        <v>31.070670663388643</v>
      </c>
      <c r="AI66" s="1">
        <f>LN(R65/R66)*100</f>
        <v>28.471904780013997</v>
      </c>
      <c r="AJ66" s="1">
        <f t="shared" si="0"/>
        <v>6.5907839691633425</v>
      </c>
    </row>
    <row r="67" spans="1:36" x14ac:dyDescent="0.25">
      <c r="A67" s="2">
        <v>40086</v>
      </c>
      <c r="B67">
        <v>5083.9501950000003</v>
      </c>
      <c r="C67" s="1">
        <v>95.84</v>
      </c>
      <c r="D67" s="1">
        <v>642.61</v>
      </c>
      <c r="E67" s="1">
        <v>148.55000000000001</v>
      </c>
      <c r="F67" s="1">
        <v>2025.05</v>
      </c>
      <c r="G67" s="1">
        <v>194.82</v>
      </c>
      <c r="H67" s="1">
        <v>746.97</v>
      </c>
      <c r="I67" s="1">
        <v>83.67</v>
      </c>
      <c r="J67" s="1">
        <v>271.48</v>
      </c>
      <c r="K67" s="1">
        <v>243.83</v>
      </c>
      <c r="L67" s="1">
        <v>488.02</v>
      </c>
      <c r="M67" s="1">
        <v>56.41</v>
      </c>
      <c r="N67" s="1">
        <v>214.71</v>
      </c>
      <c r="O67" s="1">
        <v>102.56</v>
      </c>
      <c r="P67" s="1">
        <v>328.34</v>
      </c>
      <c r="Q67" s="1">
        <v>1873.3</v>
      </c>
      <c r="R67" s="1">
        <v>683.06</v>
      </c>
      <c r="S67" s="2">
        <v>40117</v>
      </c>
      <c r="T67" s="1">
        <f>LN(C66/C67)*100</f>
        <v>-14.588981975696658</v>
      </c>
      <c r="U67" s="1">
        <f>LN(D66/D67)*100</f>
        <v>-1.9818188955364129</v>
      </c>
      <c r="V67" s="1">
        <f>LN(E66/E67)*100</f>
        <v>-7.940900297553279</v>
      </c>
      <c r="W67" s="1">
        <f>LN(F66/F67)*100</f>
        <v>4.8765473116233853</v>
      </c>
      <c r="X67" s="1">
        <f>LN(G66/G67)*100</f>
        <v>1.1685893196028641</v>
      </c>
      <c r="Y67" s="1">
        <f>LN(H66/H67)*100</f>
        <v>2.1115045204323848</v>
      </c>
      <c r="Z67" s="1">
        <f>LN(I66/I67)*100</f>
        <v>2.4205680297868968</v>
      </c>
      <c r="AA67" s="1">
        <f>LN(J66/J67)*100</f>
        <v>8.9237422632114463</v>
      </c>
      <c r="AB67" s="1">
        <f>LN(K66/K67)*100</f>
        <v>-3.0649911167072772</v>
      </c>
      <c r="AC67" s="1">
        <f>LN(L66/L67)*100</f>
        <v>-5.9695276323628521</v>
      </c>
      <c r="AD67" s="1">
        <f>LN(M66/M67)*100</f>
        <v>-3.8674859676571187</v>
      </c>
      <c r="AE67" s="1">
        <f>LN(N66/N67)*100</f>
        <v>-4.4377669601058596</v>
      </c>
      <c r="AF67" s="1">
        <f>LN(O66/O67)*100</f>
        <v>-4.0899188087225307</v>
      </c>
      <c r="AG67" s="1">
        <f>LN(P66/P67)*100</f>
        <v>15.008740583439309</v>
      </c>
      <c r="AH67" s="1">
        <f>LN(Q66/Q67)*100</f>
        <v>-17.800908380170302</v>
      </c>
      <c r="AI67" s="1">
        <f>LN(R66/R67)*100</f>
        <v>9.0566231570104829</v>
      </c>
      <c r="AJ67" s="1">
        <f t="shared" si="0"/>
        <v>-7.6039738382901847</v>
      </c>
    </row>
    <row r="68" spans="1:36" x14ac:dyDescent="0.25">
      <c r="A68" s="2">
        <v>40056</v>
      </c>
      <c r="B68">
        <v>4662.1000979999999</v>
      </c>
      <c r="C68" s="1">
        <v>79.23</v>
      </c>
      <c r="D68" s="1">
        <v>580.72</v>
      </c>
      <c r="E68" s="1">
        <v>134.69</v>
      </c>
      <c r="F68" s="1">
        <v>1642.28</v>
      </c>
      <c r="G68" s="1">
        <v>165.35</v>
      </c>
      <c r="H68" s="1">
        <v>687.89</v>
      </c>
      <c r="I68" s="1">
        <v>80.38</v>
      </c>
      <c r="J68" s="1">
        <v>269.04000000000002</v>
      </c>
      <c r="K68" s="1">
        <v>215.08</v>
      </c>
      <c r="L68" s="1">
        <v>453.8</v>
      </c>
      <c r="M68" s="1">
        <v>60.5</v>
      </c>
      <c r="N68" s="1">
        <v>198.4</v>
      </c>
      <c r="O68" s="1">
        <v>85.04</v>
      </c>
      <c r="P68" s="1">
        <v>268.13</v>
      </c>
      <c r="Q68" s="1">
        <v>1962</v>
      </c>
      <c r="R68" s="1">
        <v>610.66</v>
      </c>
      <c r="S68" s="2">
        <v>40086</v>
      </c>
      <c r="T68" s="1">
        <f>LN(C67/C68)*100</f>
        <v>19.032511938998859</v>
      </c>
      <c r="U68" s="1">
        <f>LN(D67/D68)*100</f>
        <v>10.126929536435718</v>
      </c>
      <c r="V68" s="1">
        <f>LN(E67/E68)*100</f>
        <v>9.7945760297893223</v>
      </c>
      <c r="W68" s="1">
        <f>LN(F67/F68)*100</f>
        <v>20.950887136746381</v>
      </c>
      <c r="X68" s="1">
        <f>LN(G67/G68)*100</f>
        <v>16.40116159150077</v>
      </c>
      <c r="Y68" s="1">
        <f>LN(H67/H68)*100</f>
        <v>8.2396082254138108</v>
      </c>
      <c r="Z68" s="1">
        <f>LN(I67/I68)*100</f>
        <v>4.0115101286452317</v>
      </c>
      <c r="AA68" s="1">
        <f>LN(J67/J68)*100</f>
        <v>0.9028404403543524</v>
      </c>
      <c r="AB68" s="1">
        <f>LN(K67/K68)*100</f>
        <v>12.546120921716286</v>
      </c>
      <c r="AC68" s="1">
        <f>LN(L67/L68)*100</f>
        <v>7.2699816274158042</v>
      </c>
      <c r="AD68" s="1">
        <f>LN(M67/M68)*100</f>
        <v>-6.9996917284911042</v>
      </c>
      <c r="AE68" s="1">
        <f>LN(N67/N68)*100</f>
        <v>7.9003085567843456</v>
      </c>
      <c r="AF68" s="1">
        <f>LN(O67/O68)*100</f>
        <v>18.732625913866745</v>
      </c>
      <c r="AG68" s="1">
        <f>LN(P67/P68)*100</f>
        <v>20.25777193393148</v>
      </c>
      <c r="AH68" s="1">
        <f>LN(Q67/Q68)*100</f>
        <v>-4.6262779658295301</v>
      </c>
      <c r="AI68" s="1">
        <f>LN(R67/R68)*100</f>
        <v>11.204236396719743</v>
      </c>
      <c r="AJ68" s="1">
        <f t="shared" si="0"/>
        <v>8.6622545433544023</v>
      </c>
    </row>
    <row r="69" spans="1:36" x14ac:dyDescent="0.25">
      <c r="A69" s="2">
        <v>40025</v>
      </c>
      <c r="B69">
        <v>4636.4501950000003</v>
      </c>
      <c r="C69" s="1">
        <v>81.72</v>
      </c>
      <c r="D69" s="1">
        <v>608.84</v>
      </c>
      <c r="E69" s="1">
        <v>128.09</v>
      </c>
      <c r="F69" s="1">
        <v>1422.85</v>
      </c>
      <c r="G69" s="1">
        <v>165</v>
      </c>
      <c r="H69" s="1">
        <v>756.95</v>
      </c>
      <c r="I69" s="1">
        <v>62.83</v>
      </c>
      <c r="J69" s="1">
        <v>290.3</v>
      </c>
      <c r="K69" s="1">
        <v>189.9</v>
      </c>
      <c r="L69" s="1">
        <v>462.07</v>
      </c>
      <c r="M69" s="1">
        <v>65.25</v>
      </c>
      <c r="N69" s="1">
        <v>192.18</v>
      </c>
      <c r="O69" s="1">
        <v>84.12</v>
      </c>
      <c r="P69" s="1">
        <v>255.64</v>
      </c>
      <c r="Q69" s="1">
        <v>1871.74</v>
      </c>
      <c r="R69" s="1">
        <v>571.36</v>
      </c>
      <c r="S69" s="2">
        <v>40056</v>
      </c>
      <c r="T69" s="1">
        <f>LN(C68/C69)*100</f>
        <v>-3.0943754972270727</v>
      </c>
      <c r="U69" s="1">
        <f>LN(D68/D69)*100</f>
        <v>-4.7286794434880868</v>
      </c>
      <c r="V69" s="1">
        <f>LN(E68/E69)*100</f>
        <v>5.0242699767678758</v>
      </c>
      <c r="W69" s="1">
        <f>LN(F68/F69)*100</f>
        <v>14.342361779596521</v>
      </c>
      <c r="X69" s="1">
        <f>LN(G68/G69)*100</f>
        <v>0.21189655272212485</v>
      </c>
      <c r="Y69" s="1">
        <f>LN(H68/H69)*100</f>
        <v>-9.5668259628239039</v>
      </c>
      <c r="Z69" s="1">
        <f>LN(I68/I69)*100</f>
        <v>24.633272260619936</v>
      </c>
      <c r="AA69" s="1">
        <f>LN(J68/J69)*100</f>
        <v>-7.6054803598570047</v>
      </c>
      <c r="AB69" s="1">
        <f>LN(K68/K69)*100</f>
        <v>12.451243412323713</v>
      </c>
      <c r="AC69" s="1">
        <f>LN(L68/L69)*100</f>
        <v>-1.8059822410251378</v>
      </c>
      <c r="AD69" s="1">
        <f>LN(M68/M69)*100</f>
        <v>-7.5582681166006953</v>
      </c>
      <c r="AE69" s="1">
        <f>LN(N68/N69)*100</f>
        <v>3.1852762001650556</v>
      </c>
      <c r="AF69" s="1">
        <f>LN(O68/O69)*100</f>
        <v>1.0877383199193564</v>
      </c>
      <c r="AG69" s="1">
        <f>LN(P68/P69)*100</f>
        <v>4.7701732744976324</v>
      </c>
      <c r="AH69" s="1">
        <f>LN(Q68/Q69)*100</f>
        <v>4.7095881622614781</v>
      </c>
      <c r="AI69" s="1">
        <f>LN(R68/R69)*100</f>
        <v>6.6520855629668514</v>
      </c>
      <c r="AJ69" s="1">
        <f t="shared" si="0"/>
        <v>0.55169821640508654</v>
      </c>
    </row>
    <row r="70" spans="1:36" x14ac:dyDescent="0.25">
      <c r="A70" s="2">
        <v>39994</v>
      </c>
      <c r="B70">
        <v>4291.1000979999999</v>
      </c>
      <c r="C70" s="1">
        <v>75.13</v>
      </c>
      <c r="D70" s="1">
        <v>528.99</v>
      </c>
      <c r="E70" s="1">
        <v>118.46</v>
      </c>
      <c r="F70" s="1">
        <v>1102.2</v>
      </c>
      <c r="G70" s="1">
        <v>122.31</v>
      </c>
      <c r="H70" s="1">
        <v>624.30999999999995</v>
      </c>
      <c r="I70" s="1">
        <v>60.73</v>
      </c>
      <c r="J70" s="1">
        <v>222.21</v>
      </c>
      <c r="K70" s="1">
        <v>181.02</v>
      </c>
      <c r="L70" s="1">
        <v>480.11</v>
      </c>
      <c r="M70" s="1">
        <v>65.55</v>
      </c>
      <c r="N70" s="1">
        <v>165.38</v>
      </c>
      <c r="O70" s="1">
        <v>73.260000000000005</v>
      </c>
      <c r="P70" s="1">
        <v>238.35</v>
      </c>
      <c r="Q70" s="1">
        <v>1871.22</v>
      </c>
      <c r="R70" s="1">
        <v>497.93</v>
      </c>
      <c r="S70" s="2">
        <v>40025</v>
      </c>
      <c r="T70" s="1">
        <f>LN(C69/C70)*100</f>
        <v>8.4078823568352199</v>
      </c>
      <c r="U70" s="1">
        <f>LN(D69/D70)*100</f>
        <v>14.05859793235242</v>
      </c>
      <c r="V70" s="1">
        <f>LN(E69/E70)*100</f>
        <v>7.8157790994225778</v>
      </c>
      <c r="W70" s="1">
        <f>LN(F69/F70)*100</f>
        <v>25.53537199812736</v>
      </c>
      <c r="X70" s="1">
        <f>LN(G69/G70)*100</f>
        <v>29.938666840130885</v>
      </c>
      <c r="Y70" s="1">
        <f>LN(H69/H70)*100</f>
        <v>19.26501611783825</v>
      </c>
      <c r="Z70" s="1">
        <f>LN(I69/I70)*100</f>
        <v>3.3994856505371764</v>
      </c>
      <c r="AA70" s="1">
        <f>LN(J69/J70)*100</f>
        <v>26.729199033727664</v>
      </c>
      <c r="AB70" s="1">
        <f>LN(K69/K70)*100</f>
        <v>4.7890095419215388</v>
      </c>
      <c r="AC70" s="1">
        <f>LN(L69/L70)*100</f>
        <v>-3.8298849557941042</v>
      </c>
      <c r="AD70" s="1">
        <f>LN(M69/M70)*100</f>
        <v>-0.45871640069060426</v>
      </c>
      <c r="AE70" s="1">
        <f>LN(N69/N70)*100</f>
        <v>15.01865765551012</v>
      </c>
      <c r="AF70" s="1">
        <f>LN(O69/O70)*100</f>
        <v>13.822959348383076</v>
      </c>
      <c r="AG70" s="1">
        <f>LN(P69/P70)*100</f>
        <v>7.0030023131246368</v>
      </c>
      <c r="AH70" s="1">
        <f>LN(Q69/Q70)*100</f>
        <v>2.7785496149871133E-2</v>
      </c>
      <c r="AI70" s="1">
        <f>LN(R69/R70)*100</f>
        <v>13.755997895028013</v>
      </c>
      <c r="AJ70" s="1">
        <f t="shared" ref="AJ70:AJ89" si="1">LN(B69/B70)*100</f>
        <v>7.7405896094675173</v>
      </c>
    </row>
    <row r="71" spans="1:36" x14ac:dyDescent="0.25">
      <c r="A71" s="2">
        <v>39964</v>
      </c>
      <c r="B71">
        <v>4448.9501950000003</v>
      </c>
      <c r="C71" s="1">
        <v>70.25</v>
      </c>
      <c r="D71" s="1">
        <v>486.09</v>
      </c>
      <c r="E71" s="1">
        <v>131.80000000000001</v>
      </c>
      <c r="F71" s="1">
        <v>1209.42</v>
      </c>
      <c r="G71" s="1">
        <v>110.53</v>
      </c>
      <c r="H71" s="1">
        <v>550.88</v>
      </c>
      <c r="I71" s="1">
        <v>46.11</v>
      </c>
      <c r="J71" s="1">
        <v>213.94</v>
      </c>
      <c r="K71" s="1">
        <v>171.88</v>
      </c>
      <c r="L71" s="1">
        <v>496.06</v>
      </c>
      <c r="M71" s="1">
        <v>66.319999999999993</v>
      </c>
      <c r="N71" s="1">
        <v>149.43</v>
      </c>
      <c r="O71" s="1">
        <v>78.92</v>
      </c>
      <c r="P71" s="1">
        <v>201.2</v>
      </c>
      <c r="Q71" s="1">
        <v>2341.04</v>
      </c>
      <c r="R71" s="1">
        <v>482.4</v>
      </c>
      <c r="S71" s="2">
        <v>39994</v>
      </c>
      <c r="T71" s="1">
        <f>LN(C70/C71)*100</f>
        <v>6.7159638167213984</v>
      </c>
      <c r="U71" s="1">
        <f>LN(D70/D71)*100</f>
        <v>8.4575736146922686</v>
      </c>
      <c r="V71" s="1">
        <f>LN(E70/E71)*100</f>
        <v>-10.67102712195879</v>
      </c>
      <c r="W71" s="1">
        <f>LN(F70/F71)*100</f>
        <v>-9.2832723379088335</v>
      </c>
      <c r="X71" s="1">
        <f>LN(G70/G71)*100</f>
        <v>10.127182817640762</v>
      </c>
      <c r="Y71" s="1">
        <f>LN(H70/H71)*100</f>
        <v>12.513004028929181</v>
      </c>
      <c r="Z71" s="1">
        <f>LN(I70/I71)*100</f>
        <v>27.540796369086966</v>
      </c>
      <c r="AA71" s="1">
        <f>LN(J70/J71)*100</f>
        <v>3.7927278815322834</v>
      </c>
      <c r="AB71" s="1">
        <f>LN(K70/K71)*100</f>
        <v>5.1810963492230515</v>
      </c>
      <c r="AC71" s="1">
        <f>LN(L70/L71)*100</f>
        <v>-3.2681642836921925</v>
      </c>
      <c r="AD71" s="1">
        <f>LN(M70/M71)*100</f>
        <v>-1.167830061733059</v>
      </c>
      <c r="AE71" s="1">
        <f>LN(N70/N71)*100</f>
        <v>10.141780054071878</v>
      </c>
      <c r="AF71" s="1">
        <f>LN(O70/O71)*100</f>
        <v>-7.4419923803746233</v>
      </c>
      <c r="AG71" s="1">
        <f>LN(P70/P71)*100</f>
        <v>16.944074342525063</v>
      </c>
      <c r="AH71" s="1">
        <f>LN(Q70/Q71)*100</f>
        <v>-22.400465051881856</v>
      </c>
      <c r="AI71" s="1">
        <f>LN(R70/R71)*100</f>
        <v>3.1685859482882655</v>
      </c>
      <c r="AJ71" s="1">
        <f t="shared" si="1"/>
        <v>-3.6125023943950021</v>
      </c>
    </row>
    <row r="72" spans="1:36" x14ac:dyDescent="0.25">
      <c r="A72" s="2">
        <v>39933</v>
      </c>
      <c r="B72">
        <v>3473.9499510000001</v>
      </c>
      <c r="C72" s="1">
        <v>51.6</v>
      </c>
      <c r="D72" s="1">
        <v>291.45</v>
      </c>
      <c r="E72" s="1">
        <v>88.44</v>
      </c>
      <c r="F72" s="1">
        <v>881.76</v>
      </c>
      <c r="G72" s="1">
        <v>97.82</v>
      </c>
      <c r="H72" s="1">
        <v>547.75</v>
      </c>
      <c r="I72" s="1">
        <v>37.840000000000003</v>
      </c>
      <c r="J72" s="1">
        <v>220.05</v>
      </c>
      <c r="K72" s="1">
        <v>115.4</v>
      </c>
      <c r="L72" s="1">
        <v>368.07</v>
      </c>
      <c r="M72" s="1">
        <v>42.18</v>
      </c>
      <c r="N72" s="1">
        <v>140.5</v>
      </c>
      <c r="O72" s="1">
        <v>57.66</v>
      </c>
      <c r="P72" s="1">
        <v>123.62</v>
      </c>
      <c r="Q72" s="1">
        <v>1032.78</v>
      </c>
      <c r="R72" s="1">
        <v>397.4</v>
      </c>
      <c r="S72" s="2">
        <v>39964</v>
      </c>
      <c r="T72" s="1">
        <f>LN(C71/C72)*100</f>
        <v>30.853863572633809</v>
      </c>
      <c r="U72" s="1">
        <f>LN(D71/D72)*100</f>
        <v>51.152532744946036</v>
      </c>
      <c r="V72" s="1">
        <f>LN(E71/E72)*100</f>
        <v>39.896126607916145</v>
      </c>
      <c r="W72" s="1">
        <f>LN(F71/F72)*100</f>
        <v>31.597627469329808</v>
      </c>
      <c r="X72" s="1">
        <f>LN(G71/G72)*100</f>
        <v>12.2157922211653</v>
      </c>
      <c r="Y72" s="1">
        <f>LN(H71/H72)*100</f>
        <v>0.56980211146377957</v>
      </c>
      <c r="Z72" s="1">
        <f>LN(I71/I72)*100</f>
        <v>19.766310203493649</v>
      </c>
      <c r="AA72" s="1">
        <f>LN(J71/J72)*100</f>
        <v>-2.8159191379115716</v>
      </c>
      <c r="AB72" s="1">
        <f>LN(K71/K72)*100</f>
        <v>39.839220483279512</v>
      </c>
      <c r="AC72" s="1">
        <f>LN(L71/L72)*100</f>
        <v>29.842374967965448</v>
      </c>
      <c r="AD72" s="1">
        <f>LN(M71/M72)*100</f>
        <v>45.254533577641084</v>
      </c>
      <c r="AE72" s="1">
        <f>LN(N71/N72)*100</f>
        <v>6.1620566979501401</v>
      </c>
      <c r="AF72" s="1">
        <f>LN(O71/O72)*100</f>
        <v>31.38709889441586</v>
      </c>
      <c r="AG72" s="1">
        <f>LN(P71/P72)*100</f>
        <v>48.708709399445681</v>
      </c>
      <c r="AH72" s="1">
        <f>LN(Q71/Q72)*100</f>
        <v>81.834107954854417</v>
      </c>
      <c r="AI72" s="1">
        <f>LN(R71/R72)*100</f>
        <v>19.383031529525915</v>
      </c>
      <c r="AJ72" s="1">
        <f t="shared" si="1"/>
        <v>24.7375896131377</v>
      </c>
    </row>
    <row r="73" spans="1:36" x14ac:dyDescent="0.25">
      <c r="A73" s="2">
        <v>39903</v>
      </c>
      <c r="B73">
        <v>3020.9499510000001</v>
      </c>
      <c r="C73" s="1">
        <v>43.39</v>
      </c>
      <c r="D73" s="1">
        <v>298.48</v>
      </c>
      <c r="E73" s="1">
        <v>76.13</v>
      </c>
      <c r="F73" s="1">
        <v>799.6</v>
      </c>
      <c r="G73" s="1">
        <v>84.48</v>
      </c>
      <c r="H73" s="1">
        <v>491.28</v>
      </c>
      <c r="I73" s="1">
        <v>26.24</v>
      </c>
      <c r="J73" s="1">
        <v>215.33</v>
      </c>
      <c r="K73" s="1">
        <v>108.61</v>
      </c>
      <c r="L73" s="1">
        <v>406.99</v>
      </c>
      <c r="M73" s="1">
        <v>35.08</v>
      </c>
      <c r="N73" s="1">
        <v>123.25</v>
      </c>
      <c r="O73" s="1">
        <v>52.28</v>
      </c>
      <c r="P73" s="1">
        <v>80.06</v>
      </c>
      <c r="Q73" s="1">
        <v>812.87</v>
      </c>
      <c r="R73" s="1">
        <v>372.85</v>
      </c>
      <c r="S73" s="2">
        <v>39933</v>
      </c>
      <c r="T73" s="1">
        <f>LN(C72/C73)*100</f>
        <v>17.329267267725776</v>
      </c>
      <c r="U73" s="1">
        <f>LN(D72/D73)*100</f>
        <v>-2.3834464421343697</v>
      </c>
      <c r="V73" s="1">
        <f>LN(E72/E73)*100</f>
        <v>14.988195067112439</v>
      </c>
      <c r="W73" s="1">
        <f>LN(F72/F73)*100</f>
        <v>9.7808307508680254</v>
      </c>
      <c r="X73" s="1">
        <f>LN(G72/G73)*100</f>
        <v>14.661423515325964</v>
      </c>
      <c r="Y73" s="1">
        <f>LN(H72/H73)*100</f>
        <v>10.880474845443224</v>
      </c>
      <c r="Z73" s="1">
        <f>LN(I72/I73)*100</f>
        <v>36.608178010778943</v>
      </c>
      <c r="AA73" s="1">
        <f>LN(J72/J73)*100</f>
        <v>2.1683058138583835</v>
      </c>
      <c r="AB73" s="1">
        <f>LN(K72/K73)*100</f>
        <v>6.0640869782054665</v>
      </c>
      <c r="AC73" s="1">
        <f>LN(L72/L73)*100</f>
        <v>-10.05154776449759</v>
      </c>
      <c r="AD73" s="1">
        <f>LN(M72/M73)*100</f>
        <v>18.431500754664622</v>
      </c>
      <c r="AE73" s="1">
        <f>LN(N72/N73)*100</f>
        <v>13.099267585100089</v>
      </c>
      <c r="AF73" s="1">
        <f>LN(O72/O73)*100</f>
        <v>9.7949803454234914</v>
      </c>
      <c r="AG73" s="1">
        <f>LN(P72/P73)*100</f>
        <v>43.443599066669968</v>
      </c>
      <c r="AH73" s="1">
        <f>LN(Q72/Q73)*100</f>
        <v>23.943827934829855</v>
      </c>
      <c r="AI73" s="1">
        <f>LN(R72/R73)*100</f>
        <v>6.3767136127912627</v>
      </c>
      <c r="AJ73" s="1">
        <f t="shared" si="1"/>
        <v>13.972092574286826</v>
      </c>
    </row>
    <row r="74" spans="1:36" x14ac:dyDescent="0.25">
      <c r="A74" s="2">
        <v>39872</v>
      </c>
      <c r="B74">
        <v>2763.6499020000001</v>
      </c>
      <c r="C74" s="1">
        <v>36.85</v>
      </c>
      <c r="D74" s="1">
        <v>294.2</v>
      </c>
      <c r="E74" s="1">
        <v>74.5</v>
      </c>
      <c r="F74" s="1">
        <v>760.52</v>
      </c>
      <c r="G74" s="1">
        <v>75.78</v>
      </c>
      <c r="H74" s="1">
        <v>410.57</v>
      </c>
      <c r="I74" s="1">
        <v>21.51</v>
      </c>
      <c r="J74" s="1">
        <v>213.24</v>
      </c>
      <c r="K74" s="1">
        <v>109.12</v>
      </c>
      <c r="L74" s="1">
        <v>374.28</v>
      </c>
      <c r="M74" s="1">
        <v>37.07</v>
      </c>
      <c r="N74" s="1">
        <v>114.62</v>
      </c>
      <c r="O74" s="1">
        <v>50.45</v>
      </c>
      <c r="P74" s="1">
        <v>82.15</v>
      </c>
      <c r="Q74" s="1">
        <v>791.48</v>
      </c>
      <c r="R74" s="1">
        <v>266.39999999999998</v>
      </c>
      <c r="S74" s="2">
        <v>39903</v>
      </c>
      <c r="T74" s="1">
        <f>LN(C73/C74)*100</f>
        <v>16.337338117491377</v>
      </c>
      <c r="U74" s="1">
        <f>LN(D73/D74)*100</f>
        <v>1.4443120745565297</v>
      </c>
      <c r="V74" s="1">
        <f>LN(E73/E74)*100</f>
        <v>2.1643279932607418</v>
      </c>
      <c r="W74" s="1">
        <f>LN(F73/F74)*100</f>
        <v>5.0109192784859671</v>
      </c>
      <c r="X74" s="1">
        <f>LN(G73/G74)*100</f>
        <v>10.868041436749667</v>
      </c>
      <c r="Y74" s="1">
        <f>LN(H73/H74)*100</f>
        <v>17.946779191466067</v>
      </c>
      <c r="Z74" s="1">
        <f>LN(I73/I74)*100</f>
        <v>19.876702079624941</v>
      </c>
      <c r="AA74" s="1">
        <f>LN(J73/J74)*100</f>
        <v>0.97534431639564101</v>
      </c>
      <c r="AB74" s="1">
        <f>LN(K73/K74)*100</f>
        <v>-0.46847098032073664</v>
      </c>
      <c r="AC74" s="1">
        <f>LN(L73/L74)*100</f>
        <v>8.3784434708464826</v>
      </c>
      <c r="AD74" s="1">
        <f>LN(M73/M74)*100</f>
        <v>-5.5176849658658691</v>
      </c>
      <c r="AE74" s="1">
        <f>LN(N73/N74)*100</f>
        <v>7.2592503799207968</v>
      </c>
      <c r="AF74" s="1">
        <f>LN(O73/O74)*100</f>
        <v>3.5631141956403178</v>
      </c>
      <c r="AG74" s="1">
        <f>LN(P73/P74)*100</f>
        <v>-2.5770490918849527</v>
      </c>
      <c r="AH74" s="1">
        <f>LN(Q73/Q74)*100</f>
        <v>2.6666584638931616</v>
      </c>
      <c r="AI74" s="1">
        <f>LN(R73/R74)*100</f>
        <v>33.617725532356985</v>
      </c>
      <c r="AJ74" s="1">
        <f t="shared" si="1"/>
        <v>8.9019100884709079</v>
      </c>
    </row>
    <row r="75" spans="1:36" x14ac:dyDescent="0.25">
      <c r="A75" s="2">
        <v>39844</v>
      </c>
      <c r="B75">
        <v>2874.8000489999999</v>
      </c>
      <c r="C75" s="1">
        <v>37.32</v>
      </c>
      <c r="D75" s="1">
        <v>295.29000000000002</v>
      </c>
      <c r="E75" s="1">
        <v>76.87</v>
      </c>
      <c r="F75" s="1">
        <v>824.65</v>
      </c>
      <c r="G75" s="1">
        <v>80.25</v>
      </c>
      <c r="H75" s="1">
        <v>426.94</v>
      </c>
      <c r="I75" s="1">
        <v>21.43</v>
      </c>
      <c r="J75" s="1">
        <v>209.8</v>
      </c>
      <c r="K75" s="1">
        <v>112.7</v>
      </c>
      <c r="L75" s="1">
        <v>381.35</v>
      </c>
      <c r="M75" s="1">
        <v>41.9</v>
      </c>
      <c r="N75" s="1">
        <v>121.64</v>
      </c>
      <c r="O75" s="1">
        <v>51.41</v>
      </c>
      <c r="P75" s="1">
        <v>97.92</v>
      </c>
      <c r="Q75" s="1">
        <v>867.65</v>
      </c>
      <c r="R75" s="1">
        <v>287.19</v>
      </c>
      <c r="S75" s="2">
        <v>39872</v>
      </c>
      <c r="T75" s="1">
        <f>LN(C74/C75)*100</f>
        <v>-1.2673757343797432</v>
      </c>
      <c r="U75" s="1">
        <f>LN(D74/D75)*100</f>
        <v>-0.36981161418925901</v>
      </c>
      <c r="V75" s="1">
        <f>LN(E74/E75)*100</f>
        <v>-3.1316557975526793</v>
      </c>
      <c r="W75" s="1">
        <f>LN(F74/F75)*100</f>
        <v>-8.0956644052775886</v>
      </c>
      <c r="X75" s="1">
        <f>LN(G74/G75)*100</f>
        <v>-5.7312356419670509</v>
      </c>
      <c r="Y75" s="1">
        <f>LN(H74/H75)*100</f>
        <v>-3.9097050026470228</v>
      </c>
      <c r="Z75" s="1">
        <f>LN(I74/I75)*100</f>
        <v>0.37261337941530304</v>
      </c>
      <c r="AA75" s="1">
        <f>LN(J74/J75)*100</f>
        <v>1.6263595992363507</v>
      </c>
      <c r="AB75" s="1">
        <f>LN(K74/K75)*100</f>
        <v>-3.2281226950578659</v>
      </c>
      <c r="AC75" s="1">
        <f>LN(L74/L75)*100</f>
        <v>-1.8713408202535551</v>
      </c>
      <c r="AD75" s="1">
        <f>LN(M74/M75)*100</f>
        <v>-12.247780976545105</v>
      </c>
      <c r="AE75" s="1">
        <f>LN(N74/N75)*100</f>
        <v>-5.9443553685572414</v>
      </c>
      <c r="AF75" s="1">
        <f>LN(O74/O75)*100</f>
        <v>-1.8849959267795253</v>
      </c>
      <c r="AG75" s="1">
        <f>LN(P74/P75)*100</f>
        <v>-17.56039742807388</v>
      </c>
      <c r="AH75" s="1">
        <f>LN(Q74/Q75)*100</f>
        <v>-9.1883797012273511</v>
      </c>
      <c r="AI75" s="1">
        <f>LN(R74/R75)*100</f>
        <v>-7.5145078960137477</v>
      </c>
      <c r="AJ75" s="1">
        <f t="shared" si="1"/>
        <v>-3.9430889305007661</v>
      </c>
    </row>
    <row r="76" spans="1:36" x14ac:dyDescent="0.25">
      <c r="A76" s="2">
        <v>39813</v>
      </c>
      <c r="B76">
        <v>2959.1499020000001</v>
      </c>
      <c r="C76" s="1">
        <v>47.34</v>
      </c>
      <c r="D76" s="1">
        <v>324.2</v>
      </c>
      <c r="E76" s="1">
        <v>79.17</v>
      </c>
      <c r="F76" s="1">
        <v>797.6</v>
      </c>
      <c r="G76" s="1">
        <v>74.959999999999994</v>
      </c>
      <c r="H76" s="1">
        <v>446.27</v>
      </c>
      <c r="I76" s="1">
        <v>20.68</v>
      </c>
      <c r="J76" s="1">
        <v>200.02</v>
      </c>
      <c r="K76" s="1">
        <v>142.82</v>
      </c>
      <c r="L76" s="1">
        <v>575.49</v>
      </c>
      <c r="M76" s="1">
        <v>35.299999999999997</v>
      </c>
      <c r="N76" s="1">
        <v>103.84</v>
      </c>
      <c r="O76" s="1">
        <v>56.46</v>
      </c>
      <c r="P76" s="1">
        <v>120.42</v>
      </c>
      <c r="Q76" s="1">
        <v>864.78</v>
      </c>
      <c r="R76" s="1">
        <v>279.5</v>
      </c>
      <c r="S76" s="2">
        <v>39844</v>
      </c>
      <c r="T76" s="1">
        <f>LN(C75/C76)*100</f>
        <v>-23.78262281066948</v>
      </c>
      <c r="U76" s="1">
        <f>LN(D75/D76)*100</f>
        <v>-9.3402684992345932</v>
      </c>
      <c r="V76" s="1">
        <f>LN(E75/E76)*100</f>
        <v>-2.9481755822301712</v>
      </c>
      <c r="W76" s="1">
        <f>LN(F75/F76)*100</f>
        <v>3.3351835246532562</v>
      </c>
      <c r="X76" s="1">
        <f>LN(G75/G76)*100</f>
        <v>6.8192124079958534</v>
      </c>
      <c r="Y76" s="1">
        <f>LN(H75/H76)*100</f>
        <v>-4.4280661883773016</v>
      </c>
      <c r="Z76" s="1">
        <f>LN(I75/I76)*100</f>
        <v>3.5624759845257219</v>
      </c>
      <c r="AA76" s="1">
        <f>LN(J75/J76)*100</f>
        <v>4.7737334413826726</v>
      </c>
      <c r="AB76" s="1">
        <f>LN(K75/K76)*100</f>
        <v>-23.685567507523331</v>
      </c>
      <c r="AC76" s="1">
        <f>LN(L75/L76)*100</f>
        <v>-41.150426320610848</v>
      </c>
      <c r="AD76" s="1">
        <f>LN(M75/M76)*100</f>
        <v>17.140286298884096</v>
      </c>
      <c r="AE76" s="1">
        <f>LN(N75/N76)*100</f>
        <v>15.821460985338398</v>
      </c>
      <c r="AF76" s="1">
        <f>LN(O75/O76)*100</f>
        <v>-9.3699716757930034</v>
      </c>
      <c r="AG76" s="1">
        <f>LN(P75/P76)*100</f>
        <v>-20.683481327228584</v>
      </c>
      <c r="AH76" s="1">
        <f>LN(Q75/Q76)*100</f>
        <v>0.33132682134464198</v>
      </c>
      <c r="AI76" s="1">
        <f>LN(R75/R76)*100</f>
        <v>2.7141725031217758</v>
      </c>
      <c r="AJ76" s="1">
        <f t="shared" si="1"/>
        <v>-2.8918908160425043</v>
      </c>
    </row>
    <row r="77" spans="1:36" x14ac:dyDescent="0.25">
      <c r="A77" s="2">
        <v>39782</v>
      </c>
      <c r="B77">
        <v>2755.1000979999999</v>
      </c>
      <c r="C77" s="1">
        <v>49.03</v>
      </c>
      <c r="D77" s="1">
        <v>338.7</v>
      </c>
      <c r="E77" s="1">
        <v>75.459999999999994</v>
      </c>
      <c r="F77" s="1">
        <v>532.05999999999995</v>
      </c>
      <c r="G77" s="1">
        <v>87.75</v>
      </c>
      <c r="H77" s="1">
        <v>414.62</v>
      </c>
      <c r="I77" s="1">
        <v>21.84</v>
      </c>
      <c r="J77" s="1">
        <v>202.23</v>
      </c>
      <c r="K77" s="1">
        <v>111.32</v>
      </c>
      <c r="L77" s="1">
        <v>528.6</v>
      </c>
      <c r="M77" s="1">
        <v>27.99</v>
      </c>
      <c r="N77" s="1">
        <v>115.8</v>
      </c>
      <c r="O77" s="1">
        <v>39.75</v>
      </c>
      <c r="P77" s="1">
        <v>98</v>
      </c>
      <c r="Q77" s="1">
        <v>661.83</v>
      </c>
      <c r="R77" s="1">
        <v>265.79000000000002</v>
      </c>
      <c r="S77" s="2">
        <v>39813</v>
      </c>
      <c r="T77" s="1">
        <f>LN(C76/C77)*100</f>
        <v>-3.5076751577303984</v>
      </c>
      <c r="U77" s="1">
        <f>LN(D76/D77)*100</f>
        <v>-4.3754150522150352</v>
      </c>
      <c r="V77" s="1">
        <f>LN(E76/E77)*100</f>
        <v>4.7994724647178018</v>
      </c>
      <c r="W77" s="1">
        <f>LN(F76/F77)*100</f>
        <v>40.485095371050363</v>
      </c>
      <c r="X77" s="1">
        <f>LN(G76/G77)*100</f>
        <v>-15.75372244158085</v>
      </c>
      <c r="Y77" s="1">
        <f>LN(H76/H77)*100</f>
        <v>7.3561711911760082</v>
      </c>
      <c r="Z77" s="1">
        <f>LN(I76/I77)*100</f>
        <v>-5.4576101236475942</v>
      </c>
      <c r="AA77" s="1">
        <f>LN(J76/J77)*100</f>
        <v>-1.0988301985087148</v>
      </c>
      <c r="AB77" s="1">
        <f>LN(K76/K77)*100</f>
        <v>24.917615946327388</v>
      </c>
      <c r="AC77" s="1">
        <f>LN(L76/L77)*100</f>
        <v>8.4989849646167279</v>
      </c>
      <c r="AD77" s="1">
        <f>LN(M76/M77)*100</f>
        <v>23.203566041188896</v>
      </c>
      <c r="AE77" s="1">
        <f>LN(N76/N77)*100</f>
        <v>-10.901331218311491</v>
      </c>
      <c r="AF77" s="1">
        <f>LN(O76/O77)*100</f>
        <v>35.092258172500237</v>
      </c>
      <c r="AG77" s="1">
        <f>LN(P76/P77)*100</f>
        <v>20.601815336572983</v>
      </c>
      <c r="AH77" s="1">
        <f>LN(Q76/Q77)*100</f>
        <v>26.746641394728481</v>
      </c>
      <c r="AI77" s="1">
        <f>LN(R76/R77)*100</f>
        <v>5.0295769296129613</v>
      </c>
      <c r="AJ77" s="1">
        <f t="shared" si="1"/>
        <v>7.1448256660055627</v>
      </c>
    </row>
    <row r="78" spans="1:36" x14ac:dyDescent="0.25">
      <c r="A78" s="2">
        <v>39752</v>
      </c>
      <c r="B78">
        <v>2885.6000979999999</v>
      </c>
      <c r="C78" s="1">
        <v>68.239999999999995</v>
      </c>
      <c r="D78" s="1">
        <v>333.26</v>
      </c>
      <c r="E78" s="1">
        <v>83.62</v>
      </c>
      <c r="F78" s="1">
        <v>422.85</v>
      </c>
      <c r="G78" s="1">
        <v>84.31</v>
      </c>
      <c r="H78" s="1">
        <v>459.95</v>
      </c>
      <c r="I78" s="1">
        <v>21.75</v>
      </c>
      <c r="J78" s="1">
        <v>180.74</v>
      </c>
      <c r="K78" s="1">
        <v>157.16999999999999</v>
      </c>
      <c r="L78" s="1">
        <v>476.55</v>
      </c>
      <c r="M78" s="1">
        <v>38.840000000000003</v>
      </c>
      <c r="N78" s="1">
        <v>129.30000000000001</v>
      </c>
      <c r="O78" s="1">
        <v>46.63</v>
      </c>
      <c r="P78" s="1">
        <v>109.21</v>
      </c>
      <c r="Q78" s="1">
        <v>749.74</v>
      </c>
      <c r="R78" s="1">
        <v>264.58999999999997</v>
      </c>
      <c r="S78" s="2">
        <v>39782</v>
      </c>
      <c r="T78" s="1">
        <f>LN(C77/C78)*100</f>
        <v>-33.059854752028166</v>
      </c>
      <c r="U78" s="1">
        <f>LN(D77/D78)*100</f>
        <v>1.619179371324865</v>
      </c>
      <c r="V78" s="1">
        <f>LN(E77/E78)*100</f>
        <v>-10.268001139225467</v>
      </c>
      <c r="W78" s="1">
        <f>LN(F77/F78)*100</f>
        <v>22.973875870889373</v>
      </c>
      <c r="X78" s="1">
        <f>LN(G77/G78)*100</f>
        <v>3.9991380411390915</v>
      </c>
      <c r="Y78" s="1">
        <f>LN(H77/H78)*100</f>
        <v>-10.375534981819985</v>
      </c>
      <c r="Z78" s="1">
        <f>LN(I77/I78)*100</f>
        <v>0.41293933420111123</v>
      </c>
      <c r="AA78" s="1">
        <f>LN(J77/J78)*100</f>
        <v>11.234612905964743</v>
      </c>
      <c r="AB78" s="1">
        <f>LN(K77/K78)*100</f>
        <v>-34.491908543054805</v>
      </c>
      <c r="AC78" s="1">
        <f>LN(L77/L78)*100</f>
        <v>10.365935278655405</v>
      </c>
      <c r="AD78" s="1">
        <f>LN(M77/M78)*100</f>
        <v>-32.760333989576218</v>
      </c>
      <c r="AE78" s="1">
        <f>LN(N77/N78)*100</f>
        <v>-11.027072063891707</v>
      </c>
      <c r="AF78" s="1">
        <f>LN(O77/O78)*100</f>
        <v>-15.963426971988859</v>
      </c>
      <c r="AG78" s="1">
        <f>LN(P77/P78)*100</f>
        <v>-10.830515553906501</v>
      </c>
      <c r="AH78" s="1">
        <f>LN(Q77/Q78)*100</f>
        <v>-12.471775438512838</v>
      </c>
      <c r="AI78" s="1">
        <f>LN(R77/R78)*100</f>
        <v>0.45250652272743269</v>
      </c>
      <c r="AJ78" s="1">
        <f t="shared" si="1"/>
        <v>-4.6279109411748882</v>
      </c>
    </row>
    <row r="79" spans="1:36" x14ac:dyDescent="0.25">
      <c r="A79" s="2">
        <v>39721</v>
      </c>
      <c r="B79">
        <v>3921.1999510000001</v>
      </c>
      <c r="C79" s="1">
        <v>90.54</v>
      </c>
      <c r="D79" s="1">
        <v>419.28</v>
      </c>
      <c r="E79" s="1">
        <v>102.59</v>
      </c>
      <c r="F79" s="1">
        <v>775.55</v>
      </c>
      <c r="G79" s="1">
        <v>104.41</v>
      </c>
      <c r="H79" s="1">
        <v>632.36</v>
      </c>
      <c r="I79" s="1">
        <v>26.6</v>
      </c>
      <c r="J79" s="1">
        <v>219.06</v>
      </c>
      <c r="K79" s="1">
        <v>200.68</v>
      </c>
      <c r="L79" s="1">
        <v>575.47</v>
      </c>
      <c r="M79" s="1">
        <v>46.84</v>
      </c>
      <c r="N79" s="1">
        <v>130.15</v>
      </c>
      <c r="O79" s="1">
        <v>62.56</v>
      </c>
      <c r="P79" s="1">
        <v>193.11</v>
      </c>
      <c r="Q79" s="1">
        <v>1124.3499999999999</v>
      </c>
      <c r="R79" s="1">
        <v>355.58</v>
      </c>
      <c r="S79" s="2">
        <v>39752</v>
      </c>
      <c r="T79" s="1">
        <f>LN(C78/C79)*100</f>
        <v>-28.2760838824389</v>
      </c>
      <c r="U79" s="1">
        <f>LN(D78/D79)*100</f>
        <v>-22.961598838343338</v>
      </c>
      <c r="V79" s="1">
        <f>LN(E78/E79)*100</f>
        <v>-20.445773617120242</v>
      </c>
      <c r="W79" s="1">
        <f>LN(F78/F79)*100</f>
        <v>-60.655494884252846</v>
      </c>
      <c r="X79" s="1">
        <f>LN(G78/G79)*100</f>
        <v>-21.38249743674346</v>
      </c>
      <c r="Y79" s="1">
        <f>LN(H78/H79)*100</f>
        <v>-31.83410643048208</v>
      </c>
      <c r="Z79" s="1">
        <f>LN(I78/I79)*100</f>
        <v>-20.129745825296038</v>
      </c>
      <c r="AA79" s="1">
        <f>LN(J78/J79)*100</f>
        <v>-19.22861304217907</v>
      </c>
      <c r="AB79" s="1">
        <f>LN(K78/K79)*100</f>
        <v>-24.438357752781432</v>
      </c>
      <c r="AC79" s="1">
        <f>LN(L78/L79)*100</f>
        <v>-18.861444883572055</v>
      </c>
      <c r="AD79" s="1">
        <f>LN(M78/M79)*100</f>
        <v>-18.728689530639237</v>
      </c>
      <c r="AE79" s="1">
        <f>LN(N78/N79)*100</f>
        <v>-0.65523456627625198</v>
      </c>
      <c r="AF79" s="1">
        <f>LN(O78/O79)*100</f>
        <v>-29.38819854168262</v>
      </c>
      <c r="AG79" s="1">
        <f>LN(P78/P79)*100</f>
        <v>-56.998734052299724</v>
      </c>
      <c r="AH79" s="1">
        <f>LN(Q78/Q79)*100</f>
        <v>-40.523389012193213</v>
      </c>
      <c r="AI79" s="1">
        <f>LN(R78/R79)*100</f>
        <v>-29.556880101667549</v>
      </c>
      <c r="AJ79" s="1">
        <f t="shared" si="1"/>
        <v>-30.666483234032665</v>
      </c>
    </row>
    <row r="80" spans="1:36" x14ac:dyDescent="0.25">
      <c r="A80" s="2">
        <v>39691</v>
      </c>
      <c r="B80">
        <v>4360</v>
      </c>
      <c r="C80" s="1">
        <v>103.52</v>
      </c>
      <c r="D80" s="1">
        <v>436.23</v>
      </c>
      <c r="E80" s="1">
        <v>118.68</v>
      </c>
      <c r="F80" s="1">
        <v>804.61</v>
      </c>
      <c r="G80" s="1">
        <v>127.4</v>
      </c>
      <c r="H80" s="1">
        <v>668.54</v>
      </c>
      <c r="I80" s="1">
        <v>43.48</v>
      </c>
      <c r="J80" s="1">
        <v>219.82</v>
      </c>
      <c r="K80" s="1">
        <v>222.58</v>
      </c>
      <c r="L80" s="1">
        <v>657.9</v>
      </c>
      <c r="M80" s="1">
        <v>62.64</v>
      </c>
      <c r="N80" s="1">
        <v>162.83000000000001</v>
      </c>
      <c r="O80" s="1">
        <v>74.510000000000005</v>
      </c>
      <c r="P80" s="1">
        <v>214.89</v>
      </c>
      <c r="Q80" s="1">
        <v>1586.09</v>
      </c>
      <c r="R80" s="1">
        <v>475.04</v>
      </c>
      <c r="S80" s="2">
        <v>39721</v>
      </c>
      <c r="T80" s="1">
        <f>LN(C79/C80)*100</f>
        <v>-13.397308874477782</v>
      </c>
      <c r="U80" s="1">
        <f>LN(D79/D80)*100</f>
        <v>-3.9630672699593257</v>
      </c>
      <c r="V80" s="1">
        <f>LN(E79/E80)*100</f>
        <v>-14.569033332299966</v>
      </c>
      <c r="W80" s="1">
        <f>LN(F79/F80)*100</f>
        <v>-3.6785232903612983</v>
      </c>
      <c r="X80" s="1">
        <f>LN(G79/G80)*100</f>
        <v>-19.90062868360441</v>
      </c>
      <c r="Y80" s="1">
        <f>LN(H79/H80)*100</f>
        <v>-5.5637377976447109</v>
      </c>
      <c r="Z80" s="1">
        <f>LN(I79/I80)*100</f>
        <v>-49.138984646535519</v>
      </c>
      <c r="AA80" s="1">
        <f>LN(J79/J80)*100</f>
        <v>-0.34633647451538224</v>
      </c>
      <c r="AB80" s="1">
        <f>LN(K79/K80)*100</f>
        <v>-10.357498792922685</v>
      </c>
      <c r="AC80" s="1">
        <f>LN(L79/L80)*100</f>
        <v>-13.386584587259676</v>
      </c>
      <c r="AD80" s="1">
        <f>LN(M79/M80)*100</f>
        <v>-29.066651295303096</v>
      </c>
      <c r="AE80" s="1">
        <f>LN(N79/N80)*100</f>
        <v>-22.401908033555458</v>
      </c>
      <c r="AF80" s="1">
        <f>LN(O79/O80)*100</f>
        <v>-17.480724832858051</v>
      </c>
      <c r="AG80" s="1">
        <f>LN(P79/P80)*100</f>
        <v>-10.686629456183523</v>
      </c>
      <c r="AH80" s="1">
        <f>LN(Q79/Q80)*100</f>
        <v>-34.406677723408421</v>
      </c>
      <c r="AI80" s="1">
        <f>LN(R79/R80)*100</f>
        <v>-28.964875192702415</v>
      </c>
      <c r="AJ80" s="1">
        <f t="shared" si="1"/>
        <v>-10.607434045168365</v>
      </c>
    </row>
    <row r="81" spans="1:36" x14ac:dyDescent="0.25">
      <c r="A81" s="2">
        <v>39660</v>
      </c>
      <c r="B81">
        <v>4332.9501950000003</v>
      </c>
      <c r="C81" s="1">
        <v>93.01</v>
      </c>
      <c r="D81" s="1">
        <v>353.91</v>
      </c>
      <c r="E81" s="1">
        <v>121.35</v>
      </c>
      <c r="F81" s="1">
        <v>797.6</v>
      </c>
      <c r="G81" s="1">
        <v>130.78</v>
      </c>
      <c r="H81" s="1">
        <v>660.18</v>
      </c>
      <c r="I81" s="1">
        <v>44.13</v>
      </c>
      <c r="J81" s="1">
        <v>217.61</v>
      </c>
      <c r="K81" s="1">
        <v>198.02</v>
      </c>
      <c r="L81" s="1">
        <v>605.57000000000005</v>
      </c>
      <c r="M81" s="1">
        <v>62.72</v>
      </c>
      <c r="N81" s="1">
        <v>147.41</v>
      </c>
      <c r="O81" s="1">
        <v>73.680000000000007</v>
      </c>
      <c r="P81" s="1">
        <v>204.48</v>
      </c>
      <c r="Q81" s="1">
        <v>1720.17</v>
      </c>
      <c r="R81" s="1">
        <v>492.77</v>
      </c>
      <c r="S81" s="2">
        <v>39691</v>
      </c>
      <c r="T81" s="1">
        <f>LN(C80/C81)*100</f>
        <v>10.705781649821478</v>
      </c>
      <c r="U81" s="1">
        <f>LN(D80/D81)*100</f>
        <v>20.912698367164325</v>
      </c>
      <c r="V81" s="1">
        <f>LN(E80/E81)*100</f>
        <v>-2.2248136749989254</v>
      </c>
      <c r="W81" s="1">
        <f>LN(F80/F81)*100</f>
        <v>0.87504693267442168</v>
      </c>
      <c r="X81" s="1">
        <f>LN(G80/G81)*100</f>
        <v>-2.6184778995066909</v>
      </c>
      <c r="Y81" s="1">
        <f>LN(H80/H81)*100</f>
        <v>1.2583705094557804</v>
      </c>
      <c r="Z81" s="1">
        <f>LN(I80/I81)*100</f>
        <v>-1.4838761028447314</v>
      </c>
      <c r="AA81" s="1">
        <f>LN(J80/J81)*100</f>
        <v>1.0104559832553004</v>
      </c>
      <c r="AB81" s="1">
        <f>LN(K80/K81)*100</f>
        <v>11.691855185091049</v>
      </c>
      <c r="AC81" s="1">
        <f>LN(L80/L81)*100</f>
        <v>8.2882780844355821</v>
      </c>
      <c r="AD81" s="1">
        <f>LN(M80/M81)*100</f>
        <v>-0.12763243596046783</v>
      </c>
      <c r="AE81" s="1">
        <f>LN(N80/N81)*100</f>
        <v>9.9488891716942121</v>
      </c>
      <c r="AF81" s="1">
        <f>LN(O80/O81)*100</f>
        <v>1.120195261858479</v>
      </c>
      <c r="AG81" s="1">
        <f>LN(P80/P81)*100</f>
        <v>4.9656098105299531</v>
      </c>
      <c r="AH81" s="1">
        <f>LN(Q80/Q81)*100</f>
        <v>-8.1151255015799908</v>
      </c>
      <c r="AI81" s="1">
        <f>LN(R80/R81)*100</f>
        <v>-3.6643522727426854</v>
      </c>
      <c r="AJ81" s="1">
        <f t="shared" si="1"/>
        <v>0.62234090149499099</v>
      </c>
    </row>
    <row r="82" spans="1:36" x14ac:dyDescent="0.25">
      <c r="A82" s="2">
        <v>39629</v>
      </c>
      <c r="B82">
        <v>4040.5500489999999</v>
      </c>
      <c r="C82" s="1">
        <v>72.72</v>
      </c>
      <c r="D82" s="1">
        <v>362.32</v>
      </c>
      <c r="E82" s="1">
        <v>113.12</v>
      </c>
      <c r="F82" s="1">
        <v>808.62</v>
      </c>
      <c r="G82" s="1">
        <v>134.62</v>
      </c>
      <c r="H82" s="1">
        <v>669.6</v>
      </c>
      <c r="I82" s="1">
        <v>49.85</v>
      </c>
      <c r="J82" s="1">
        <v>218.77</v>
      </c>
      <c r="K82" s="1">
        <v>204.25</v>
      </c>
      <c r="L82" s="1">
        <v>576.17999999999995</v>
      </c>
      <c r="M82" s="1">
        <v>53.62</v>
      </c>
      <c r="N82" s="1">
        <v>161.69</v>
      </c>
      <c r="O82" s="1">
        <v>88.83</v>
      </c>
      <c r="P82" s="1">
        <v>183.67</v>
      </c>
      <c r="Q82" s="1">
        <v>1422.52</v>
      </c>
      <c r="R82" s="1">
        <v>439.59</v>
      </c>
      <c r="S82" s="2">
        <v>39660</v>
      </c>
      <c r="T82" s="1">
        <f>LN(C81/C82)*100</f>
        <v>24.609056438515221</v>
      </c>
      <c r="U82" s="1">
        <f>LN(D81/D82)*100</f>
        <v>-2.3485155726097524</v>
      </c>
      <c r="V82" s="1">
        <f>LN(E81/E82)*100</f>
        <v>7.0229730024347656</v>
      </c>
      <c r="W82" s="1">
        <f>LN(F81/F82)*100</f>
        <v>-1.3721872361494267</v>
      </c>
      <c r="X82" s="1">
        <f>LN(G81/G82)*100</f>
        <v>-2.8939472449437158</v>
      </c>
      <c r="Y82" s="1">
        <f>LN(H81/H82)*100</f>
        <v>-1.4167994065389418</v>
      </c>
      <c r="Z82" s="1">
        <f>LN(I81/I82)*100</f>
        <v>-12.187867312639151</v>
      </c>
      <c r="AA82" s="1">
        <f>LN(J81/J82)*100</f>
        <v>-0.53164798216139786</v>
      </c>
      <c r="AB82" s="1">
        <f>LN(K81/K82)*100</f>
        <v>-3.0976698045743638</v>
      </c>
      <c r="AC82" s="1">
        <f>LN(L81/L82)*100</f>
        <v>4.975005136966006</v>
      </c>
      <c r="AD82" s="1">
        <f>LN(M81/M82)*100</f>
        <v>15.675824323433924</v>
      </c>
      <c r="AE82" s="1">
        <f>LN(N81/N82)*100</f>
        <v>-9.2463101692536398</v>
      </c>
      <c r="AF82" s="1">
        <f>LN(O81/O82)*100</f>
        <v>-18.699303883455805</v>
      </c>
      <c r="AG82" s="1">
        <f>LN(P81/P82)*100</f>
        <v>10.732950204872628</v>
      </c>
      <c r="AH82" s="1">
        <f>LN(Q81/Q82)*100</f>
        <v>18.999317647712314</v>
      </c>
      <c r="AI82" s="1">
        <f>LN(R81/R82)*100</f>
        <v>11.420005942483305</v>
      </c>
      <c r="AJ82" s="1">
        <f t="shared" si="1"/>
        <v>6.9867814898031195</v>
      </c>
    </row>
    <row r="83" spans="1:36" x14ac:dyDescent="0.25">
      <c r="A83" s="2">
        <v>39599</v>
      </c>
      <c r="B83">
        <v>4870.1000979999999</v>
      </c>
      <c r="C83" s="1">
        <v>87.89</v>
      </c>
      <c r="D83" s="1">
        <v>460.36</v>
      </c>
      <c r="E83" s="1">
        <v>137.88</v>
      </c>
      <c r="F83" s="1">
        <v>923.85</v>
      </c>
      <c r="G83" s="1">
        <v>163</v>
      </c>
      <c r="H83" s="1">
        <v>682.31</v>
      </c>
      <c r="I83" s="1">
        <v>62.4</v>
      </c>
      <c r="J83" s="1">
        <v>253.66</v>
      </c>
      <c r="K83" s="1">
        <v>233.15</v>
      </c>
      <c r="L83" s="1">
        <v>638.5</v>
      </c>
      <c r="M83" s="1">
        <v>85.77</v>
      </c>
      <c r="N83" s="1">
        <v>182.73</v>
      </c>
      <c r="O83" s="1">
        <v>113.04</v>
      </c>
      <c r="P83" s="1">
        <v>249.16</v>
      </c>
      <c r="Q83" s="1">
        <v>2156.35</v>
      </c>
      <c r="R83" s="1">
        <v>541.82000000000005</v>
      </c>
      <c r="S83" s="2">
        <v>39629</v>
      </c>
      <c r="T83" s="1">
        <f>LN(C82/C83)*100</f>
        <v>-18.946958270733052</v>
      </c>
      <c r="U83" s="1">
        <f>LN(D82/D83)*100</f>
        <v>-23.948099285233191</v>
      </c>
      <c r="V83" s="1">
        <f>LN(E82/E83)*100</f>
        <v>-19.793453950040192</v>
      </c>
      <c r="W83" s="1">
        <f>LN(F82/F83)*100</f>
        <v>-13.322062979203913</v>
      </c>
      <c r="X83" s="1">
        <f>LN(G82/G83)*100</f>
        <v>-19.12942062241952</v>
      </c>
      <c r="Y83" s="1">
        <f>LN(H82/H83)*100</f>
        <v>-1.8803580848250845</v>
      </c>
      <c r="Z83" s="1">
        <f>LN(I82/I83)*100</f>
        <v>-22.454677896753459</v>
      </c>
      <c r="AA83" s="1">
        <f>LN(J82/J83)*100</f>
        <v>-14.797383800946811</v>
      </c>
      <c r="AB83" s="1">
        <f>LN(K82/K83)*100</f>
        <v>-13.233728951421758</v>
      </c>
      <c r="AC83" s="1">
        <f>LN(L82/L83)*100</f>
        <v>-10.270156359465762</v>
      </c>
      <c r="AD83" s="1">
        <f>LN(M82/M83)*100</f>
        <v>-46.974716219451693</v>
      </c>
      <c r="AE83" s="1">
        <f>LN(N82/N83)*100</f>
        <v>-12.232873176477963</v>
      </c>
      <c r="AF83" s="1">
        <f>LN(O82/O83)*100</f>
        <v>-24.101730759466253</v>
      </c>
      <c r="AG83" s="1">
        <f>LN(P82/P83)*100</f>
        <v>-30.495459124550127</v>
      </c>
      <c r="AH83" s="1">
        <f>LN(Q82/Q83)*100</f>
        <v>-41.598703086029005</v>
      </c>
      <c r="AI83" s="1">
        <f>LN(R82/R83)*100</f>
        <v>-20.909136864204928</v>
      </c>
      <c r="AJ83" s="1">
        <f t="shared" si="1"/>
        <v>-18.673365743941279</v>
      </c>
    </row>
    <row r="84" spans="1:36" x14ac:dyDescent="0.25">
      <c r="A84" s="2">
        <v>39568</v>
      </c>
      <c r="B84">
        <v>5165.8999020000001</v>
      </c>
      <c r="C84" s="1">
        <v>103.66</v>
      </c>
      <c r="D84" s="1">
        <v>361.3</v>
      </c>
      <c r="E84" s="1">
        <v>143.51</v>
      </c>
      <c r="F84" s="1">
        <v>861.72</v>
      </c>
      <c r="G84" s="1">
        <v>144.47</v>
      </c>
      <c r="H84" s="1">
        <v>685.85</v>
      </c>
      <c r="I84" s="1">
        <v>69.08</v>
      </c>
      <c r="J84" s="1">
        <v>256.16000000000003</v>
      </c>
      <c r="K84" s="1">
        <v>218.29</v>
      </c>
      <c r="L84" s="1">
        <v>647.27</v>
      </c>
      <c r="M84" s="1">
        <v>82.49</v>
      </c>
      <c r="N84" s="1">
        <v>163.19999999999999</v>
      </c>
      <c r="O84" s="1">
        <v>99.95</v>
      </c>
      <c r="P84" s="1">
        <v>272.94</v>
      </c>
      <c r="Q84" s="1">
        <v>2458.7800000000002</v>
      </c>
      <c r="R84" s="1">
        <v>527.89</v>
      </c>
      <c r="S84" s="2">
        <v>39599</v>
      </c>
      <c r="T84" s="1">
        <f>LN(C83/C84)*100</f>
        <v>-16.503028018500665</v>
      </c>
      <c r="U84" s="1">
        <f>LN(D83/D84)*100</f>
        <v>24.230015394669582</v>
      </c>
      <c r="V84" s="1">
        <f>LN(E83/E84)*100</f>
        <v>-4.0020977534175808</v>
      </c>
      <c r="W84" s="1">
        <f>LN(F83/F84)*100</f>
        <v>6.9619328890935543</v>
      </c>
      <c r="X84" s="1">
        <f>LN(G83/G84)*100</f>
        <v>12.067832726547232</v>
      </c>
      <c r="Y84" s="1">
        <f>LN(H83/H84)*100</f>
        <v>-0.51748449008996056</v>
      </c>
      <c r="Z84" s="1">
        <f>LN(I83/I84)*100</f>
        <v>-10.169997790309592</v>
      </c>
      <c r="AA84" s="1">
        <f>LN(J83/J84)*100</f>
        <v>-0.98074616091211408</v>
      </c>
      <c r="AB84" s="1">
        <f>LN(K83/K84)*100</f>
        <v>6.5857569268058853</v>
      </c>
      <c r="AC84" s="1">
        <f>LN(L83/L84)*100</f>
        <v>-1.3641842643034086</v>
      </c>
      <c r="AD84" s="1">
        <f>LN(M83/M84)*100</f>
        <v>3.8992221129689821</v>
      </c>
      <c r="AE84" s="1">
        <f>LN(N83/N84)*100</f>
        <v>11.303321098649628</v>
      </c>
      <c r="AF84" s="1">
        <f>LN(O83/O84)*100</f>
        <v>12.307167742986289</v>
      </c>
      <c r="AG84" s="1">
        <f>LN(P83/P84)*100</f>
        <v>-9.1156730424022907</v>
      </c>
      <c r="AH84" s="1">
        <f>LN(Q83/Q84)*100</f>
        <v>-13.124831443475033</v>
      </c>
      <c r="AI84" s="1">
        <f>LN(R83/R84)*100</f>
        <v>2.6045914291567875</v>
      </c>
      <c r="AJ84" s="1">
        <f t="shared" si="1"/>
        <v>-5.8964827291930959</v>
      </c>
    </row>
    <row r="85" spans="1:36" x14ac:dyDescent="0.25">
      <c r="A85" s="2">
        <v>39538</v>
      </c>
      <c r="B85">
        <v>4734.5</v>
      </c>
      <c r="C85" s="1">
        <v>91.71</v>
      </c>
      <c r="D85" s="1">
        <v>412.03</v>
      </c>
      <c r="E85" s="1">
        <v>119.2</v>
      </c>
      <c r="F85" s="1">
        <v>731.46</v>
      </c>
      <c r="G85" s="1">
        <v>127.13</v>
      </c>
      <c r="H85" s="1">
        <v>607.65</v>
      </c>
      <c r="I85" s="1">
        <v>54.8</v>
      </c>
      <c r="J85" s="1">
        <v>240.26</v>
      </c>
      <c r="K85" s="1">
        <v>251.28</v>
      </c>
      <c r="L85" s="1">
        <v>546.87</v>
      </c>
      <c r="M85" s="1">
        <v>62.8</v>
      </c>
      <c r="N85" s="1">
        <v>134.05000000000001</v>
      </c>
      <c r="O85" s="1">
        <v>94.61</v>
      </c>
      <c r="P85" s="1">
        <v>270.22000000000003</v>
      </c>
      <c r="Q85" s="1">
        <v>1802.58</v>
      </c>
      <c r="R85" s="1">
        <v>434.09</v>
      </c>
      <c r="S85" s="2">
        <v>39568</v>
      </c>
      <c r="T85" s="1">
        <f>LN(C84/C85)*100</f>
        <v>12.248488819070769</v>
      </c>
      <c r="U85" s="1">
        <f>LN(D84/D85)*100</f>
        <v>-13.138752407899007</v>
      </c>
      <c r="V85" s="1">
        <f>LN(E84/E85)*100</f>
        <v>18.560196455159108</v>
      </c>
      <c r="W85" s="1">
        <f>LN(F84/F85)*100</f>
        <v>16.388785510511664</v>
      </c>
      <c r="X85" s="1">
        <f>LN(G84/G85)*100</f>
        <v>12.786168857925883</v>
      </c>
      <c r="Y85" s="1">
        <f>LN(H84/H85)*100</f>
        <v>12.105988660760685</v>
      </c>
      <c r="Z85" s="1">
        <f>LN(I84/I85)*100</f>
        <v>23.15750593245081</v>
      </c>
      <c r="AA85" s="1">
        <f>LN(J84/J85)*100</f>
        <v>6.4080578955175573</v>
      </c>
      <c r="AB85" s="1">
        <f>LN(K84/K85)*100</f>
        <v>-14.074340124412007</v>
      </c>
      <c r="AC85" s="1">
        <f>LN(L84/L85)*100</f>
        <v>16.855240390268829</v>
      </c>
      <c r="AD85" s="1">
        <f>LN(M84/M85)*100</f>
        <v>27.27220003984873</v>
      </c>
      <c r="AE85" s="1">
        <f>LN(N84/N85)*100</f>
        <v>19.676357784803823</v>
      </c>
      <c r="AF85" s="1">
        <f>LN(O84/O85)*100</f>
        <v>5.4906882230056286</v>
      </c>
      <c r="AG85" s="1">
        <f>LN(P84/P85)*100</f>
        <v>1.0015548778154635</v>
      </c>
      <c r="AH85" s="1">
        <f>LN(Q84/Q85)*100</f>
        <v>31.044631997476223</v>
      </c>
      <c r="AI85" s="1">
        <f>LN(R84/R85)*100</f>
        <v>19.563604279509523</v>
      </c>
      <c r="AJ85" s="1">
        <f t="shared" si="1"/>
        <v>8.7203193737887794</v>
      </c>
    </row>
    <row r="86" spans="1:36" x14ac:dyDescent="0.25">
      <c r="A86" s="2">
        <v>39507</v>
      </c>
      <c r="B86">
        <v>5223.5</v>
      </c>
      <c r="C86" s="1">
        <v>84.19</v>
      </c>
      <c r="D86" s="1">
        <v>393.48</v>
      </c>
      <c r="E86" s="1">
        <v>131.58000000000001</v>
      </c>
      <c r="F86" s="1">
        <v>761.52</v>
      </c>
      <c r="G86" s="1">
        <v>137.63</v>
      </c>
      <c r="H86" s="1">
        <v>687.47</v>
      </c>
      <c r="I86" s="1">
        <v>71.180000000000007</v>
      </c>
      <c r="J86" s="1">
        <v>236.19</v>
      </c>
      <c r="K86" s="1">
        <v>247.3</v>
      </c>
      <c r="L86" s="1">
        <v>592.82000000000005</v>
      </c>
      <c r="M86" s="1">
        <v>79.83</v>
      </c>
      <c r="N86" s="1">
        <v>144.13</v>
      </c>
      <c r="O86" s="1">
        <v>98.73</v>
      </c>
      <c r="P86" s="1">
        <v>395.12</v>
      </c>
      <c r="Q86" s="1">
        <v>1834.21</v>
      </c>
      <c r="R86" s="1">
        <v>543.92999999999995</v>
      </c>
      <c r="S86" s="2">
        <v>39538</v>
      </c>
      <c r="T86" s="1">
        <f>LN(C85/C86)*100</f>
        <v>8.5555275221280098</v>
      </c>
      <c r="U86" s="1">
        <f>LN(D85/D86)*100</f>
        <v>4.6065921588027443</v>
      </c>
      <c r="V86" s="1">
        <f>LN(E85/E86)*100</f>
        <v>-9.8812277026602544</v>
      </c>
      <c r="W86" s="1">
        <f>LN(F85/F86)*100</f>
        <v>-4.0273899137939848</v>
      </c>
      <c r="X86" s="1">
        <f>LN(G85/G86)*100</f>
        <v>-7.9358740029410093</v>
      </c>
      <c r="Y86" s="1">
        <f>LN(H85/H86)*100</f>
        <v>-12.341913390818704</v>
      </c>
      <c r="Z86" s="1">
        <f>LN(I85/I86)*100</f>
        <v>-26.152168612807685</v>
      </c>
      <c r="AA86" s="1">
        <f>LN(J85/J86)*100</f>
        <v>1.7085104428743423</v>
      </c>
      <c r="AB86" s="1">
        <f>LN(K85/K86)*100</f>
        <v>1.5965680703020573</v>
      </c>
      <c r="AC86" s="1">
        <f>LN(L85/L86)*100</f>
        <v>-8.0679697391450276</v>
      </c>
      <c r="AD86" s="1">
        <f>LN(M85/M86)*100</f>
        <v>-23.994430018355452</v>
      </c>
      <c r="AE86" s="1">
        <f>LN(N85/N86)*100</f>
        <v>-7.2502805413042948</v>
      </c>
      <c r="AF86" s="1">
        <f>LN(O85/O86)*100</f>
        <v>-4.2625672907005461</v>
      </c>
      <c r="AG86" s="1">
        <f>LN(P85/P86)*100</f>
        <v>-37.995307420055632</v>
      </c>
      <c r="AH86" s="1">
        <f>LN(Q85/Q86)*100</f>
        <v>-1.7394899102261396</v>
      </c>
      <c r="AI86" s="1">
        <f>LN(R85/R86)*100</f>
        <v>-22.556867623239764</v>
      </c>
      <c r="AJ86" s="1">
        <f t="shared" si="1"/>
        <v>-9.8291550854007816</v>
      </c>
    </row>
    <row r="87" spans="1:36" x14ac:dyDescent="0.25">
      <c r="A87" s="2">
        <v>39478</v>
      </c>
      <c r="B87">
        <v>5137.4501950000003</v>
      </c>
      <c r="C87" s="1">
        <v>80.900000000000006</v>
      </c>
      <c r="D87" s="1">
        <v>394.78</v>
      </c>
      <c r="E87" s="1">
        <v>124.76</v>
      </c>
      <c r="F87" s="1">
        <v>603.21</v>
      </c>
      <c r="G87" s="1">
        <v>137.06</v>
      </c>
      <c r="H87" s="1">
        <v>681.27</v>
      </c>
      <c r="I87" s="1">
        <v>75.23</v>
      </c>
      <c r="J87" s="1">
        <v>227.8</v>
      </c>
      <c r="K87" s="1">
        <v>290.55</v>
      </c>
      <c r="L87" s="1">
        <v>607.66</v>
      </c>
      <c r="M87" s="1">
        <v>90.9</v>
      </c>
      <c r="N87" s="1">
        <v>139.55000000000001</v>
      </c>
      <c r="O87" s="1">
        <v>111.51</v>
      </c>
      <c r="P87" s="1">
        <v>402.64</v>
      </c>
      <c r="Q87" s="1">
        <v>1858.78</v>
      </c>
      <c r="R87" s="1">
        <v>497.02</v>
      </c>
      <c r="S87" s="2">
        <v>39507</v>
      </c>
      <c r="T87" s="1">
        <f>LN(C86/C87)*100</f>
        <v>3.9862325285126623</v>
      </c>
      <c r="U87" s="1">
        <f>LN(D86/D87)*100</f>
        <v>-0.32984070702841406</v>
      </c>
      <c r="V87" s="1">
        <f>LN(E86/E87)*100</f>
        <v>5.3223139918249291</v>
      </c>
      <c r="W87" s="1">
        <f>LN(F86/F87)*100</f>
        <v>23.305104113738423</v>
      </c>
      <c r="X87" s="1">
        <f>LN(G86/G87)*100</f>
        <v>0.41501388337635392</v>
      </c>
      <c r="Y87" s="1">
        <f>LN(H86/H87)*100</f>
        <v>0.90594888803089313</v>
      </c>
      <c r="Z87" s="1">
        <f>LN(I86/I87)*100</f>
        <v>-5.5338207490083526</v>
      </c>
      <c r="AA87" s="1">
        <f>LN(J86/J87)*100</f>
        <v>3.6168514851403635</v>
      </c>
      <c r="AB87" s="1">
        <f>LN(K86/K87)*100</f>
        <v>-16.117350399374399</v>
      </c>
      <c r="AC87" s="1">
        <f>LN(L86/L87)*100</f>
        <v>-2.4724703418938789</v>
      </c>
      <c r="AD87" s="1">
        <f>LN(M86/M87)*100</f>
        <v>-12.986062752572577</v>
      </c>
      <c r="AE87" s="1">
        <f>LN(N86/N87)*100</f>
        <v>3.2292710112680076</v>
      </c>
      <c r="AF87" s="1">
        <f>LN(O86/O87)*100</f>
        <v>-12.172542135391218</v>
      </c>
      <c r="AG87" s="1">
        <f>LN(P86/P87)*100</f>
        <v>-1.885334623573508</v>
      </c>
      <c r="AH87" s="1">
        <f>LN(Q86/Q87)*100</f>
        <v>-1.3306487444926893</v>
      </c>
      <c r="AI87" s="1">
        <f>LN(R86/R87)*100</f>
        <v>9.0190295370171487</v>
      </c>
      <c r="AJ87" s="1">
        <f t="shared" si="1"/>
        <v>1.6610789923956419</v>
      </c>
    </row>
    <row r="88" spans="1:36" x14ac:dyDescent="0.25">
      <c r="A88" s="2"/>
      <c r="S88" s="5" t="s">
        <v>18</v>
      </c>
      <c r="T88" s="1">
        <f>AVERAGE(T5:T87)</f>
        <v>2.2150213139120885</v>
      </c>
      <c r="U88" s="1">
        <f t="shared" ref="U88:AJ88" si="2">AVERAGE(U5:U87)</f>
        <v>2.6017436470779831</v>
      </c>
      <c r="V88" s="1">
        <f t="shared" si="2"/>
        <v>5.3233783274342317</v>
      </c>
      <c r="W88" s="1">
        <f t="shared" si="2"/>
        <v>6.9610755604586512</v>
      </c>
      <c r="X88" s="1">
        <f t="shared" si="2"/>
        <v>2.1294279663745961</v>
      </c>
      <c r="Y88" s="1">
        <f t="shared" si="2"/>
        <v>1.9554384691731392</v>
      </c>
      <c r="Z88" s="1">
        <f t="shared" si="2"/>
        <v>2.1171719196973182</v>
      </c>
      <c r="AA88" s="1">
        <f t="shared" si="2"/>
        <v>1.5991717016228322</v>
      </c>
      <c r="AB88" s="1">
        <f t="shared" si="2"/>
        <v>1.2063334545458257</v>
      </c>
      <c r="AC88" s="1">
        <f t="shared" si="2"/>
        <v>1.076920550105982</v>
      </c>
      <c r="AD88" s="1">
        <f t="shared" si="2"/>
        <v>0.77610509566892205</v>
      </c>
      <c r="AE88" s="1">
        <f t="shared" si="2"/>
        <v>1.1658726655474076</v>
      </c>
      <c r="AF88" s="1">
        <f t="shared" si="2"/>
        <v>8.0448639461013105E-2</v>
      </c>
      <c r="AG88" s="1">
        <f t="shared" si="2"/>
        <v>1.3515797569825165</v>
      </c>
      <c r="AH88" s="1">
        <f t="shared" si="2"/>
        <v>-1.0830682736178501</v>
      </c>
      <c r="AI88" s="1">
        <f t="shared" si="2"/>
        <v>1.255154346919007</v>
      </c>
      <c r="AJ88" s="1">
        <f t="shared" si="2"/>
        <v>0.5754363136993631</v>
      </c>
    </row>
    <row r="89" spans="1:36" x14ac:dyDescent="0.25">
      <c r="A89" s="2"/>
      <c r="S89" s="3" t="s">
        <v>19</v>
      </c>
      <c r="T89" s="1">
        <f>STDEV(T5:T87)</f>
        <v>18.509377110613155</v>
      </c>
      <c r="U89" s="1">
        <f t="shared" ref="U89:AK89" si="3">STDEV(U5:U87)</f>
        <v>10.482114991718486</v>
      </c>
      <c r="V89" s="1">
        <f t="shared" si="3"/>
        <v>13.33678801087158</v>
      </c>
      <c r="W89" s="1">
        <f t="shared" si="3"/>
        <v>16.333089193471178</v>
      </c>
      <c r="X89" s="1">
        <f t="shared" si="3"/>
        <v>8.4843447265852951</v>
      </c>
      <c r="Y89" s="1">
        <f t="shared" si="3"/>
        <v>8.2759728171668865</v>
      </c>
      <c r="Z89" s="1">
        <f t="shared" si="3"/>
        <v>12.626440441937207</v>
      </c>
      <c r="AA89" s="1">
        <f t="shared" si="3"/>
        <v>6.2929835850586233</v>
      </c>
      <c r="AB89" s="1">
        <f t="shared" si="3"/>
        <v>10.629291099410469</v>
      </c>
      <c r="AC89" s="1">
        <f t="shared" si="3"/>
        <v>9.4701126983259396</v>
      </c>
      <c r="AD89" s="1">
        <f t="shared" si="3"/>
        <v>13.155125903850873</v>
      </c>
      <c r="AE89" s="1">
        <f t="shared" si="3"/>
        <v>9.1690320646197723</v>
      </c>
      <c r="AF89" s="1">
        <f t="shared" si="3"/>
        <v>12.094748304126597</v>
      </c>
      <c r="AG89" s="1">
        <f t="shared" si="3"/>
        <v>16.546092640210734</v>
      </c>
      <c r="AH89" s="1">
        <f t="shared" si="3"/>
        <v>16.550221758691883</v>
      </c>
      <c r="AI89" s="1">
        <f t="shared" si="3"/>
        <v>10.991535285766869</v>
      </c>
      <c r="AJ89" s="1">
        <f t="shared" si="3"/>
        <v>7.3192937476604385</v>
      </c>
    </row>
    <row r="90" spans="1:36" x14ac:dyDescent="0.25">
      <c r="A90" s="2"/>
    </row>
    <row r="91" spans="1:36" x14ac:dyDescent="0.25">
      <c r="A91" s="2"/>
      <c r="S91" s="1" t="s">
        <v>20</v>
      </c>
    </row>
    <row r="92" spans="1:36" x14ac:dyDescent="0.25">
      <c r="T92" s="3" t="s">
        <v>1</v>
      </c>
      <c r="U92" s="3" t="s">
        <v>2</v>
      </c>
      <c r="V92" s="3" t="s">
        <v>3</v>
      </c>
      <c r="W92" s="3" t="s">
        <v>4</v>
      </c>
      <c r="X92" s="3" t="s">
        <v>5</v>
      </c>
      <c r="Y92" s="3" t="s">
        <v>6</v>
      </c>
      <c r="Z92" s="3" t="s">
        <v>7</v>
      </c>
      <c r="AA92" s="3" t="s">
        <v>8</v>
      </c>
      <c r="AB92" s="3" t="s">
        <v>9</v>
      </c>
      <c r="AC92" s="3" t="s">
        <v>10</v>
      </c>
      <c r="AD92" s="3" t="s">
        <v>11</v>
      </c>
      <c r="AE92" s="3" t="s">
        <v>12</v>
      </c>
      <c r="AF92" s="3" t="s">
        <v>13</v>
      </c>
      <c r="AG92" s="3" t="s">
        <v>14</v>
      </c>
      <c r="AH92" s="3" t="s">
        <v>15</v>
      </c>
      <c r="AI92" s="3" t="s">
        <v>16</v>
      </c>
    </row>
    <row r="93" spans="1:36" x14ac:dyDescent="0.25">
      <c r="S93" s="3" t="s">
        <v>1</v>
      </c>
      <c r="T93" s="1">
        <f t="array" ref="T93:AI108">MMULT(TRANSPOSE(T5:AI87-T88:AI88),(T5:AI87-T88:AI88))/84</f>
        <v>334.43996861758319</v>
      </c>
      <c r="U93" s="1">
        <v>55.007176010216483</v>
      </c>
      <c r="V93" s="1">
        <v>74.650502449449434</v>
      </c>
      <c r="W93" s="1">
        <v>69.372598838679522</v>
      </c>
      <c r="X93" s="1">
        <v>25.117770206819028</v>
      </c>
      <c r="Y93" s="1">
        <v>33.999675753450802</v>
      </c>
      <c r="Z93" s="1">
        <v>64.233614612217707</v>
      </c>
      <c r="AA93" s="1">
        <v>9.2010812686586867</v>
      </c>
      <c r="AB93" s="1">
        <v>56.909364193183627</v>
      </c>
      <c r="AC93" s="1">
        <v>58.178586551205996</v>
      </c>
      <c r="AD93" s="1">
        <v>78.034174858109651</v>
      </c>
      <c r="AE93" s="1">
        <v>21.813437376913154</v>
      </c>
      <c r="AF93" s="1">
        <v>64.357671428106855</v>
      </c>
      <c r="AG93" s="1">
        <v>100.0586739382246</v>
      </c>
      <c r="AH93" s="1">
        <v>106.24783064153738</v>
      </c>
      <c r="AI93" s="1">
        <v>65.888528494308034</v>
      </c>
    </row>
    <row r="94" spans="1:36" x14ac:dyDescent="0.25">
      <c r="S94" s="3" t="s">
        <v>2</v>
      </c>
      <c r="T94" s="1">
        <v>55.007176010216483</v>
      </c>
      <c r="U94" s="1">
        <v>107.25866958771398</v>
      </c>
      <c r="V94" s="1">
        <v>60.890325655271305</v>
      </c>
      <c r="W94" s="1">
        <v>41.374398282871994</v>
      </c>
      <c r="X94" s="1">
        <v>27.047500803105748</v>
      </c>
      <c r="Y94" s="1">
        <v>18.911888901398051</v>
      </c>
      <c r="Z94" s="1">
        <v>27.976077781793638</v>
      </c>
      <c r="AA94" s="1">
        <v>17.332938974822703</v>
      </c>
      <c r="AB94" s="1">
        <v>48.373140396185498</v>
      </c>
      <c r="AC94" s="1">
        <v>41.72971122000375</v>
      </c>
      <c r="AD94" s="1">
        <v>48.522418486854164</v>
      </c>
      <c r="AE94" s="1">
        <v>11.629768283320216</v>
      </c>
      <c r="AF94" s="1">
        <v>43.286743754126512</v>
      </c>
      <c r="AG94" s="1">
        <v>76.378168553468541</v>
      </c>
      <c r="AH94" s="1">
        <v>55.602962112454925</v>
      </c>
      <c r="AI94" s="1">
        <v>26.938372648596701</v>
      </c>
    </row>
    <row r="95" spans="1:36" x14ac:dyDescent="0.25">
      <c r="S95" s="3" t="s">
        <v>3</v>
      </c>
      <c r="T95" s="1">
        <v>74.650502449449434</v>
      </c>
      <c r="U95" s="1">
        <v>60.890325655271305</v>
      </c>
      <c r="V95" s="1">
        <v>173.63491648390584</v>
      </c>
      <c r="W95" s="1">
        <v>74.186541548547154</v>
      </c>
      <c r="X95" s="1">
        <v>31.049894542434124</v>
      </c>
      <c r="Y95" s="1">
        <v>35.009328122020015</v>
      </c>
      <c r="Z95" s="1">
        <v>53.538129562983677</v>
      </c>
      <c r="AA95" s="1">
        <v>23.209353615386188</v>
      </c>
      <c r="AB95" s="1">
        <v>62.219572094573174</v>
      </c>
      <c r="AC95" s="1">
        <v>40.239507292478521</v>
      </c>
      <c r="AD95" s="1">
        <v>84.880547477146251</v>
      </c>
      <c r="AE95" s="1">
        <v>29.584090775715989</v>
      </c>
      <c r="AF95" s="1">
        <v>66.780718572117621</v>
      </c>
      <c r="AG95" s="1">
        <v>99.586776176910746</v>
      </c>
      <c r="AH95" s="1">
        <v>82.372327331206264</v>
      </c>
      <c r="AI95" s="1">
        <v>43.308248634328599</v>
      </c>
    </row>
    <row r="96" spans="1:36" x14ac:dyDescent="0.25">
      <c r="S96" s="3" t="s">
        <v>4</v>
      </c>
      <c r="T96" s="1">
        <v>69.372598838679522</v>
      </c>
      <c r="U96" s="1">
        <v>41.374398282871994</v>
      </c>
      <c r="V96" s="1">
        <v>74.186541548547154</v>
      </c>
      <c r="W96" s="1">
        <v>260.41814063517347</v>
      </c>
      <c r="X96" s="1">
        <v>38.364944601997905</v>
      </c>
      <c r="Y96" s="1">
        <v>31.916446574071113</v>
      </c>
      <c r="Z96" s="1">
        <v>56.06351170623806</v>
      </c>
      <c r="AA96" s="1">
        <v>29.180382814533793</v>
      </c>
      <c r="AB96" s="1">
        <v>61.772794586180019</v>
      </c>
      <c r="AC96" s="1">
        <v>51.420424501938257</v>
      </c>
      <c r="AD96" s="1">
        <v>69.923792941730994</v>
      </c>
      <c r="AE96" s="1">
        <v>25.169201007083821</v>
      </c>
      <c r="AF96" s="1">
        <v>82.825598270660549</v>
      </c>
      <c r="AG96" s="1">
        <v>124.3183342615601</v>
      </c>
      <c r="AH96" s="1">
        <v>107.7945837714273</v>
      </c>
      <c r="AI96" s="1">
        <v>89.375724502668959</v>
      </c>
    </row>
    <row r="97" spans="19:36" x14ac:dyDescent="0.25">
      <c r="S97" s="3" t="s">
        <v>5</v>
      </c>
      <c r="T97" s="1">
        <v>25.117770206819028</v>
      </c>
      <c r="U97" s="1">
        <v>27.047500803105748</v>
      </c>
      <c r="V97" s="1">
        <v>31.049894542434124</v>
      </c>
      <c r="W97" s="1">
        <v>38.364944601997905</v>
      </c>
      <c r="X97" s="1">
        <v>70.270198167165773</v>
      </c>
      <c r="Y97" s="1">
        <v>27.534191852716109</v>
      </c>
      <c r="Z97" s="1">
        <v>56.703067568993141</v>
      </c>
      <c r="AA97" s="1">
        <v>18.722217427603354</v>
      </c>
      <c r="AB97" s="1">
        <v>13.188943586481706</v>
      </c>
      <c r="AC97" s="1">
        <v>15.307399637797195</v>
      </c>
      <c r="AD97" s="1">
        <v>24.518002799472924</v>
      </c>
      <c r="AE97" s="1">
        <v>51.840343480124794</v>
      </c>
      <c r="AF97" s="1">
        <v>33.12289484294066</v>
      </c>
      <c r="AG97" s="1">
        <v>25.863557333878031</v>
      </c>
      <c r="AH97" s="1">
        <v>47.806287806112934</v>
      </c>
      <c r="AI97" s="1">
        <v>47.756780103204512</v>
      </c>
    </row>
    <row r="98" spans="19:36" x14ac:dyDescent="0.25">
      <c r="S98" s="3" t="s">
        <v>6</v>
      </c>
      <c r="T98" s="1">
        <v>33.999675753450802</v>
      </c>
      <c r="U98" s="1">
        <v>18.911888901398051</v>
      </c>
      <c r="V98" s="1">
        <v>35.009328122020015</v>
      </c>
      <c r="W98" s="1">
        <v>31.916446574071113</v>
      </c>
      <c r="X98" s="1">
        <v>27.534191852716109</v>
      </c>
      <c r="Y98" s="1">
        <v>66.860970687854618</v>
      </c>
      <c r="Z98" s="1">
        <v>25.622707487368082</v>
      </c>
      <c r="AA98" s="1">
        <v>17.258993472842825</v>
      </c>
      <c r="AB98" s="1">
        <v>26.4023022945435</v>
      </c>
      <c r="AC98" s="1">
        <v>16.917212605185156</v>
      </c>
      <c r="AD98" s="1">
        <v>28.244306544630327</v>
      </c>
      <c r="AE98" s="1">
        <v>18.26492000918422</v>
      </c>
      <c r="AF98" s="1">
        <v>35.417526963116735</v>
      </c>
      <c r="AG98" s="1">
        <v>51.495998287046113</v>
      </c>
      <c r="AH98" s="1">
        <v>30.865257332190648</v>
      </c>
      <c r="AI98" s="1">
        <v>37.46222382195301</v>
      </c>
    </row>
    <row r="99" spans="19:36" x14ac:dyDescent="0.25">
      <c r="S99" s="3" t="s">
        <v>7</v>
      </c>
      <c r="T99" s="1">
        <v>64.233614612217707</v>
      </c>
      <c r="U99" s="1">
        <v>27.976077781793638</v>
      </c>
      <c r="V99" s="1">
        <v>53.538129562983677</v>
      </c>
      <c r="W99" s="1">
        <v>56.06351170623806</v>
      </c>
      <c r="X99" s="1">
        <v>56.703067568993141</v>
      </c>
      <c r="Y99" s="1">
        <v>25.622707487368082</v>
      </c>
      <c r="Z99" s="1">
        <v>155.63111732345919</v>
      </c>
      <c r="AA99" s="1">
        <v>13.760669358497186</v>
      </c>
      <c r="AB99" s="1">
        <v>33.961445540036586</v>
      </c>
      <c r="AC99" s="1">
        <v>27.587453459051993</v>
      </c>
      <c r="AD99" s="1">
        <v>67.721927675191509</v>
      </c>
      <c r="AE99" s="1">
        <v>51.808313458720292</v>
      </c>
      <c r="AF99" s="1">
        <v>44.885136469032147</v>
      </c>
      <c r="AG99" s="1">
        <v>64.718792766104499</v>
      </c>
      <c r="AH99" s="1">
        <v>72.416651710633801</v>
      </c>
      <c r="AI99" s="1">
        <v>62.737122560847865</v>
      </c>
    </row>
    <row r="100" spans="19:36" x14ac:dyDescent="0.25">
      <c r="S100" s="3" t="s">
        <v>8</v>
      </c>
      <c r="T100" s="1">
        <v>9.2010812686586867</v>
      </c>
      <c r="U100" s="1">
        <v>17.332938974822703</v>
      </c>
      <c r="V100" s="1">
        <v>23.209353615386188</v>
      </c>
      <c r="W100" s="1">
        <v>29.180382814533793</v>
      </c>
      <c r="X100" s="1">
        <v>18.722217427603354</v>
      </c>
      <c r="Y100" s="1">
        <v>17.258993472842825</v>
      </c>
      <c r="Z100" s="1">
        <v>13.760669358497186</v>
      </c>
      <c r="AA100" s="1">
        <v>38.658746154154976</v>
      </c>
      <c r="AB100" s="1">
        <v>6.2911424379420984</v>
      </c>
      <c r="AC100" s="1">
        <v>5.2593682499496142</v>
      </c>
      <c r="AD100" s="1">
        <v>13.14142816987253</v>
      </c>
      <c r="AE100" s="1">
        <v>8.4686148903754859</v>
      </c>
      <c r="AF100" s="1">
        <v>25.406576076298272</v>
      </c>
      <c r="AG100" s="1">
        <v>33.694476803616617</v>
      </c>
      <c r="AH100" s="1">
        <v>7.3227852646864244</v>
      </c>
      <c r="AI100" s="1">
        <v>17.737826803805017</v>
      </c>
    </row>
    <row r="101" spans="19:36" x14ac:dyDescent="0.25">
      <c r="S101" s="3" t="s">
        <v>9</v>
      </c>
      <c r="T101" s="1">
        <v>56.909364193183627</v>
      </c>
      <c r="U101" s="1">
        <v>48.373140396185498</v>
      </c>
      <c r="V101" s="1">
        <v>62.219572094573174</v>
      </c>
      <c r="W101" s="1">
        <v>61.772794586180019</v>
      </c>
      <c r="X101" s="1">
        <v>13.188943586481706</v>
      </c>
      <c r="Y101" s="1">
        <v>26.4023022945435</v>
      </c>
      <c r="Z101" s="1">
        <v>33.961445540036586</v>
      </c>
      <c r="AA101" s="1">
        <v>6.2911424379420984</v>
      </c>
      <c r="AB101" s="1">
        <v>110.29178572181598</v>
      </c>
      <c r="AC101" s="1">
        <v>37.125621690675395</v>
      </c>
      <c r="AD101" s="1">
        <v>59.343639652547502</v>
      </c>
      <c r="AE101" s="1">
        <v>16.095583024015827</v>
      </c>
      <c r="AF101" s="1">
        <v>75.309780687683968</v>
      </c>
      <c r="AG101" s="1">
        <v>97.741781409713823</v>
      </c>
      <c r="AH101" s="1">
        <v>75.779786961265756</v>
      </c>
      <c r="AI101" s="1">
        <v>32.395911584778624</v>
      </c>
    </row>
    <row r="102" spans="19:36" x14ac:dyDescent="0.25">
      <c r="S102" s="3" t="s">
        <v>10</v>
      </c>
      <c r="T102" s="1">
        <v>58.178586551205996</v>
      </c>
      <c r="U102" s="1">
        <v>41.72971122000375</v>
      </c>
      <c r="V102" s="1">
        <v>40.239507292478521</v>
      </c>
      <c r="W102" s="1">
        <v>51.420424501938257</v>
      </c>
      <c r="X102" s="1">
        <v>15.307399637797195</v>
      </c>
      <c r="Y102" s="1">
        <v>16.917212605185156</v>
      </c>
      <c r="Z102" s="1">
        <v>27.587453459051993</v>
      </c>
      <c r="AA102" s="1">
        <v>5.2593682499496142</v>
      </c>
      <c r="AB102" s="1">
        <v>37.125621690675395</v>
      </c>
      <c r="AC102" s="1">
        <v>87.547724173303877</v>
      </c>
      <c r="AD102" s="1">
        <v>27.16555459341464</v>
      </c>
      <c r="AE102" s="1">
        <v>2.828029407469534</v>
      </c>
      <c r="AF102" s="1">
        <v>26.30442354064342</v>
      </c>
      <c r="AG102" s="1">
        <v>49.226237317947238</v>
      </c>
      <c r="AH102" s="1">
        <v>61.670245826562493</v>
      </c>
      <c r="AI102" s="1">
        <v>31.577038155950021</v>
      </c>
    </row>
    <row r="103" spans="19:36" x14ac:dyDescent="0.25">
      <c r="S103" s="3" t="s">
        <v>11</v>
      </c>
      <c r="T103" s="1">
        <v>78.034174858109651</v>
      </c>
      <c r="U103" s="1">
        <v>48.522418486854164</v>
      </c>
      <c r="V103" s="1">
        <v>84.880547477146251</v>
      </c>
      <c r="W103" s="1">
        <v>69.923792941730994</v>
      </c>
      <c r="X103" s="1">
        <v>24.518002799472924</v>
      </c>
      <c r="Y103" s="1">
        <v>28.244306544630327</v>
      </c>
      <c r="Z103" s="1">
        <v>67.721927675191509</v>
      </c>
      <c r="AA103" s="1">
        <v>13.14142816987253</v>
      </c>
      <c r="AB103" s="1">
        <v>59.343639652547502</v>
      </c>
      <c r="AC103" s="1">
        <v>27.16555459341464</v>
      </c>
      <c r="AD103" s="1">
        <v>168.93692474744998</v>
      </c>
      <c r="AE103" s="1">
        <v>30.342945893071807</v>
      </c>
      <c r="AF103" s="1">
        <v>73.086278509659863</v>
      </c>
      <c r="AG103" s="1">
        <v>128.34456190395116</v>
      </c>
      <c r="AH103" s="1">
        <v>133.1666661880659</v>
      </c>
      <c r="AI103" s="1">
        <v>65.887209806630537</v>
      </c>
    </row>
    <row r="104" spans="19:36" x14ac:dyDescent="0.25">
      <c r="S104" s="3" t="s">
        <v>12</v>
      </c>
      <c r="T104" s="1">
        <v>21.813437376913154</v>
      </c>
      <c r="U104" s="1">
        <v>11.629768283320216</v>
      </c>
      <c r="V104" s="1">
        <v>29.584090775715989</v>
      </c>
      <c r="W104" s="1">
        <v>25.169201007083821</v>
      </c>
      <c r="X104" s="1">
        <v>51.840343480124794</v>
      </c>
      <c r="Y104" s="1">
        <v>18.26492000918422</v>
      </c>
      <c r="Z104" s="1">
        <v>51.808313458720292</v>
      </c>
      <c r="AA104" s="1">
        <v>8.4686148903754859</v>
      </c>
      <c r="AB104" s="1">
        <v>16.095583024015827</v>
      </c>
      <c r="AC104" s="1">
        <v>2.828029407469534</v>
      </c>
      <c r="AD104" s="1">
        <v>30.342945893071807</v>
      </c>
      <c r="AE104" s="1">
        <v>82.069454978167769</v>
      </c>
      <c r="AF104" s="1">
        <v>26.248700876777828</v>
      </c>
      <c r="AG104" s="1">
        <v>12.220925574018416</v>
      </c>
      <c r="AH104" s="1">
        <v>32.43340026851142</v>
      </c>
      <c r="AI104" s="1">
        <v>32.56167681865351</v>
      </c>
    </row>
    <row r="105" spans="19:36" x14ac:dyDescent="0.25">
      <c r="S105" s="3" t="s">
        <v>13</v>
      </c>
      <c r="T105" s="1">
        <v>64.357671428106855</v>
      </c>
      <c r="U105" s="1">
        <v>43.286743754126512</v>
      </c>
      <c r="V105" s="1">
        <v>66.780718572117621</v>
      </c>
      <c r="W105" s="1">
        <v>82.825598270660549</v>
      </c>
      <c r="X105" s="1">
        <v>33.12289484294066</v>
      </c>
      <c r="Y105" s="1">
        <v>35.417526963116735</v>
      </c>
      <c r="Z105" s="1">
        <v>44.885136469032147</v>
      </c>
      <c r="AA105" s="1">
        <v>25.406576076298272</v>
      </c>
      <c r="AB105" s="1">
        <v>75.309780687683968</v>
      </c>
      <c r="AC105" s="1">
        <v>26.30442354064342</v>
      </c>
      <c r="AD105" s="1">
        <v>73.086278509659863</v>
      </c>
      <c r="AE105" s="1">
        <v>26.248700876777828</v>
      </c>
      <c r="AF105" s="1">
        <v>142.80000947969287</v>
      </c>
      <c r="AG105" s="1">
        <v>99.079934458251927</v>
      </c>
      <c r="AH105" s="1">
        <v>90.080548730392181</v>
      </c>
      <c r="AI105" s="1">
        <v>61.970637622584839</v>
      </c>
    </row>
    <row r="106" spans="19:36" x14ac:dyDescent="0.25">
      <c r="S106" s="3" t="s">
        <v>14</v>
      </c>
      <c r="T106" s="1">
        <v>100.0586739382246</v>
      </c>
      <c r="U106" s="1">
        <v>76.378168553468541</v>
      </c>
      <c r="V106" s="1">
        <v>99.586776176910746</v>
      </c>
      <c r="W106" s="1">
        <v>124.3183342615601</v>
      </c>
      <c r="X106" s="1">
        <v>25.863557333878031</v>
      </c>
      <c r="Y106" s="1">
        <v>51.495998287046113</v>
      </c>
      <c r="Z106" s="1">
        <v>64.718792766104499</v>
      </c>
      <c r="AA106" s="1">
        <v>33.694476803616617</v>
      </c>
      <c r="AB106" s="1">
        <v>97.741781409713823</v>
      </c>
      <c r="AC106" s="1">
        <v>49.226237317947238</v>
      </c>
      <c r="AD106" s="1">
        <v>128.34456190395116</v>
      </c>
      <c r="AE106" s="1">
        <v>12.220925574018416</v>
      </c>
      <c r="AF106" s="1">
        <v>99.079934458251927</v>
      </c>
      <c r="AG106" s="1">
        <v>267.25477257133025</v>
      </c>
      <c r="AH106" s="1">
        <v>137.72628107742173</v>
      </c>
      <c r="AI106" s="1">
        <v>90.578522455117962</v>
      </c>
    </row>
    <row r="107" spans="19:36" x14ac:dyDescent="0.25">
      <c r="S107" s="3" t="s">
        <v>15</v>
      </c>
      <c r="T107" s="1">
        <v>106.24783064153738</v>
      </c>
      <c r="U107" s="1">
        <v>55.602962112454925</v>
      </c>
      <c r="V107" s="1">
        <v>82.372327331206264</v>
      </c>
      <c r="W107" s="1">
        <v>107.7945837714273</v>
      </c>
      <c r="X107" s="1">
        <v>47.806287806112934</v>
      </c>
      <c r="Y107" s="1">
        <v>30.865257332190648</v>
      </c>
      <c r="Z107" s="1">
        <v>72.416651710633801</v>
      </c>
      <c r="AA107" s="1">
        <v>7.3227852646864244</v>
      </c>
      <c r="AB107" s="1">
        <v>75.779786961265756</v>
      </c>
      <c r="AC107" s="1">
        <v>61.670245826562493</v>
      </c>
      <c r="AD107" s="1">
        <v>133.1666661880659</v>
      </c>
      <c r="AE107" s="1">
        <v>32.43340026851142</v>
      </c>
      <c r="AF107" s="1">
        <v>90.080548730392181</v>
      </c>
      <c r="AG107" s="1">
        <v>137.72628107742173</v>
      </c>
      <c r="AH107" s="1">
        <v>267.38817739850026</v>
      </c>
      <c r="AI107" s="1">
        <v>105.83391666126073</v>
      </c>
    </row>
    <row r="108" spans="19:36" x14ac:dyDescent="0.25">
      <c r="S108" s="3" t="s">
        <v>16</v>
      </c>
      <c r="T108" s="1">
        <v>65.888528494308034</v>
      </c>
      <c r="U108" s="1">
        <v>26.938372648596701</v>
      </c>
      <c r="V108" s="1">
        <v>43.308248634328599</v>
      </c>
      <c r="W108" s="1">
        <v>89.375724502668959</v>
      </c>
      <c r="X108" s="1">
        <v>47.756780103204512</v>
      </c>
      <c r="Y108" s="1">
        <v>37.46222382195301</v>
      </c>
      <c r="Z108" s="1">
        <v>62.737122560847865</v>
      </c>
      <c r="AA108" s="1">
        <v>17.737826803805017</v>
      </c>
      <c r="AB108" s="1">
        <v>32.395911584778624</v>
      </c>
      <c r="AC108" s="1">
        <v>31.577038155950021</v>
      </c>
      <c r="AD108" s="1">
        <v>65.887209806630537</v>
      </c>
      <c r="AE108" s="1">
        <v>32.56167681865351</v>
      </c>
      <c r="AF108" s="1">
        <v>61.970637622584839</v>
      </c>
      <c r="AG108" s="1">
        <v>90.578522455117962</v>
      </c>
      <c r="AH108" s="1">
        <v>105.83391666126073</v>
      </c>
      <c r="AI108" s="1">
        <v>117.93732774925192</v>
      </c>
    </row>
    <row r="110" spans="19:36" x14ac:dyDescent="0.25">
      <c r="S110" s="1" t="s">
        <v>21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</row>
    <row r="112" spans="19:36" ht="26.25" x14ac:dyDescent="0.25">
      <c r="S112" s="4" t="s">
        <v>23</v>
      </c>
      <c r="T112" s="1">
        <f t="array" ref="T112:AI112">MMULT(T110:AI110,MINVERSE(T93:AI108)/MMULT(MMULT(T110:AI110,MINVERSE(T93:AI108)),TRANSPOSE(T110:AI110)))</f>
        <v>4.8236675913637672E-4</v>
      </c>
      <c r="U112" s="1">
        <v>3.6327303779816855E-2</v>
      </c>
      <c r="V112" s="1">
        <v>-5.7322802435963854E-2</v>
      </c>
      <c r="W112" s="1">
        <v>-3.0710669718623351E-2</v>
      </c>
      <c r="X112" s="1">
        <v>-6.2175878153424555E-2</v>
      </c>
      <c r="Y112" s="1">
        <v>0.12114287616431052</v>
      </c>
      <c r="Z112" s="1">
        <v>-7.9157616961689353E-3</v>
      </c>
      <c r="AA112" s="1">
        <v>0.53114027617776371</v>
      </c>
      <c r="AB112" s="1">
        <v>0.176407562433051</v>
      </c>
      <c r="AC112" s="1">
        <v>0.17600140261222039</v>
      </c>
      <c r="AD112" s="1">
        <v>8.0177580520158637E-2</v>
      </c>
      <c r="AE112" s="1">
        <v>0.17697019700832839</v>
      </c>
      <c r="AF112" s="1">
        <v>-7.6476409191303413E-2</v>
      </c>
      <c r="AG112" s="1">
        <v>-0.11419125622177831</v>
      </c>
      <c r="AH112" s="1">
        <v>-1.1666154974943097E-2</v>
      </c>
      <c r="AI112" s="1">
        <v>6.1809366937419563E-2</v>
      </c>
      <c r="AJ112" s="1">
        <f>SUM(T112:AI112)</f>
        <v>0.99999999999999989</v>
      </c>
    </row>
    <row r="113" spans="19:36" ht="26.25" x14ac:dyDescent="0.25">
      <c r="S113" s="4" t="s">
        <v>22</v>
      </c>
      <c r="T113" s="1">
        <f>MAX(T112,0)/SUMIF($T$112:$AI$112,"&gt;0",$T$112:$AI$112)</f>
        <v>3.545617935619652E-4</v>
      </c>
      <c r="U113" s="1">
        <f t="shared" ref="U113:AI113" si="4">MAX(U112,0)/SUMIF($T$112:$AI$112,"&gt;0",$T$112:$AI$112)</f>
        <v>2.67022420999799E-2</v>
      </c>
      <c r="V113" s="1">
        <f t="shared" si="4"/>
        <v>0</v>
      </c>
      <c r="W113" s="1">
        <f t="shared" si="4"/>
        <v>0</v>
      </c>
      <c r="X113" s="1">
        <f t="shared" si="4"/>
        <v>0</v>
      </c>
      <c r="Y113" s="1">
        <f t="shared" si="4"/>
        <v>8.9045595776489309E-2</v>
      </c>
      <c r="Z113" s="1">
        <f t="shared" si="4"/>
        <v>0</v>
      </c>
      <c r="AA113" s="1">
        <f t="shared" si="4"/>
        <v>0.39041257588262268</v>
      </c>
      <c r="AB113" s="1">
        <f t="shared" si="4"/>
        <v>0.12966768656725217</v>
      </c>
      <c r="AC113" s="1">
        <f t="shared" si="4"/>
        <v>0.12936914038466624</v>
      </c>
      <c r="AD113" s="1">
        <f t="shared" si="4"/>
        <v>5.8934215955476058E-2</v>
      </c>
      <c r="AE113" s="1">
        <f t="shared" si="4"/>
        <v>0.13008124890410866</v>
      </c>
      <c r="AF113" s="1">
        <f t="shared" si="4"/>
        <v>0</v>
      </c>
      <c r="AG113" s="1">
        <f t="shared" si="4"/>
        <v>0</v>
      </c>
      <c r="AH113" s="1">
        <f t="shared" si="4"/>
        <v>0</v>
      </c>
      <c r="AI113" s="1">
        <f t="shared" si="4"/>
        <v>4.5432732635843062E-2</v>
      </c>
      <c r="AJ113" s="1">
        <f>SUM(T113:AI113)</f>
        <v>1</v>
      </c>
    </row>
    <row r="115" spans="19:36" ht="26.25" x14ac:dyDescent="0.25">
      <c r="S115" s="4" t="s">
        <v>24</v>
      </c>
      <c r="T115" s="1">
        <f>SUMPRODUCT(T88:AI88,T112:AI112)</f>
        <v>1.1143877254551477</v>
      </c>
    </row>
    <row r="116" spans="19:36" ht="39" x14ac:dyDescent="0.25">
      <c r="S116" s="4" t="s">
        <v>25</v>
      </c>
      <c r="T116" s="1">
        <f t="array" ref="T116">MMULT(MMULT(T112:AI112,T93:AI108),TRANSPOSE(T112:AI112))</f>
        <v>19.566666081249373</v>
      </c>
    </row>
    <row r="117" spans="19:36" ht="26.25" x14ac:dyDescent="0.25">
      <c r="S117" s="4" t="s">
        <v>26</v>
      </c>
      <c r="T117" s="1">
        <f>SUMPRODUCT(T113:AI113,T88:AI88)</f>
        <v>1.4188828411567405</v>
      </c>
    </row>
    <row r="118" spans="19:36" ht="39" x14ac:dyDescent="0.25">
      <c r="S118" s="4" t="s">
        <v>27</v>
      </c>
      <c r="T118" s="1">
        <f t="array" ref="T118">MMULT(MMULT(T113:AI113,T93:AI108),TRANSPOSE(T113:AI113))</f>
        <v>25.080157763078894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25"/>
  <sheetViews>
    <sheetView tabSelected="1" workbookViewId="0">
      <selection activeCell="B120" sqref="B120"/>
    </sheetView>
  </sheetViews>
  <sheetFormatPr defaultRowHeight="15" x14ac:dyDescent="0.25"/>
  <cols>
    <col min="1" max="1" width="28.85546875" bestFit="1" customWidth="1"/>
    <col min="2" max="2" width="18.5703125" bestFit="1" customWidth="1"/>
    <col min="3" max="3" width="11" bestFit="1" customWidth="1"/>
    <col min="4" max="4" width="16.7109375" bestFit="1" customWidth="1"/>
    <col min="5" max="5" width="15.7109375" bestFit="1" customWidth="1"/>
    <col min="6" max="6" width="20.140625" bestFit="1" customWidth="1"/>
    <col min="7" max="7" width="11" bestFit="1" customWidth="1"/>
    <col min="8" max="8" width="18.42578125" bestFit="1" customWidth="1"/>
    <col min="9" max="9" width="7.5703125" bestFit="1" customWidth="1"/>
    <col min="10" max="10" width="19.7109375" bestFit="1" customWidth="1"/>
    <col min="11" max="11" width="13.85546875" bestFit="1" customWidth="1"/>
    <col min="12" max="12" width="18.140625" bestFit="1" customWidth="1"/>
    <col min="13" max="13" width="13.140625" bestFit="1" customWidth="1"/>
    <col min="14" max="14" width="18" bestFit="1" customWidth="1"/>
    <col min="15" max="15" width="14.5703125" bestFit="1" customWidth="1"/>
    <col min="16" max="16" width="10.28515625" bestFit="1" customWidth="1"/>
    <col min="17" max="17" width="16.140625" bestFit="1" customWidth="1"/>
  </cols>
  <sheetData>
    <row r="2" spans="1:20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t="s">
        <v>40</v>
      </c>
      <c r="T2" s="1"/>
    </row>
    <row r="3" spans="1:20" x14ac:dyDescent="0.25">
      <c r="A3" s="2">
        <v>39507</v>
      </c>
      <c r="B3" s="1">
        <v>3.9862325285126623</v>
      </c>
      <c r="C3" s="1">
        <v>-0.32984070702841406</v>
      </c>
      <c r="D3" s="1">
        <v>5.3223139918249291</v>
      </c>
      <c r="E3" s="1">
        <v>23.305104113738423</v>
      </c>
      <c r="F3" s="1">
        <v>0.41501388337635392</v>
      </c>
      <c r="G3" s="1">
        <v>0.90594888803089313</v>
      </c>
      <c r="H3" s="1">
        <v>-5.5338207490083526</v>
      </c>
      <c r="I3" s="1">
        <v>3.6168514851403635</v>
      </c>
      <c r="J3" s="1">
        <v>-16.117350399374399</v>
      </c>
      <c r="K3" s="1">
        <v>-2.4724703418938789</v>
      </c>
      <c r="L3" s="1">
        <v>-12.986062752572577</v>
      </c>
      <c r="M3" s="1">
        <v>3.2292710112680076</v>
      </c>
      <c r="N3" s="1">
        <v>-12.172542135391218</v>
      </c>
      <c r="O3" s="1">
        <v>-1.885334623573508</v>
      </c>
      <c r="P3" s="1">
        <v>-1.3306487444926893</v>
      </c>
      <c r="Q3" s="1">
        <v>9.0190295370171487</v>
      </c>
      <c r="R3">
        <v>1.6610789923956419</v>
      </c>
      <c r="S3" s="9"/>
    </row>
    <row r="4" spans="1:20" x14ac:dyDescent="0.25">
      <c r="A4" s="2">
        <v>39538</v>
      </c>
      <c r="B4" s="1">
        <v>8.5555275221280098</v>
      </c>
      <c r="C4" s="1">
        <v>4.6065921588027443</v>
      </c>
      <c r="D4" s="1">
        <v>-9.8812277026602544</v>
      </c>
      <c r="E4" s="1">
        <v>-4.0273899137939848</v>
      </c>
      <c r="F4" s="1">
        <v>-7.9358740029410093</v>
      </c>
      <c r="G4" s="1">
        <v>-12.341913390818704</v>
      </c>
      <c r="H4" s="1">
        <v>-26.152168612807685</v>
      </c>
      <c r="I4" s="1">
        <v>1.7085104428743423</v>
      </c>
      <c r="J4" s="1">
        <v>1.5965680703020573</v>
      </c>
      <c r="K4" s="1">
        <v>-8.0679697391450276</v>
      </c>
      <c r="L4" s="1">
        <v>-23.994430018355452</v>
      </c>
      <c r="M4" s="1">
        <v>-7.2502805413042948</v>
      </c>
      <c r="N4" s="1">
        <v>-4.2625672907005461</v>
      </c>
      <c r="O4" s="1">
        <v>-37.995307420055632</v>
      </c>
      <c r="P4" s="1">
        <v>-1.7394899102261396</v>
      </c>
      <c r="Q4" s="1">
        <v>-22.556867623239764</v>
      </c>
      <c r="R4">
        <v>-9.8291550854007816</v>
      </c>
      <c r="S4" s="9"/>
    </row>
    <row r="5" spans="1:20" x14ac:dyDescent="0.25">
      <c r="A5" s="2">
        <v>39568</v>
      </c>
      <c r="B5" s="1">
        <v>12.248488819070769</v>
      </c>
      <c r="C5" s="1">
        <v>-13.138752407899007</v>
      </c>
      <c r="D5" s="1">
        <v>18.560196455159108</v>
      </c>
      <c r="E5" s="1">
        <v>16.388785510511664</v>
      </c>
      <c r="F5" s="1">
        <v>12.786168857925883</v>
      </c>
      <c r="G5" s="1">
        <v>12.105988660760685</v>
      </c>
      <c r="H5" s="1">
        <v>23.15750593245081</v>
      </c>
      <c r="I5" s="1">
        <v>6.4080578955175573</v>
      </c>
      <c r="J5" s="1">
        <v>-14.074340124412007</v>
      </c>
      <c r="K5" s="1">
        <v>16.855240390268829</v>
      </c>
      <c r="L5" s="1">
        <v>27.27220003984873</v>
      </c>
      <c r="M5" s="1">
        <v>19.676357784803823</v>
      </c>
      <c r="N5" s="1">
        <v>5.4906882230056286</v>
      </c>
      <c r="O5" s="1">
        <v>1.0015548778154635</v>
      </c>
      <c r="P5" s="1">
        <v>31.044631997476223</v>
      </c>
      <c r="Q5" s="1">
        <v>19.563604279509523</v>
      </c>
      <c r="R5">
        <v>8.7203193737887794</v>
      </c>
      <c r="S5" s="9"/>
    </row>
    <row r="6" spans="1:20" x14ac:dyDescent="0.25">
      <c r="A6" s="2">
        <v>39599</v>
      </c>
      <c r="B6" s="1">
        <v>-16.503028018500665</v>
      </c>
      <c r="C6" s="1">
        <v>24.230015394669582</v>
      </c>
      <c r="D6" s="1">
        <v>-4.0020977534175808</v>
      </c>
      <c r="E6" s="1">
        <v>6.9619328890935543</v>
      </c>
      <c r="F6" s="1">
        <v>12.067832726547232</v>
      </c>
      <c r="G6" s="1">
        <v>-0.51748449008996056</v>
      </c>
      <c r="H6" s="1">
        <v>-10.169997790309592</v>
      </c>
      <c r="I6" s="1">
        <v>-0.98074616091211408</v>
      </c>
      <c r="J6" s="1">
        <v>6.5857569268058853</v>
      </c>
      <c r="K6" s="1">
        <v>-1.3641842643034086</v>
      </c>
      <c r="L6" s="1">
        <v>3.8992221129689821</v>
      </c>
      <c r="M6" s="1">
        <v>11.303321098649628</v>
      </c>
      <c r="N6" s="1">
        <v>12.307167742986289</v>
      </c>
      <c r="O6" s="1">
        <v>-9.1156730424022907</v>
      </c>
      <c r="P6" s="1">
        <v>-13.124831443475033</v>
      </c>
      <c r="Q6" s="1">
        <v>2.6045914291567875</v>
      </c>
      <c r="R6">
        <v>-5.8964827291930959</v>
      </c>
      <c r="S6" s="9"/>
    </row>
    <row r="7" spans="1:20" x14ac:dyDescent="0.25">
      <c r="A7" s="2">
        <v>39629</v>
      </c>
      <c r="B7" s="1">
        <v>-18.946958270733052</v>
      </c>
      <c r="C7" s="1">
        <v>-23.948099285233191</v>
      </c>
      <c r="D7" s="1">
        <v>-19.793453950040192</v>
      </c>
      <c r="E7" s="1">
        <v>-13.322062979203913</v>
      </c>
      <c r="F7" s="1">
        <v>-19.12942062241952</v>
      </c>
      <c r="G7" s="1">
        <v>-1.8803580848250845</v>
      </c>
      <c r="H7" s="1">
        <v>-22.454677896753459</v>
      </c>
      <c r="I7" s="1">
        <v>-14.797383800946811</v>
      </c>
      <c r="J7" s="1">
        <v>-13.233728951421758</v>
      </c>
      <c r="K7" s="1">
        <v>-10.270156359465762</v>
      </c>
      <c r="L7" s="1">
        <v>-46.974716219451693</v>
      </c>
      <c r="M7" s="1">
        <v>-12.232873176477963</v>
      </c>
      <c r="N7" s="1">
        <v>-24.101730759466253</v>
      </c>
      <c r="O7" s="1">
        <v>-30.495459124550127</v>
      </c>
      <c r="P7" s="1">
        <v>-41.598703086029005</v>
      </c>
      <c r="Q7" s="1">
        <v>-20.909136864204928</v>
      </c>
      <c r="R7">
        <v>-18.673365743941279</v>
      </c>
      <c r="S7" s="9"/>
    </row>
    <row r="8" spans="1:20" x14ac:dyDescent="0.25">
      <c r="A8" s="2">
        <v>39660</v>
      </c>
      <c r="B8" s="1">
        <v>24.609056438515221</v>
      </c>
      <c r="C8" s="1">
        <v>-2.3485155726097524</v>
      </c>
      <c r="D8" s="1">
        <v>7.0229730024347656</v>
      </c>
      <c r="E8" s="1">
        <v>-1.3721872361494267</v>
      </c>
      <c r="F8" s="1">
        <v>-2.8939472449437158</v>
      </c>
      <c r="G8" s="1">
        <v>-1.4167994065389418</v>
      </c>
      <c r="H8" s="1">
        <v>-12.187867312639151</v>
      </c>
      <c r="I8" s="1">
        <v>-0.53164798216139786</v>
      </c>
      <c r="J8" s="1">
        <v>-3.0976698045743638</v>
      </c>
      <c r="K8" s="1">
        <v>4.975005136966006</v>
      </c>
      <c r="L8" s="1">
        <v>15.675824323433924</v>
      </c>
      <c r="M8" s="1">
        <v>-9.2463101692536398</v>
      </c>
      <c r="N8" s="1">
        <v>-18.699303883455805</v>
      </c>
      <c r="O8" s="1">
        <v>10.732950204872628</v>
      </c>
      <c r="P8" s="1">
        <v>18.999317647712314</v>
      </c>
      <c r="Q8" s="1">
        <v>11.420005942483305</v>
      </c>
      <c r="R8">
        <v>6.9867814898031195</v>
      </c>
      <c r="S8" s="9"/>
    </row>
    <row r="9" spans="1:20" x14ac:dyDescent="0.25">
      <c r="A9" s="2">
        <v>39691</v>
      </c>
      <c r="B9" s="1">
        <v>10.705781649821478</v>
      </c>
      <c r="C9" s="1">
        <v>20.912698367164325</v>
      </c>
      <c r="D9" s="1">
        <v>-2.2248136749989254</v>
      </c>
      <c r="E9" s="1">
        <v>0.87504693267442168</v>
      </c>
      <c r="F9" s="1">
        <v>-2.6184778995066909</v>
      </c>
      <c r="G9" s="1">
        <v>1.2583705094557804</v>
      </c>
      <c r="H9" s="1">
        <v>-1.4838761028447314</v>
      </c>
      <c r="I9" s="1">
        <v>1.0104559832553004</v>
      </c>
      <c r="J9" s="1">
        <v>11.691855185091049</v>
      </c>
      <c r="K9" s="1">
        <v>8.2882780844355821</v>
      </c>
      <c r="L9" s="1">
        <v>-0.12763243596046783</v>
      </c>
      <c r="M9" s="1">
        <v>9.9488891716942121</v>
      </c>
      <c r="N9" s="1">
        <v>1.120195261858479</v>
      </c>
      <c r="O9" s="1">
        <v>4.9656098105299531</v>
      </c>
      <c r="P9" s="1">
        <v>-8.1151255015799908</v>
      </c>
      <c r="Q9" s="1">
        <v>-3.6643522727426854</v>
      </c>
      <c r="R9">
        <v>0.62234090149499099</v>
      </c>
      <c r="S9" s="9"/>
    </row>
    <row r="10" spans="1:20" x14ac:dyDescent="0.25">
      <c r="A10" s="2">
        <v>39721</v>
      </c>
      <c r="B10" s="1">
        <v>-13.397308874477782</v>
      </c>
      <c r="C10" s="1">
        <v>-3.9630672699593257</v>
      </c>
      <c r="D10" s="1">
        <v>-14.569033332299966</v>
      </c>
      <c r="E10" s="1">
        <v>-3.6785232903612983</v>
      </c>
      <c r="F10" s="1">
        <v>-19.90062868360441</v>
      </c>
      <c r="G10" s="1">
        <v>-5.5637377976447109</v>
      </c>
      <c r="H10" s="1">
        <v>-49.138984646535519</v>
      </c>
      <c r="I10" s="1">
        <v>-0.34633647451538224</v>
      </c>
      <c r="J10" s="1">
        <v>-10.357498792922685</v>
      </c>
      <c r="K10" s="1">
        <v>-13.386584587259676</v>
      </c>
      <c r="L10" s="1">
        <v>-29.066651295303096</v>
      </c>
      <c r="M10" s="1">
        <v>-22.401908033555458</v>
      </c>
      <c r="N10" s="1">
        <v>-17.480724832858051</v>
      </c>
      <c r="O10" s="1">
        <v>-10.686629456183523</v>
      </c>
      <c r="P10" s="1">
        <v>-34.406677723408421</v>
      </c>
      <c r="Q10" s="1">
        <v>-28.964875192702415</v>
      </c>
      <c r="R10">
        <v>-10.607434045168365</v>
      </c>
      <c r="S10" s="9"/>
    </row>
    <row r="11" spans="1:20" x14ac:dyDescent="0.25">
      <c r="A11" s="2">
        <v>39752</v>
      </c>
      <c r="B11" s="1">
        <v>-28.2760838824389</v>
      </c>
      <c r="C11" s="1">
        <v>-22.961598838343338</v>
      </c>
      <c r="D11" s="1">
        <v>-20.445773617120242</v>
      </c>
      <c r="E11" s="1">
        <v>-60.655494884252846</v>
      </c>
      <c r="F11" s="1">
        <v>-21.38249743674346</v>
      </c>
      <c r="G11" s="1">
        <v>-31.83410643048208</v>
      </c>
      <c r="H11" s="1">
        <v>-20.129745825296038</v>
      </c>
      <c r="I11" s="1">
        <v>-19.22861304217907</v>
      </c>
      <c r="J11" s="1">
        <v>-24.438357752781432</v>
      </c>
      <c r="K11" s="1">
        <v>-18.861444883572055</v>
      </c>
      <c r="L11" s="1">
        <v>-18.728689530639237</v>
      </c>
      <c r="M11" s="1">
        <v>-0.65523456627625198</v>
      </c>
      <c r="N11" s="1">
        <v>-29.38819854168262</v>
      </c>
      <c r="O11" s="1">
        <v>-56.998734052299724</v>
      </c>
      <c r="P11" s="1">
        <v>-40.523389012193213</v>
      </c>
      <c r="Q11" s="1">
        <v>-29.556880101667549</v>
      </c>
      <c r="R11">
        <v>-30.666483234032665</v>
      </c>
      <c r="S11" s="9"/>
    </row>
    <row r="12" spans="1:20" x14ac:dyDescent="0.25">
      <c r="A12" s="2">
        <v>39782</v>
      </c>
      <c r="B12" s="1">
        <v>-33.059854752028166</v>
      </c>
      <c r="C12" s="1">
        <v>1.619179371324865</v>
      </c>
      <c r="D12" s="1">
        <v>-10.268001139225467</v>
      </c>
      <c r="E12" s="1">
        <v>22.973875870889373</v>
      </c>
      <c r="F12" s="1">
        <v>3.9991380411390915</v>
      </c>
      <c r="G12" s="1">
        <v>-10.375534981819985</v>
      </c>
      <c r="H12" s="1">
        <v>0.41293933420111123</v>
      </c>
      <c r="I12" s="1">
        <v>11.234612905964743</v>
      </c>
      <c r="J12" s="1">
        <v>-34.491908543054805</v>
      </c>
      <c r="K12" s="1">
        <v>10.365935278655405</v>
      </c>
      <c r="L12" s="1">
        <v>-32.760333989576218</v>
      </c>
      <c r="M12" s="1">
        <v>-11.027072063891707</v>
      </c>
      <c r="N12" s="1">
        <v>-15.963426971988859</v>
      </c>
      <c r="O12" s="1">
        <v>-10.830515553906501</v>
      </c>
      <c r="P12" s="1">
        <v>-12.471775438512838</v>
      </c>
      <c r="Q12" s="1">
        <v>0.45250652272743269</v>
      </c>
      <c r="R12">
        <v>-4.6279109411748882</v>
      </c>
      <c r="S12" s="9"/>
    </row>
    <row r="13" spans="1:20" x14ac:dyDescent="0.25">
      <c r="A13" s="2">
        <v>39813</v>
      </c>
      <c r="B13" s="1">
        <v>-3.5076751577303984</v>
      </c>
      <c r="C13" s="1">
        <v>-4.3754150522150352</v>
      </c>
      <c r="D13" s="1">
        <v>4.7994724647178018</v>
      </c>
      <c r="E13" s="1">
        <v>40.485095371050363</v>
      </c>
      <c r="F13" s="1">
        <v>-15.75372244158085</v>
      </c>
      <c r="G13" s="1">
        <v>7.3561711911760082</v>
      </c>
      <c r="H13" s="1">
        <v>-5.4576101236475942</v>
      </c>
      <c r="I13" s="1">
        <v>-1.0988301985087148</v>
      </c>
      <c r="J13" s="1">
        <v>24.917615946327388</v>
      </c>
      <c r="K13" s="1">
        <v>8.4989849646167279</v>
      </c>
      <c r="L13" s="1">
        <v>23.203566041188896</v>
      </c>
      <c r="M13" s="1">
        <v>-10.901331218311491</v>
      </c>
      <c r="N13" s="1">
        <v>35.092258172500237</v>
      </c>
      <c r="O13" s="1">
        <v>20.601815336572983</v>
      </c>
      <c r="P13" s="1">
        <v>26.746641394728481</v>
      </c>
      <c r="Q13" s="1">
        <v>5.0295769296129613</v>
      </c>
      <c r="R13">
        <v>7.1448256660055627</v>
      </c>
      <c r="S13" s="9"/>
    </row>
    <row r="14" spans="1:20" x14ac:dyDescent="0.25">
      <c r="A14" s="2">
        <v>39844</v>
      </c>
      <c r="B14" s="1">
        <v>-23.78262281066948</v>
      </c>
      <c r="C14" s="1">
        <v>-9.3402684992345932</v>
      </c>
      <c r="D14" s="1">
        <v>-2.9481755822301712</v>
      </c>
      <c r="E14" s="1">
        <v>3.3351835246532562</v>
      </c>
      <c r="F14" s="1">
        <v>6.8192124079958534</v>
      </c>
      <c r="G14" s="1">
        <v>-4.4280661883773016</v>
      </c>
      <c r="H14" s="1">
        <v>3.5624759845257219</v>
      </c>
      <c r="I14" s="1">
        <v>4.7737334413826726</v>
      </c>
      <c r="J14" s="1">
        <v>-23.685567507523331</v>
      </c>
      <c r="K14" s="1">
        <v>-41.150426320610848</v>
      </c>
      <c r="L14" s="1">
        <v>17.140286298884096</v>
      </c>
      <c r="M14" s="1">
        <v>15.821460985338398</v>
      </c>
      <c r="N14" s="1">
        <v>-9.3699716757930034</v>
      </c>
      <c r="O14" s="1">
        <v>-20.683481327228584</v>
      </c>
      <c r="P14" s="1">
        <v>0.33132682134464198</v>
      </c>
      <c r="Q14" s="1">
        <v>2.7141725031217758</v>
      </c>
      <c r="R14">
        <v>-2.8918908160425043</v>
      </c>
      <c r="S14" s="9"/>
    </row>
    <row r="15" spans="1:20" x14ac:dyDescent="0.25">
      <c r="A15" s="2">
        <v>39872</v>
      </c>
      <c r="B15" s="1">
        <v>-1.2673757343797432</v>
      </c>
      <c r="C15" s="1">
        <v>-0.36981161418925901</v>
      </c>
      <c r="D15" s="1">
        <v>-3.1316557975526793</v>
      </c>
      <c r="E15" s="1">
        <v>-8.0956644052775886</v>
      </c>
      <c r="F15" s="1">
        <v>-5.7312356419670509</v>
      </c>
      <c r="G15" s="1">
        <v>-3.9097050026470228</v>
      </c>
      <c r="H15" s="1">
        <v>0.37261337941530304</v>
      </c>
      <c r="I15" s="1">
        <v>1.6263595992363507</v>
      </c>
      <c r="J15" s="1">
        <v>-3.2281226950578659</v>
      </c>
      <c r="K15" s="1">
        <v>-1.8713408202535551</v>
      </c>
      <c r="L15" s="1">
        <v>-12.247780976545105</v>
      </c>
      <c r="M15" s="1">
        <v>-5.9443553685572414</v>
      </c>
      <c r="N15" s="1">
        <v>-1.8849959267795253</v>
      </c>
      <c r="O15" s="1">
        <v>-17.56039742807388</v>
      </c>
      <c r="P15" s="1">
        <v>-9.1883797012273511</v>
      </c>
      <c r="Q15" s="1">
        <v>-7.5145078960137477</v>
      </c>
      <c r="R15">
        <v>-3.9430889305007661</v>
      </c>
      <c r="S15" s="9"/>
    </row>
    <row r="16" spans="1:20" x14ac:dyDescent="0.25">
      <c r="A16" s="2">
        <v>39903</v>
      </c>
      <c r="B16" s="1">
        <v>16.337338117491377</v>
      </c>
      <c r="C16" s="1">
        <v>1.4443120745565297</v>
      </c>
      <c r="D16" s="1">
        <v>2.1643279932607418</v>
      </c>
      <c r="E16" s="1">
        <v>5.0109192784859671</v>
      </c>
      <c r="F16" s="1">
        <v>10.868041436749667</v>
      </c>
      <c r="G16" s="1">
        <v>17.946779191466067</v>
      </c>
      <c r="H16" s="1">
        <v>19.876702079624941</v>
      </c>
      <c r="I16" s="1">
        <v>0.97534431639564101</v>
      </c>
      <c r="J16" s="1">
        <v>-0.46847098032073664</v>
      </c>
      <c r="K16" s="1">
        <v>8.3784434708464826</v>
      </c>
      <c r="L16" s="1">
        <v>-5.5176849658658691</v>
      </c>
      <c r="M16" s="1">
        <v>7.2592503799207968</v>
      </c>
      <c r="N16" s="1">
        <v>3.5631141956403178</v>
      </c>
      <c r="O16" s="1">
        <v>-2.5770490918849527</v>
      </c>
      <c r="P16" s="1">
        <v>2.6666584638931616</v>
      </c>
      <c r="Q16" s="1">
        <v>33.617725532356985</v>
      </c>
      <c r="R16">
        <v>8.9019100884709079</v>
      </c>
      <c r="S16" s="9"/>
    </row>
    <row r="17" spans="1:19" x14ac:dyDescent="0.25">
      <c r="A17" s="2">
        <v>39933</v>
      </c>
      <c r="B17" s="1">
        <v>17.329267267725776</v>
      </c>
      <c r="C17" s="1">
        <v>-2.3834464421343697</v>
      </c>
      <c r="D17" s="1">
        <v>14.988195067112439</v>
      </c>
      <c r="E17" s="1">
        <v>9.7808307508680254</v>
      </c>
      <c r="F17" s="1">
        <v>14.661423515325964</v>
      </c>
      <c r="G17" s="1">
        <v>10.880474845443224</v>
      </c>
      <c r="H17" s="1">
        <v>36.608178010778943</v>
      </c>
      <c r="I17" s="1">
        <v>2.1683058138583835</v>
      </c>
      <c r="J17" s="1">
        <v>6.0640869782054665</v>
      </c>
      <c r="K17" s="1">
        <v>-10.05154776449759</v>
      </c>
      <c r="L17" s="1">
        <v>18.431500754664622</v>
      </c>
      <c r="M17" s="1">
        <v>13.099267585100089</v>
      </c>
      <c r="N17" s="1">
        <v>9.7949803454234914</v>
      </c>
      <c r="O17" s="1">
        <v>43.443599066669968</v>
      </c>
      <c r="P17" s="1">
        <v>23.943827934829855</v>
      </c>
      <c r="Q17" s="1">
        <v>6.3767136127912627</v>
      </c>
      <c r="R17">
        <v>13.972092574286826</v>
      </c>
      <c r="S17" s="9"/>
    </row>
    <row r="18" spans="1:19" x14ac:dyDescent="0.25">
      <c r="A18" s="2">
        <v>39964</v>
      </c>
      <c r="B18" s="1">
        <v>30.853863572633809</v>
      </c>
      <c r="C18" s="1">
        <v>51.152532744946036</v>
      </c>
      <c r="D18" s="1">
        <v>39.896126607916145</v>
      </c>
      <c r="E18" s="1">
        <v>31.597627469329808</v>
      </c>
      <c r="F18" s="1">
        <v>12.2157922211653</v>
      </c>
      <c r="G18" s="1">
        <v>0.56980211146377957</v>
      </c>
      <c r="H18" s="1">
        <v>19.766310203493649</v>
      </c>
      <c r="I18" s="1">
        <v>-2.8159191379115716</v>
      </c>
      <c r="J18" s="1">
        <v>39.839220483279512</v>
      </c>
      <c r="K18" s="1">
        <v>29.842374967965448</v>
      </c>
      <c r="L18" s="1">
        <v>45.254533577641084</v>
      </c>
      <c r="M18" s="1">
        <v>6.1620566979501401</v>
      </c>
      <c r="N18" s="1">
        <v>31.38709889441586</v>
      </c>
      <c r="O18" s="1">
        <v>48.708709399445681</v>
      </c>
      <c r="P18" s="1">
        <v>81.834107954854417</v>
      </c>
      <c r="Q18" s="1">
        <v>19.383031529525915</v>
      </c>
      <c r="R18">
        <v>24.7375896131377</v>
      </c>
      <c r="S18" s="9"/>
    </row>
    <row r="19" spans="1:19" x14ac:dyDescent="0.25">
      <c r="A19" s="2">
        <v>39994</v>
      </c>
      <c r="B19" s="1">
        <v>6.7159638167213984</v>
      </c>
      <c r="C19" s="1">
        <v>8.4575736146922686</v>
      </c>
      <c r="D19" s="1">
        <v>-10.67102712195879</v>
      </c>
      <c r="E19" s="1">
        <v>-9.2832723379088335</v>
      </c>
      <c r="F19" s="1">
        <v>10.127182817640762</v>
      </c>
      <c r="G19" s="1">
        <v>12.513004028929181</v>
      </c>
      <c r="H19" s="1">
        <v>27.540796369086966</v>
      </c>
      <c r="I19" s="1">
        <v>3.7927278815322834</v>
      </c>
      <c r="J19" s="1">
        <v>5.1810963492230515</v>
      </c>
      <c r="K19" s="1">
        <v>-3.2681642836921925</v>
      </c>
      <c r="L19" s="1">
        <v>-1.167830061733059</v>
      </c>
      <c r="M19" s="1">
        <v>10.141780054071878</v>
      </c>
      <c r="N19" s="1">
        <v>-7.4419923803746233</v>
      </c>
      <c r="O19" s="1">
        <v>16.944074342525063</v>
      </c>
      <c r="P19" s="1">
        <v>-22.400465051881856</v>
      </c>
      <c r="Q19" s="1">
        <v>3.1685859482882655</v>
      </c>
      <c r="R19">
        <v>-3.6125023943950021</v>
      </c>
      <c r="S19" s="9"/>
    </row>
    <row r="20" spans="1:19" x14ac:dyDescent="0.25">
      <c r="A20" s="2">
        <v>40025</v>
      </c>
      <c r="B20" s="1">
        <v>8.4078823568352199</v>
      </c>
      <c r="C20" s="1">
        <v>14.05859793235242</v>
      </c>
      <c r="D20" s="1">
        <v>7.8157790994225778</v>
      </c>
      <c r="E20" s="1">
        <v>25.53537199812736</v>
      </c>
      <c r="F20" s="1">
        <v>29.938666840130885</v>
      </c>
      <c r="G20" s="1">
        <v>19.26501611783825</v>
      </c>
      <c r="H20" s="1">
        <v>3.3994856505371764</v>
      </c>
      <c r="I20" s="1">
        <v>26.729199033727664</v>
      </c>
      <c r="J20" s="1">
        <v>4.7890095419215388</v>
      </c>
      <c r="K20" s="1">
        <v>-3.8298849557941042</v>
      </c>
      <c r="L20" s="1">
        <v>-0.45871640069060426</v>
      </c>
      <c r="M20" s="1">
        <v>15.01865765551012</v>
      </c>
      <c r="N20" s="1">
        <v>13.822959348383076</v>
      </c>
      <c r="O20" s="1">
        <v>7.0030023131246368</v>
      </c>
      <c r="P20" s="1">
        <v>2.7785496149871133E-2</v>
      </c>
      <c r="Q20" s="1">
        <v>13.755997895028013</v>
      </c>
      <c r="R20">
        <v>7.7405896094675173</v>
      </c>
      <c r="S20" s="9"/>
    </row>
    <row r="21" spans="1:19" x14ac:dyDescent="0.25">
      <c r="A21" s="2">
        <v>40056</v>
      </c>
      <c r="B21" s="1">
        <v>-3.0943754972270727</v>
      </c>
      <c r="C21" s="1">
        <v>-4.7286794434880868</v>
      </c>
      <c r="D21" s="1">
        <v>5.0242699767678758</v>
      </c>
      <c r="E21" s="1">
        <v>14.342361779596521</v>
      </c>
      <c r="F21" s="1">
        <v>0.21189655272212485</v>
      </c>
      <c r="G21" s="1">
        <v>-9.5668259628239039</v>
      </c>
      <c r="H21" s="1">
        <v>24.633272260619936</v>
      </c>
      <c r="I21" s="1">
        <v>-7.6054803598570047</v>
      </c>
      <c r="J21" s="1">
        <v>12.451243412323713</v>
      </c>
      <c r="K21" s="1">
        <v>-1.8059822410251378</v>
      </c>
      <c r="L21" s="1">
        <v>-7.5582681166006953</v>
      </c>
      <c r="M21" s="1">
        <v>3.1852762001650556</v>
      </c>
      <c r="N21" s="1">
        <v>1.0877383199193564</v>
      </c>
      <c r="O21" s="1">
        <v>4.7701732744976324</v>
      </c>
      <c r="P21" s="1">
        <v>4.7095881622614781</v>
      </c>
      <c r="Q21" s="1">
        <v>6.6520855629668514</v>
      </c>
      <c r="R21">
        <v>0.55169821640508654</v>
      </c>
      <c r="S21" s="9"/>
    </row>
    <row r="22" spans="1:19" x14ac:dyDescent="0.25">
      <c r="A22" s="2">
        <v>40086</v>
      </c>
      <c r="B22" s="1">
        <v>19.032511938998859</v>
      </c>
      <c r="C22" s="1">
        <v>10.126929536435718</v>
      </c>
      <c r="D22" s="1">
        <v>9.7945760297893223</v>
      </c>
      <c r="E22" s="1">
        <v>20.950887136746381</v>
      </c>
      <c r="F22" s="1">
        <v>16.40116159150077</v>
      </c>
      <c r="G22" s="1">
        <v>8.2396082254138108</v>
      </c>
      <c r="H22" s="1">
        <v>4.0115101286452317</v>
      </c>
      <c r="I22" s="1">
        <v>0.9028404403543524</v>
      </c>
      <c r="J22" s="1">
        <v>12.546120921716286</v>
      </c>
      <c r="K22" s="1">
        <v>7.2699816274158042</v>
      </c>
      <c r="L22" s="1">
        <v>-6.9996917284911042</v>
      </c>
      <c r="M22" s="1">
        <v>7.9003085567843456</v>
      </c>
      <c r="N22" s="1">
        <v>18.732625913866745</v>
      </c>
      <c r="O22" s="1">
        <v>20.25777193393148</v>
      </c>
      <c r="P22" s="1">
        <v>-4.6262779658295301</v>
      </c>
      <c r="Q22" s="1">
        <v>11.204236396719743</v>
      </c>
      <c r="R22">
        <v>8.6622545433544023</v>
      </c>
      <c r="S22" s="9"/>
    </row>
    <row r="23" spans="1:19" x14ac:dyDescent="0.25">
      <c r="A23" s="2">
        <v>40117</v>
      </c>
      <c r="B23" s="1">
        <v>-14.588981975696658</v>
      </c>
      <c r="C23" s="1">
        <v>-1.9818188955364129</v>
      </c>
      <c r="D23" s="1">
        <v>-7.940900297553279</v>
      </c>
      <c r="E23" s="1">
        <v>4.8765473116233853</v>
      </c>
      <c r="F23" s="1">
        <v>1.1685893196028641</v>
      </c>
      <c r="G23" s="1">
        <v>2.1115045204323848</v>
      </c>
      <c r="H23" s="1">
        <v>2.4205680297868968</v>
      </c>
      <c r="I23" s="1">
        <v>8.9237422632114463</v>
      </c>
      <c r="J23" s="1">
        <v>-3.0649911167072772</v>
      </c>
      <c r="K23" s="1">
        <v>-5.9695276323628521</v>
      </c>
      <c r="L23" s="1">
        <v>-3.8674859676571187</v>
      </c>
      <c r="M23" s="1">
        <v>-4.4377669601058596</v>
      </c>
      <c r="N23" s="1">
        <v>-4.0899188087225307</v>
      </c>
      <c r="O23" s="1">
        <v>15.008740583439309</v>
      </c>
      <c r="P23" s="1">
        <v>-17.800908380170302</v>
      </c>
      <c r="Q23" s="1">
        <v>9.0566231570104829</v>
      </c>
      <c r="R23">
        <v>-7.6039738382901847</v>
      </c>
      <c r="S23" s="9"/>
    </row>
    <row r="24" spans="1:19" x14ac:dyDescent="0.25">
      <c r="A24" s="2">
        <v>40147</v>
      </c>
      <c r="B24" s="1">
        <v>28.596019971678256</v>
      </c>
      <c r="C24" s="1">
        <v>10.287170685523678</v>
      </c>
      <c r="D24" s="1">
        <v>3.8180216425597222</v>
      </c>
      <c r="E24" s="1">
        <v>17.822932278233953</v>
      </c>
      <c r="F24" s="1">
        <v>9.1377560610483108</v>
      </c>
      <c r="G24" s="1">
        <v>3.1393088567125913</v>
      </c>
      <c r="H24" s="1">
        <v>0.60479365553107522</v>
      </c>
      <c r="I24" s="1">
        <v>0.89885230878317812</v>
      </c>
      <c r="J24" s="1">
        <v>9.3551732940539782</v>
      </c>
      <c r="K24" s="1">
        <v>12.656576546110523</v>
      </c>
      <c r="L24" s="1">
        <v>8.2039267458282357</v>
      </c>
      <c r="M24" s="1">
        <v>7.5511978667633013</v>
      </c>
      <c r="N24" s="1">
        <v>5.5899227401526881</v>
      </c>
      <c r="O24" s="1">
        <v>5.8267424445551201</v>
      </c>
      <c r="P24" s="1">
        <v>31.070670663388643</v>
      </c>
      <c r="Q24" s="1">
        <v>28.471904780013997</v>
      </c>
      <c r="R24">
        <v>6.5907839691633425</v>
      </c>
      <c r="S24" s="9"/>
    </row>
    <row r="25" spans="1:19" x14ac:dyDescent="0.25">
      <c r="A25" s="2">
        <v>40178</v>
      </c>
      <c r="B25" s="1">
        <v>13.891370734348371</v>
      </c>
      <c r="C25" s="1">
        <v>1.9317831640969876</v>
      </c>
      <c r="D25" s="1">
        <v>20.692006019192736</v>
      </c>
      <c r="E25" s="1">
        <v>36.98778131642095</v>
      </c>
      <c r="F25" s="1">
        <v>8.6019234904543378</v>
      </c>
      <c r="G25" s="1">
        <v>2.6152655784165364</v>
      </c>
      <c r="H25" s="1">
        <v>7.05068763181667</v>
      </c>
      <c r="I25" s="1">
        <v>-2.4812820148900303</v>
      </c>
      <c r="J25" s="1">
        <v>1.114463021700175</v>
      </c>
      <c r="K25" s="1">
        <v>11.164617967624483</v>
      </c>
      <c r="L25" s="1">
        <v>1.9333207021588403</v>
      </c>
      <c r="M25" s="1">
        <v>8.913477936404778</v>
      </c>
      <c r="N25" s="1">
        <v>3.2693765957252383</v>
      </c>
      <c r="O25" s="1">
        <v>5.2457305091457345</v>
      </c>
      <c r="P25" s="1">
        <v>3.2751669713956497</v>
      </c>
      <c r="Q25" s="1">
        <v>0.5807292968717116</v>
      </c>
      <c r="R25">
        <v>3.2903832620341493</v>
      </c>
      <c r="S25" s="9"/>
    </row>
    <row r="26" spans="1:19" x14ac:dyDescent="0.25">
      <c r="A26" s="2">
        <v>40209</v>
      </c>
      <c r="B26" s="1">
        <v>17.150120227944175</v>
      </c>
      <c r="C26" s="1">
        <v>1.9254907620177668</v>
      </c>
      <c r="D26" s="1">
        <v>14.205078305157267</v>
      </c>
      <c r="E26" s="1">
        <v>-4.2005173167210375</v>
      </c>
      <c r="F26" s="1">
        <v>-1.8914208699184893</v>
      </c>
      <c r="G26" s="1">
        <v>7.9435210685196642</v>
      </c>
      <c r="H26" s="1">
        <v>8.1322000747934009</v>
      </c>
      <c r="I26" s="1">
        <v>-0.26047036454993527</v>
      </c>
      <c r="J26" s="1">
        <v>1.9237165352125691</v>
      </c>
      <c r="K26" s="1">
        <v>-10.220395938497063</v>
      </c>
      <c r="L26" s="1">
        <v>7.2715537489197191</v>
      </c>
      <c r="M26" s="1">
        <v>-4.9480057263369694</v>
      </c>
      <c r="N26" s="1">
        <v>11.707006735327024</v>
      </c>
      <c r="O26" s="1">
        <v>-6.559966868499167</v>
      </c>
      <c r="P26" s="1">
        <v>16.048573767117006</v>
      </c>
      <c r="Q26" s="1">
        <v>-8.3747357245236351</v>
      </c>
      <c r="R26">
        <v>-6.3295317107850195</v>
      </c>
      <c r="S26" s="9"/>
    </row>
    <row r="27" spans="1:19" x14ac:dyDescent="0.25">
      <c r="A27" s="2">
        <v>40237</v>
      </c>
      <c r="B27" s="1">
        <v>3.006612584936275</v>
      </c>
      <c r="C27" s="1">
        <v>9.5270093418157256</v>
      </c>
      <c r="D27" s="1">
        <v>4.7969784768691595</v>
      </c>
      <c r="E27" s="1">
        <v>22.473398434970481</v>
      </c>
      <c r="F27" s="1">
        <v>3.4219016576830872</v>
      </c>
      <c r="G27" s="1">
        <v>2.9939018718773487</v>
      </c>
      <c r="H27" s="1">
        <v>-4.4614792758951278</v>
      </c>
      <c r="I27" s="1">
        <v>-7.4239969672360058</v>
      </c>
      <c r="J27" s="1">
        <v>-5.9334219267516568</v>
      </c>
      <c r="K27" s="1">
        <v>1.936623971453419</v>
      </c>
      <c r="L27" s="1">
        <v>12.404232710151319</v>
      </c>
      <c r="M27" s="1">
        <v>4.9810376437272064</v>
      </c>
      <c r="N27" s="1">
        <v>-4.5854759496595134</v>
      </c>
      <c r="O27" s="1">
        <v>-5.2095379852649231</v>
      </c>
      <c r="P27" s="1">
        <v>-13.750218314339168</v>
      </c>
      <c r="Q27" s="1">
        <v>1.0051640782020765</v>
      </c>
      <c r="R27">
        <v>0.82106876485007907</v>
      </c>
      <c r="S27" s="9"/>
    </row>
    <row r="28" spans="1:19" x14ac:dyDescent="0.25">
      <c r="A28" s="2">
        <v>40268</v>
      </c>
      <c r="B28" s="1">
        <v>14.677651324194146</v>
      </c>
      <c r="C28" s="1">
        <v>11.762434460664323</v>
      </c>
      <c r="D28" s="1">
        <v>24.034302696751915</v>
      </c>
      <c r="E28" s="1">
        <v>41.397606645501192</v>
      </c>
      <c r="F28" s="1">
        <v>2.4427244186025749</v>
      </c>
      <c r="G28" s="1">
        <v>5.361173617077827</v>
      </c>
      <c r="H28" s="1">
        <v>14.662241340646675</v>
      </c>
      <c r="I28" s="1">
        <v>12.453242021185465</v>
      </c>
      <c r="J28" s="1">
        <v>8.2524948750706297</v>
      </c>
      <c r="K28" s="1">
        <v>8.5046454484431582</v>
      </c>
      <c r="L28" s="1">
        <v>15.851749899359882</v>
      </c>
      <c r="M28" s="1">
        <v>0.53524501960235393</v>
      </c>
      <c r="N28" s="1">
        <v>14.781082620688585</v>
      </c>
      <c r="O28" s="1">
        <v>7.9599986270067475</v>
      </c>
      <c r="P28" s="1">
        <v>-38.695279383331396</v>
      </c>
      <c r="Q28" s="1">
        <v>6.9094781144845783</v>
      </c>
      <c r="R28">
        <v>6.4280790677609252</v>
      </c>
      <c r="S28" s="9"/>
    </row>
    <row r="29" spans="1:19" x14ac:dyDescent="0.25">
      <c r="A29" s="2">
        <v>40298</v>
      </c>
      <c r="B29" s="1">
        <v>-1.2334069015492115</v>
      </c>
      <c r="C29" s="1">
        <v>4.9442267224819441</v>
      </c>
      <c r="D29" s="1">
        <v>9.7125970264503003</v>
      </c>
      <c r="E29" s="1">
        <v>22.53314572230585</v>
      </c>
      <c r="F29" s="1">
        <v>-1.971035275731341</v>
      </c>
      <c r="G29" s="1">
        <v>5.5150640501005368</v>
      </c>
      <c r="H29" s="1">
        <v>8.7543501189478672</v>
      </c>
      <c r="I29" s="1">
        <v>1.0582452845009471</v>
      </c>
      <c r="J29" s="1">
        <v>12.546371081483009</v>
      </c>
      <c r="K29" s="1">
        <v>-0.70197406570866172</v>
      </c>
      <c r="L29" s="1">
        <v>-6.6220607320556111</v>
      </c>
      <c r="M29" s="1">
        <v>4.5670403464395646</v>
      </c>
      <c r="N29" s="1">
        <v>-1.4441770366611564</v>
      </c>
      <c r="O29" s="1">
        <v>10.881341408172517</v>
      </c>
      <c r="P29" s="1">
        <v>1.6676575941929586</v>
      </c>
      <c r="Q29" s="1">
        <v>3.4521254529423548</v>
      </c>
      <c r="R29">
        <v>0.54905860747185498</v>
      </c>
      <c r="S29" s="9"/>
    </row>
    <row r="30" spans="1:19" x14ac:dyDescent="0.25">
      <c r="A30" s="2">
        <v>40329</v>
      </c>
      <c r="B30" s="1">
        <v>5.0435477478847197</v>
      </c>
      <c r="C30" s="1">
        <v>2.9432934022110429</v>
      </c>
      <c r="D30" s="1">
        <v>-8.947753747991225</v>
      </c>
      <c r="E30" s="1">
        <v>-8.97584727792443</v>
      </c>
      <c r="F30" s="1">
        <v>-2.9669998195791991</v>
      </c>
      <c r="G30" s="1">
        <v>-3.0415718021460201</v>
      </c>
      <c r="H30" s="1">
        <v>-7.6272248489852732</v>
      </c>
      <c r="I30" s="1">
        <v>6.3217781088927278</v>
      </c>
      <c r="J30" s="1">
        <v>-7.264028634126996</v>
      </c>
      <c r="K30" s="1">
        <v>9.8670949534989028</v>
      </c>
      <c r="L30" s="1">
        <v>-5.9339439786308885</v>
      </c>
      <c r="M30" s="1">
        <v>-2.9702000285664618</v>
      </c>
      <c r="N30" s="1">
        <v>-3.9326787420521243</v>
      </c>
      <c r="O30" s="1">
        <v>0.80131076559895076</v>
      </c>
      <c r="P30" s="1">
        <v>-6.3081890813936603</v>
      </c>
      <c r="Q30" s="1">
        <v>-24.706392481410244</v>
      </c>
      <c r="R30">
        <v>-3.6996625708804203</v>
      </c>
      <c r="S30" s="9"/>
    </row>
    <row r="31" spans="1:19" x14ac:dyDescent="0.25">
      <c r="A31" s="2">
        <v>40359</v>
      </c>
      <c r="B31" s="1">
        <v>16.055121494109827</v>
      </c>
      <c r="C31" s="1">
        <v>15.398157598165433</v>
      </c>
      <c r="D31" s="1">
        <v>18.233382605516109</v>
      </c>
      <c r="E31" s="1">
        <v>26.503028604023406</v>
      </c>
      <c r="F31" s="1">
        <v>1.0667450533976381</v>
      </c>
      <c r="G31" s="1">
        <v>8.5455418420560214</v>
      </c>
      <c r="H31" s="1">
        <v>18.540048633857868</v>
      </c>
      <c r="I31" s="1">
        <v>7.5635406772093798</v>
      </c>
      <c r="J31" s="1">
        <v>7.5084410407315882</v>
      </c>
      <c r="K31" s="1">
        <v>3.962216763604566</v>
      </c>
      <c r="L31" s="1">
        <v>5.8715726175370042</v>
      </c>
      <c r="M31" s="1">
        <v>4.8819029613167988</v>
      </c>
      <c r="N31" s="1">
        <v>7.4608803600648255</v>
      </c>
      <c r="O31" s="1">
        <v>-6.6974850999508533</v>
      </c>
      <c r="P31" s="1">
        <v>-5.6729669858707679</v>
      </c>
      <c r="Q31" s="1">
        <v>-0.44210663872542916</v>
      </c>
      <c r="R31">
        <v>4.3511921878207014</v>
      </c>
      <c r="S31" s="9"/>
    </row>
    <row r="32" spans="1:19" x14ac:dyDescent="0.25">
      <c r="A32" s="2">
        <v>40390</v>
      </c>
      <c r="B32" s="1">
        <v>2.6995172519631669</v>
      </c>
      <c r="C32" s="1">
        <v>15.77304099424402</v>
      </c>
      <c r="D32" s="1">
        <v>-0.34105082756046756</v>
      </c>
      <c r="E32" s="1">
        <v>14.161316627813081</v>
      </c>
      <c r="F32" s="1">
        <v>11.176161380896978</v>
      </c>
      <c r="G32" s="1">
        <v>-2.289776494984713</v>
      </c>
      <c r="H32" s="1">
        <v>9.5498268421487662</v>
      </c>
      <c r="I32" s="1">
        <v>1.0761959381042501</v>
      </c>
      <c r="J32" s="1">
        <v>-2.8441641511045215</v>
      </c>
      <c r="K32" s="1">
        <v>-3.1122322352934493</v>
      </c>
      <c r="L32" s="1">
        <v>-1.9657891077684841</v>
      </c>
      <c r="M32" s="1">
        <v>-9.2410772430594784E-2</v>
      </c>
      <c r="N32" s="1">
        <v>3.9226339048150307</v>
      </c>
      <c r="O32" s="1">
        <v>9.3364543049838407</v>
      </c>
      <c r="P32" s="1">
        <v>-1.7856316911634065</v>
      </c>
      <c r="Q32" s="1">
        <v>5.3178685166959836</v>
      </c>
      <c r="R32">
        <v>1.0318365251824511</v>
      </c>
      <c r="S32" s="9"/>
    </row>
    <row r="33" spans="1:19" x14ac:dyDescent="0.25">
      <c r="A33" s="2">
        <v>40421</v>
      </c>
      <c r="B33" s="1">
        <v>-4.7019833508280318</v>
      </c>
      <c r="C33" s="1">
        <v>-1.2314007166808396</v>
      </c>
      <c r="D33" s="1">
        <v>5.6540958301502044</v>
      </c>
      <c r="E33" s="1">
        <v>-3.5870350767741166</v>
      </c>
      <c r="F33" s="1">
        <v>0.4695377629386861</v>
      </c>
      <c r="G33" s="1">
        <v>-2.4885326093439555</v>
      </c>
      <c r="H33" s="1">
        <v>19.042716301497087</v>
      </c>
      <c r="I33" s="1">
        <v>5.5273740127546791</v>
      </c>
      <c r="J33" s="1">
        <v>-3.1352213805322484</v>
      </c>
      <c r="K33" s="1">
        <v>-0.77666673922391616</v>
      </c>
      <c r="L33" s="1">
        <v>5.9650992123206725</v>
      </c>
      <c r="M33" s="1">
        <v>-2.7098331548839405</v>
      </c>
      <c r="N33" s="1">
        <v>4.9794281133003739</v>
      </c>
      <c r="O33" s="1">
        <v>5.125949718764522</v>
      </c>
      <c r="P33" s="1">
        <v>-8.1230074670796686</v>
      </c>
      <c r="Q33" s="1">
        <v>2.3151158858655134</v>
      </c>
      <c r="R33">
        <v>0.64623816360492392</v>
      </c>
      <c r="S33" s="9"/>
    </row>
    <row r="34" spans="1:19" x14ac:dyDescent="0.25">
      <c r="A34" s="2">
        <v>40451</v>
      </c>
      <c r="B34" s="1">
        <v>5.9656417512792412</v>
      </c>
      <c r="C34" s="1">
        <v>1.7320444793751346</v>
      </c>
      <c r="D34" s="1">
        <v>4.0778946561914262</v>
      </c>
      <c r="E34" s="1">
        <v>3.8396537597165818</v>
      </c>
      <c r="F34" s="1">
        <v>9.4035245826810954</v>
      </c>
      <c r="G34" s="1">
        <v>8.7838277210148945</v>
      </c>
      <c r="H34" s="1">
        <v>6.9277841890817609</v>
      </c>
      <c r="I34" s="1">
        <v>8.8805299819513497</v>
      </c>
      <c r="J34" s="1">
        <v>4.4419145189028155</v>
      </c>
      <c r="K34" s="1">
        <v>-7.5493181843136217</v>
      </c>
      <c r="L34" s="1">
        <v>8.6651643188760037</v>
      </c>
      <c r="M34" s="1">
        <v>11.693389453575152</v>
      </c>
      <c r="N34" s="1">
        <v>8.2910468932156309</v>
      </c>
      <c r="O34" s="1">
        <v>11.792572717539844</v>
      </c>
      <c r="P34" s="1">
        <v>8.4098927593914627</v>
      </c>
      <c r="Q34" s="1">
        <v>3.0588369423374147</v>
      </c>
      <c r="R34">
        <v>10.989547003091985</v>
      </c>
      <c r="S34" s="9"/>
    </row>
    <row r="35" spans="1:19" x14ac:dyDescent="0.25">
      <c r="A35" s="2">
        <v>40482</v>
      </c>
      <c r="B35" s="1">
        <v>-2.1389766008304716</v>
      </c>
      <c r="C35" s="1">
        <v>-0.73075699690538121</v>
      </c>
      <c r="D35" s="1">
        <v>-1.2701795002466785</v>
      </c>
      <c r="E35" s="1">
        <v>1.9554835217832653</v>
      </c>
      <c r="F35" s="1">
        <v>12.739174861425983</v>
      </c>
      <c r="G35" s="1">
        <v>1.6019727390428771</v>
      </c>
      <c r="H35" s="1">
        <v>4.4728770570929726</v>
      </c>
      <c r="I35" s="1">
        <v>-4.0630435070297475</v>
      </c>
      <c r="J35" s="1">
        <v>-6.662389143689504</v>
      </c>
      <c r="K35" s="1">
        <v>0.35420253413932723</v>
      </c>
      <c r="L35" s="1">
        <v>-9.8591723531609254</v>
      </c>
      <c r="M35" s="1">
        <v>-2.6185856929550502</v>
      </c>
      <c r="N35" s="1">
        <v>-3.8673997252149079</v>
      </c>
      <c r="O35" s="1">
        <v>2.6349040514310564</v>
      </c>
      <c r="P35" s="1">
        <v>5.8281211383282105</v>
      </c>
      <c r="Q35" s="1">
        <v>13.513674751310614</v>
      </c>
      <c r="R35">
        <v>-0.20335922482979138</v>
      </c>
      <c r="S35" s="9"/>
    </row>
    <row r="36" spans="1:19" x14ac:dyDescent="0.25">
      <c r="A36" s="2">
        <v>40512</v>
      </c>
      <c r="B36" s="1">
        <v>-7.3700908559938991</v>
      </c>
      <c r="C36" s="1">
        <v>-5.1432047742552989</v>
      </c>
      <c r="D36" s="1">
        <v>-14.311172083174769</v>
      </c>
      <c r="E36" s="1">
        <v>-0.10238955260462586</v>
      </c>
      <c r="F36" s="1">
        <v>2.1711014636214334</v>
      </c>
      <c r="G36" s="1">
        <v>-6.3001241818684841</v>
      </c>
      <c r="H36" s="1">
        <v>14.110076032588015</v>
      </c>
      <c r="I36" s="1">
        <v>0.40782172439790476</v>
      </c>
      <c r="J36" s="1">
        <v>4.1153854935560741</v>
      </c>
      <c r="K36" s="1">
        <v>-11.522873982084491</v>
      </c>
      <c r="L36" s="1">
        <v>0.32705498234039504</v>
      </c>
      <c r="M36" s="1">
        <v>2.6326697041046825</v>
      </c>
      <c r="N36" s="1">
        <v>1.1139871398854539</v>
      </c>
      <c r="O36" s="1">
        <v>-16.064253990379658</v>
      </c>
      <c r="P36" s="1">
        <v>-12.813691285935461</v>
      </c>
      <c r="Q36" s="1">
        <v>-7.3484111733554318</v>
      </c>
      <c r="R36">
        <v>-2.6094877330823705</v>
      </c>
      <c r="S36" s="9"/>
    </row>
    <row r="37" spans="1:19" x14ac:dyDescent="0.25">
      <c r="A37" s="2">
        <v>40543</v>
      </c>
      <c r="B37" s="1">
        <v>13.768138849173678</v>
      </c>
      <c r="C37" s="1">
        <v>-7.2153682821321494</v>
      </c>
      <c r="D37" s="1">
        <v>2.5802272110389159</v>
      </c>
      <c r="E37" s="1">
        <v>35.322731482278122</v>
      </c>
      <c r="F37" s="1">
        <v>8.001308374925296</v>
      </c>
      <c r="G37" s="1">
        <v>3.4793734144462336</v>
      </c>
      <c r="H37" s="1">
        <v>3.2546938465978177</v>
      </c>
      <c r="I37" s="1">
        <v>1.5853688499230265</v>
      </c>
      <c r="J37" s="1">
        <v>2.3020695782030867</v>
      </c>
      <c r="K37" s="1">
        <v>4.7319708103500417</v>
      </c>
      <c r="L37" s="1">
        <v>-5.6340667999548062</v>
      </c>
      <c r="M37" s="1">
        <v>12.080240997555913</v>
      </c>
      <c r="N37" s="1">
        <v>4.0748560159778329</v>
      </c>
      <c r="O37" s="1">
        <v>2.1491882705252396</v>
      </c>
      <c r="P37" s="1">
        <v>13.281911494170254</v>
      </c>
      <c r="Q37" s="1">
        <v>17.628211826338095</v>
      </c>
      <c r="R37">
        <v>4.5318293658893225</v>
      </c>
      <c r="S37" s="9"/>
    </row>
    <row r="38" spans="1:19" x14ac:dyDescent="0.25">
      <c r="A38" s="2">
        <v>40574</v>
      </c>
      <c r="B38" s="1">
        <v>-8.0032188942305673</v>
      </c>
      <c r="C38" s="1">
        <v>2.1928738236277763</v>
      </c>
      <c r="D38" s="1">
        <v>-2.7500564428824794</v>
      </c>
      <c r="E38" s="1">
        <v>-0.87357489696510005</v>
      </c>
      <c r="F38" s="1">
        <v>-0.5291670446547132</v>
      </c>
      <c r="G38" s="1">
        <v>-2.0259524947148186</v>
      </c>
      <c r="H38" s="1">
        <v>-5.3720261673709224</v>
      </c>
      <c r="I38" s="1">
        <v>-7.1479899365993731</v>
      </c>
      <c r="J38" s="1">
        <v>-24.589660800595418</v>
      </c>
      <c r="K38" s="1">
        <v>-1.8718527745389684</v>
      </c>
      <c r="L38" s="1">
        <v>-2.460945330510949</v>
      </c>
      <c r="M38" s="1">
        <v>-9.9174109433952946</v>
      </c>
      <c r="N38" s="1">
        <v>-7.4351103689079494</v>
      </c>
      <c r="O38" s="1">
        <v>-17.302138245208411</v>
      </c>
      <c r="P38" s="1">
        <v>-5.7629171138448534</v>
      </c>
      <c r="Q38" s="1">
        <v>-8.4785974704171494</v>
      </c>
      <c r="R38">
        <v>-10.810834849778992</v>
      </c>
      <c r="S38" s="9"/>
    </row>
    <row r="39" spans="1:19" x14ac:dyDescent="0.25">
      <c r="A39" s="2">
        <v>40602</v>
      </c>
      <c r="B39" s="1">
        <v>-29.226584845668128</v>
      </c>
      <c r="C39" s="1">
        <v>-14.881073649342039</v>
      </c>
      <c r="D39" s="1">
        <v>-4.6636762506793019</v>
      </c>
      <c r="E39" s="1">
        <v>20.203374941171173</v>
      </c>
      <c r="F39" s="1">
        <v>-4.3401421675525027</v>
      </c>
      <c r="G39" s="1">
        <v>-1.0531308140585272</v>
      </c>
      <c r="H39" s="1">
        <v>-4.834207053672519</v>
      </c>
      <c r="I39" s="1">
        <v>3.8603237350290578</v>
      </c>
      <c r="J39" s="1">
        <v>3.0796999565191161</v>
      </c>
      <c r="K39" s="1">
        <v>-7.4110783468137891</v>
      </c>
      <c r="L39" s="1">
        <v>-1.83952781868238</v>
      </c>
      <c r="M39" s="1">
        <v>-3.9460543453819033</v>
      </c>
      <c r="N39" s="1">
        <v>-18.500928990101727</v>
      </c>
      <c r="O39" s="1">
        <v>-2.7358755570251523</v>
      </c>
      <c r="P39" s="1">
        <v>1.8946294598679834E-2</v>
      </c>
      <c r="Q39" s="1">
        <v>0.6665764218648853</v>
      </c>
      <c r="R39">
        <v>-3.1859418301710671</v>
      </c>
      <c r="S39" s="9"/>
    </row>
    <row r="40" spans="1:19" x14ac:dyDescent="0.25">
      <c r="A40" s="2">
        <v>40633</v>
      </c>
      <c r="B40" s="1">
        <v>17.625889086810648</v>
      </c>
      <c r="C40" s="1">
        <v>11.929775489883481</v>
      </c>
      <c r="D40" s="1">
        <v>1.6877894491323739</v>
      </c>
      <c r="E40" s="1">
        <v>22.939313603165594</v>
      </c>
      <c r="F40" s="1">
        <v>6.4240609923676928</v>
      </c>
      <c r="G40" s="1">
        <v>8.0698501834326866</v>
      </c>
      <c r="H40" s="1">
        <v>-0.78242951075287426</v>
      </c>
      <c r="I40" s="1">
        <v>7.4655681852263189</v>
      </c>
      <c r="J40" s="1">
        <v>4.0017259520178206</v>
      </c>
      <c r="K40" s="1">
        <v>13.535006647732576</v>
      </c>
      <c r="L40" s="1">
        <v>-0.97980785200076548</v>
      </c>
      <c r="M40" s="1">
        <v>7.8351236504688133</v>
      </c>
      <c r="N40" s="1">
        <v>10.184113572815424</v>
      </c>
      <c r="O40" s="1">
        <v>19.010552523913269</v>
      </c>
      <c r="P40" s="1">
        <v>7.8394074714357886</v>
      </c>
      <c r="Q40" s="1">
        <v>8.4922118681621317</v>
      </c>
      <c r="R40">
        <v>8.9699209832288282</v>
      </c>
      <c r="S40" s="9"/>
    </row>
    <row r="41" spans="1:19" x14ac:dyDescent="0.25">
      <c r="A41" s="2">
        <v>40663</v>
      </c>
      <c r="B41" s="1">
        <v>4.6652629133047396</v>
      </c>
      <c r="C41" s="1">
        <v>3.4833518192344823</v>
      </c>
      <c r="D41" s="1">
        <v>22.524263978914512</v>
      </c>
      <c r="E41" s="1">
        <v>18.316636761511599</v>
      </c>
      <c r="F41" s="1">
        <v>-1.5547517801604749</v>
      </c>
      <c r="G41" s="1">
        <v>3.8362881938543447</v>
      </c>
      <c r="H41" s="1">
        <v>8.2274791669463294</v>
      </c>
      <c r="I41" s="1">
        <v>5.4759208752825863</v>
      </c>
      <c r="J41" s="1">
        <v>8.6378166542906225</v>
      </c>
      <c r="K41" s="1">
        <v>4.6118359932819626</v>
      </c>
      <c r="L41" s="1">
        <v>5.5486003342187047</v>
      </c>
      <c r="M41" s="1">
        <v>-10.910497482737075</v>
      </c>
      <c r="N41" s="1">
        <v>-5.1757710392781693</v>
      </c>
      <c r="O41" s="1">
        <v>-1.4486381796976298</v>
      </c>
      <c r="P41" s="1">
        <v>-4.1261396687695413</v>
      </c>
      <c r="Q41" s="1">
        <v>3.2839674231813247</v>
      </c>
      <c r="R41">
        <v>-1.4547123775305875</v>
      </c>
      <c r="S41" s="9"/>
    </row>
    <row r="42" spans="1:19" x14ac:dyDescent="0.25">
      <c r="A42" s="2">
        <v>40694</v>
      </c>
      <c r="B42" s="1">
        <v>4.8842435277911184E-2</v>
      </c>
      <c r="C42" s="1">
        <v>6.2716423306814955</v>
      </c>
      <c r="D42" s="1">
        <v>10.346884101598228</v>
      </c>
      <c r="E42" s="1">
        <v>-15.007337078367541</v>
      </c>
      <c r="F42" s="1">
        <v>-0.73005044852314538</v>
      </c>
      <c r="G42" s="1">
        <v>3.6783769606064975</v>
      </c>
      <c r="H42" s="1">
        <v>9.1762486954487468</v>
      </c>
      <c r="I42" s="1">
        <v>0.51857985591660205</v>
      </c>
      <c r="J42" s="1">
        <v>1.7286392686312138</v>
      </c>
      <c r="K42" s="1">
        <v>9.3210051023208234</v>
      </c>
      <c r="L42" s="1">
        <v>11.133979687757233</v>
      </c>
      <c r="M42" s="1">
        <v>-4.2392503193031938</v>
      </c>
      <c r="N42" s="1">
        <v>-8.9527873637591142</v>
      </c>
      <c r="O42" s="1">
        <v>-1.4346324587173911</v>
      </c>
      <c r="P42" s="1">
        <v>-1.6993363929660197</v>
      </c>
      <c r="Q42" s="1">
        <v>-2.741030383553591</v>
      </c>
      <c r="R42">
        <v>-4.9267693091257776</v>
      </c>
      <c r="S42" s="9"/>
    </row>
    <row r="43" spans="1:19" x14ac:dyDescent="0.25">
      <c r="A43" s="2">
        <v>40724</v>
      </c>
      <c r="B43" s="1">
        <v>-13.700438263918771</v>
      </c>
      <c r="C43" s="1">
        <v>7.501259779690848</v>
      </c>
      <c r="D43" s="1">
        <v>8.520381506768592</v>
      </c>
      <c r="E43" s="1">
        <v>-19.676141402920532</v>
      </c>
      <c r="F43" s="1">
        <v>2.3090306217866656</v>
      </c>
      <c r="G43" s="1">
        <v>2.0540449891403267</v>
      </c>
      <c r="H43" s="1">
        <v>9.5256921742373031</v>
      </c>
      <c r="I43" s="1">
        <v>4.846558272597985</v>
      </c>
      <c r="J43" s="1">
        <v>-1.6179348559323621</v>
      </c>
      <c r="K43" s="1">
        <v>1.4900839668470058</v>
      </c>
      <c r="L43" s="1">
        <v>0.3077451565406269</v>
      </c>
      <c r="M43" s="1">
        <v>4.3832920054884958</v>
      </c>
      <c r="N43" s="1">
        <v>-11.667745234863391</v>
      </c>
      <c r="O43" s="1">
        <v>3.6708661265066613</v>
      </c>
      <c r="P43" s="1">
        <v>-5.2197612520969789</v>
      </c>
      <c r="Q43" s="1">
        <v>-1.4904769265086699</v>
      </c>
      <c r="R43">
        <v>3.1350043484830525</v>
      </c>
      <c r="S43" s="9"/>
    </row>
    <row r="44" spans="1:19" x14ac:dyDescent="0.25">
      <c r="A44" s="2">
        <v>40755</v>
      </c>
      <c r="B44" s="1">
        <v>10.817337838212334</v>
      </c>
      <c r="C44" s="1">
        <v>3.6503259499755929</v>
      </c>
      <c r="D44" s="1">
        <v>13.789610210425513</v>
      </c>
      <c r="E44" s="1">
        <v>15.597412834667354</v>
      </c>
      <c r="F44" s="1">
        <v>-4.0652654960952068</v>
      </c>
      <c r="G44" s="1">
        <v>17.544312647008038</v>
      </c>
      <c r="H44" s="1">
        <v>-4.180037621301433</v>
      </c>
      <c r="I44" s="1">
        <v>2.6257430692937236</v>
      </c>
      <c r="J44" s="1">
        <v>-2.4386606163633027</v>
      </c>
      <c r="K44" s="1">
        <v>4.5852190352545996</v>
      </c>
      <c r="L44" s="1">
        <v>-12.05608745758947</v>
      </c>
      <c r="M44" s="1">
        <v>-4.7348133718048846</v>
      </c>
      <c r="N44" s="1">
        <v>-7.6022255414034454</v>
      </c>
      <c r="O44" s="1">
        <v>-0.44929472243248303</v>
      </c>
      <c r="P44" s="1">
        <v>-5.9854207745418382</v>
      </c>
      <c r="Q44" s="1">
        <v>4.3368169641198948</v>
      </c>
      <c r="R44">
        <v>-2.9725247019561145</v>
      </c>
      <c r="S44" s="9"/>
    </row>
    <row r="45" spans="1:19" x14ac:dyDescent="0.25">
      <c r="A45" s="2">
        <v>40786</v>
      </c>
      <c r="B45" s="1">
        <v>-24.792412073040179</v>
      </c>
      <c r="C45" s="1">
        <v>-6.8737866132203882</v>
      </c>
      <c r="D45" s="1">
        <v>-9.5573964495480723</v>
      </c>
      <c r="E45" s="1">
        <v>-5.2156712410930188</v>
      </c>
      <c r="F45" s="1">
        <v>-8.6871216926608579</v>
      </c>
      <c r="G45" s="1">
        <v>-4.1934495564503891</v>
      </c>
      <c r="H45" s="1">
        <v>-11.187699803933478</v>
      </c>
      <c r="I45" s="1">
        <v>-4.0893241204202795</v>
      </c>
      <c r="J45" s="1">
        <v>-13.132381132482726</v>
      </c>
      <c r="K45" s="1">
        <v>-12.826455573138457</v>
      </c>
      <c r="L45" s="1">
        <v>5.7743113271193867</v>
      </c>
      <c r="M45" s="1">
        <v>-16.954079823621342</v>
      </c>
      <c r="N45" s="1">
        <v>-6.5274012608214509</v>
      </c>
      <c r="O45" s="1">
        <v>-11.265988359463572</v>
      </c>
      <c r="P45" s="1">
        <v>-8.4760627573116043</v>
      </c>
      <c r="Q45" s="1">
        <v>-9.1777677610589148</v>
      </c>
      <c r="R45">
        <v>-9.1832105443827459</v>
      </c>
      <c r="S45" s="9"/>
    </row>
    <row r="46" spans="1:19" x14ac:dyDescent="0.25">
      <c r="A46" s="2">
        <v>40816</v>
      </c>
      <c r="B46" s="1">
        <v>18.796206772681952</v>
      </c>
      <c r="C46" s="1">
        <v>-8.1441420599056826</v>
      </c>
      <c r="D46" s="1">
        <v>-5.8796531075348994</v>
      </c>
      <c r="E46" s="1">
        <v>6.9006753905091314</v>
      </c>
      <c r="F46" s="1">
        <v>-0.49045250505701199</v>
      </c>
      <c r="G46" s="1">
        <v>5.8549500228736884</v>
      </c>
      <c r="H46" s="1">
        <v>0.76306336554166043</v>
      </c>
      <c r="I46" s="1">
        <v>-1.0050986175199359</v>
      </c>
      <c r="J46" s="1">
        <v>1.8019994962146024</v>
      </c>
      <c r="K46" s="1">
        <v>1.410532313046543</v>
      </c>
      <c r="L46" s="1">
        <v>7.7503971943737131</v>
      </c>
      <c r="M46" s="1">
        <v>7.7981025967215816</v>
      </c>
      <c r="N46" s="1">
        <v>-26.099707985950921</v>
      </c>
      <c r="O46" s="1">
        <v>-1.8187066848360542</v>
      </c>
      <c r="P46" s="1">
        <v>2.9942715674414666</v>
      </c>
      <c r="Q46" s="1">
        <v>-9.047258047740673</v>
      </c>
      <c r="R46">
        <v>-1.1614882817964725</v>
      </c>
      <c r="S46" s="9"/>
    </row>
    <row r="47" spans="1:19" x14ac:dyDescent="0.25">
      <c r="A47" s="2">
        <v>40847</v>
      </c>
      <c r="B47" s="1">
        <v>11.296268937462251</v>
      </c>
      <c r="C47" s="1">
        <v>-5.5893991128109421</v>
      </c>
      <c r="D47" s="1">
        <v>12.090620233187606</v>
      </c>
      <c r="E47" s="1">
        <v>9.6672722285583408</v>
      </c>
      <c r="F47" s="1">
        <v>7.2928616665399888</v>
      </c>
      <c r="G47" s="1">
        <v>4.7664818800818143</v>
      </c>
      <c r="H47" s="1">
        <v>2.3632738643216809</v>
      </c>
      <c r="I47" s="1">
        <v>7.3714604878355168</v>
      </c>
      <c r="J47" s="1">
        <v>3.6358866967028778</v>
      </c>
      <c r="K47" s="1">
        <v>4.7061165430115741</v>
      </c>
      <c r="L47" s="1">
        <v>-0.24702460349438735</v>
      </c>
      <c r="M47" s="1">
        <v>12.751272301677266</v>
      </c>
      <c r="N47" s="1">
        <v>11.399721339041802</v>
      </c>
      <c r="O47" s="1">
        <v>14.251867939432675</v>
      </c>
      <c r="P47" s="1">
        <v>4.223821968950487</v>
      </c>
      <c r="Q47" s="1">
        <v>5.5662339198870185</v>
      </c>
      <c r="R47">
        <v>7.469014472656764</v>
      </c>
      <c r="S47" s="9"/>
    </row>
    <row r="48" spans="1:19" x14ac:dyDescent="0.25">
      <c r="A48" s="2">
        <v>40877</v>
      </c>
      <c r="B48" s="1">
        <v>3.7789756553276779</v>
      </c>
      <c r="C48" s="1">
        <v>-2.4696261793348135</v>
      </c>
      <c r="D48" s="1">
        <v>0.78301740376001927</v>
      </c>
      <c r="E48" s="1">
        <v>-3.8716183752274342</v>
      </c>
      <c r="F48" s="1">
        <v>-1.9999142960535291E-2</v>
      </c>
      <c r="G48" s="1">
        <v>0.58200548768027982</v>
      </c>
      <c r="H48" s="1">
        <v>-2.7585150227573059</v>
      </c>
      <c r="I48" s="1">
        <v>-6.0171643476152878</v>
      </c>
      <c r="J48" s="1">
        <v>2.2688752706858888</v>
      </c>
      <c r="K48" s="1">
        <v>-2.9952830654314417</v>
      </c>
      <c r="L48" s="1">
        <v>-26.519006328451184</v>
      </c>
      <c r="M48" s="1">
        <v>-9.8795415967752369</v>
      </c>
      <c r="N48" s="1">
        <v>1.7656470864077136</v>
      </c>
      <c r="O48" s="1">
        <v>-14.380264151041697</v>
      </c>
      <c r="P48" s="1">
        <v>-24.775932218029599</v>
      </c>
      <c r="Q48" s="1">
        <v>-5.2723149783484633</v>
      </c>
      <c r="R48">
        <v>-9.7442386439816904</v>
      </c>
      <c r="S48" s="9"/>
    </row>
    <row r="49" spans="1:19" x14ac:dyDescent="0.25">
      <c r="A49" s="2">
        <v>40908</v>
      </c>
      <c r="B49" s="1">
        <v>-2.4861297644874014</v>
      </c>
      <c r="C49" s="1">
        <v>-13.90800946735124</v>
      </c>
      <c r="D49" s="1">
        <v>-12.672428051175649</v>
      </c>
      <c r="E49" s="1">
        <v>-5.4340741427053585</v>
      </c>
      <c r="F49" s="1">
        <v>3.9634936739952518</v>
      </c>
      <c r="G49" s="1">
        <v>-0.24245292263272974</v>
      </c>
      <c r="H49" s="1">
        <v>-5.16820111818617</v>
      </c>
      <c r="I49" s="1">
        <v>0.29682166594291548</v>
      </c>
      <c r="J49" s="1">
        <v>-5.6470456806722424</v>
      </c>
      <c r="K49" s="1">
        <v>3.7329065354848985</v>
      </c>
      <c r="L49" s="1">
        <v>-4.6499078269022247</v>
      </c>
      <c r="M49" s="1">
        <v>5.9858371700136086</v>
      </c>
      <c r="N49" s="1">
        <v>3.5103805946457713</v>
      </c>
      <c r="O49" s="1">
        <v>-13.090300354365967</v>
      </c>
      <c r="P49" s="1">
        <v>-13.930399717345615</v>
      </c>
      <c r="Q49" s="1">
        <v>0.46100073031610878</v>
      </c>
      <c r="R49">
        <v>-4.3945801915832394</v>
      </c>
      <c r="S49" s="9"/>
    </row>
    <row r="50" spans="1:19" x14ac:dyDescent="0.25">
      <c r="A50" s="2">
        <v>40939</v>
      </c>
      <c r="B50" s="1">
        <v>26.886164743441928</v>
      </c>
      <c r="C50" s="1">
        <v>3.4006060559874283</v>
      </c>
      <c r="D50" s="1">
        <v>14.660142099982899</v>
      </c>
      <c r="E50" s="1">
        <v>-5.3894779134538906</v>
      </c>
      <c r="F50" s="1">
        <v>-2.4661030961814165</v>
      </c>
      <c r="G50" s="1">
        <v>2.0000666706669437</v>
      </c>
      <c r="H50" s="1">
        <v>4.1982051194422336</v>
      </c>
      <c r="I50" s="1">
        <v>1.3091188485096015</v>
      </c>
      <c r="J50" s="1">
        <v>8.1823014563694318</v>
      </c>
      <c r="K50" s="1">
        <v>1.1199689284052325</v>
      </c>
      <c r="L50" s="1">
        <v>19.748317441410794</v>
      </c>
      <c r="M50" s="1">
        <v>-0.78318699921522306</v>
      </c>
      <c r="N50" s="1">
        <v>10.636222797063107</v>
      </c>
      <c r="O50" s="1">
        <v>32.481201692044685</v>
      </c>
      <c r="P50" s="1">
        <v>10.436774208536477</v>
      </c>
      <c r="Q50" s="1">
        <v>12.250045366193184</v>
      </c>
      <c r="R50">
        <v>11.718941842617303</v>
      </c>
      <c r="S50" s="9"/>
    </row>
    <row r="51" spans="1:19" x14ac:dyDescent="0.25">
      <c r="A51" s="2">
        <v>40968</v>
      </c>
      <c r="B51" s="1">
        <v>2.4017923621385813</v>
      </c>
      <c r="C51" s="1">
        <v>7.384956970793656</v>
      </c>
      <c r="D51" s="1">
        <v>20.54010615362515</v>
      </c>
      <c r="E51" s="1">
        <v>10.761063532217911</v>
      </c>
      <c r="F51" s="1">
        <v>7.6124579715290173</v>
      </c>
      <c r="G51" s="1">
        <v>2.9867102718863059</v>
      </c>
      <c r="H51" s="1">
        <v>5.1114163919686844</v>
      </c>
      <c r="I51" s="1">
        <v>1.7978293521644693</v>
      </c>
      <c r="J51" s="1">
        <v>-0.58899211275754049</v>
      </c>
      <c r="K51" s="1">
        <v>-7.6165505307906987</v>
      </c>
      <c r="L51" s="1">
        <v>1.6250357598799872</v>
      </c>
      <c r="M51" s="1">
        <v>4.8819967541685791</v>
      </c>
      <c r="N51" s="1">
        <v>1.9198431197675694</v>
      </c>
      <c r="O51" s="1">
        <v>4.4394243468313235</v>
      </c>
      <c r="P51" s="1">
        <v>0.72496628547555164</v>
      </c>
      <c r="Q51" s="1">
        <v>7.096080154343813</v>
      </c>
      <c r="R51">
        <v>3.5140101917403097</v>
      </c>
      <c r="S51" s="9"/>
    </row>
    <row r="52" spans="1:19" x14ac:dyDescent="0.25">
      <c r="A52" s="2">
        <v>40999</v>
      </c>
      <c r="B52" s="1">
        <v>8.7540755304209075</v>
      </c>
      <c r="C52" s="1">
        <v>6.1998523351847661</v>
      </c>
      <c r="D52" s="1">
        <v>7.6039367438694132</v>
      </c>
      <c r="E52" s="1">
        <v>-17.565032211527353</v>
      </c>
      <c r="F52" s="1">
        <v>-4.4484962393455003</v>
      </c>
      <c r="G52" s="1">
        <v>5.4341052388433093</v>
      </c>
      <c r="H52" s="1">
        <v>-3.0908957334244618</v>
      </c>
      <c r="I52" s="1">
        <v>8.8656742628475094</v>
      </c>
      <c r="J52" s="1">
        <v>-0.31479365308525753</v>
      </c>
      <c r="K52" s="1">
        <v>5.1219171518100719</v>
      </c>
      <c r="L52" s="1">
        <v>-13.791615773353685</v>
      </c>
      <c r="M52" s="1">
        <v>-0.59409444824522828</v>
      </c>
      <c r="N52" s="1">
        <v>-2.2136523552579486</v>
      </c>
      <c r="O52" s="1">
        <v>6.5407015461398572</v>
      </c>
      <c r="P52" s="1">
        <v>-11.099816563198161</v>
      </c>
      <c r="Q52" s="1">
        <v>-9.3005293175322148</v>
      </c>
      <c r="R52">
        <v>-1.6787677920617299</v>
      </c>
      <c r="S52" s="9"/>
    </row>
    <row r="53" spans="1:19" x14ac:dyDescent="0.25">
      <c r="A53" s="2">
        <v>41029</v>
      </c>
      <c r="B53" s="1">
        <v>13.677465606825089</v>
      </c>
      <c r="C53" s="1">
        <v>12.253765614200182</v>
      </c>
      <c r="D53" s="1">
        <v>20.827766717313192</v>
      </c>
      <c r="E53" s="1">
        <v>0.67722549040261881</v>
      </c>
      <c r="F53" s="1">
        <v>6.4448179432795749</v>
      </c>
      <c r="G53" s="1">
        <v>5.6880852381848612</v>
      </c>
      <c r="H53" s="1">
        <v>2.0408579837777382E-2</v>
      </c>
      <c r="I53" s="1">
        <v>7.8778871559370955</v>
      </c>
      <c r="J53" s="1">
        <v>-0.3539018477692088</v>
      </c>
      <c r="K53" s="1">
        <v>11.125831361155928</v>
      </c>
      <c r="L53" s="1">
        <v>-1.3180706580803672</v>
      </c>
      <c r="M53" s="1">
        <v>-15.20106139350395</v>
      </c>
      <c r="N53" s="1">
        <v>-6.0092764538628725</v>
      </c>
      <c r="O53" s="1">
        <v>-5.317109519223286</v>
      </c>
      <c r="P53" s="1">
        <v>8.1097096664990378</v>
      </c>
      <c r="Q53" s="1">
        <v>-3.6155020413228627</v>
      </c>
      <c r="R53">
        <v>-0.89911935355316153</v>
      </c>
      <c r="S53" s="9"/>
    </row>
    <row r="54" spans="1:19" x14ac:dyDescent="0.25">
      <c r="A54" s="2">
        <v>41060</v>
      </c>
      <c r="B54" s="1">
        <v>1.2682920074270168</v>
      </c>
      <c r="C54" s="1">
        <v>7.258277288327653</v>
      </c>
      <c r="D54" s="1">
        <v>10.679263734745044</v>
      </c>
      <c r="E54" s="1">
        <v>-19.375144545006524</v>
      </c>
      <c r="F54" s="1">
        <v>-9.9771046534577496E-2</v>
      </c>
      <c r="G54" s="1">
        <v>2.1296033646980286</v>
      </c>
      <c r="H54" s="1">
        <v>-16.808978677796489</v>
      </c>
      <c r="I54" s="1">
        <v>-6.8035487481023669</v>
      </c>
      <c r="J54" s="1">
        <v>4.5276832823160795</v>
      </c>
      <c r="K54" s="1">
        <v>8.6434231809176705</v>
      </c>
      <c r="L54" s="1">
        <v>-3.462787289081886</v>
      </c>
      <c r="M54" s="1">
        <v>-1.3395900520940136</v>
      </c>
      <c r="N54" s="1">
        <v>-18.091645134716043</v>
      </c>
      <c r="O54" s="1">
        <v>-5.8446076164753631</v>
      </c>
      <c r="P54" s="1">
        <v>-4.8710580965836847</v>
      </c>
      <c r="Q54" s="1">
        <v>-8.6263674760789328</v>
      </c>
      <c r="R54">
        <v>-6.3703636113480524</v>
      </c>
      <c r="S54" s="9"/>
    </row>
    <row r="55" spans="1:19" x14ac:dyDescent="0.25">
      <c r="A55" s="2">
        <v>41090</v>
      </c>
      <c r="B55" s="1">
        <v>8.4517710969370761</v>
      </c>
      <c r="C55" s="1">
        <v>1.5349917996480762</v>
      </c>
      <c r="D55" s="1">
        <v>11.04094620566014</v>
      </c>
      <c r="E55" s="1">
        <v>4.2427295088010446</v>
      </c>
      <c r="F55" s="1">
        <v>2.5447694608805493</v>
      </c>
      <c r="G55" s="1">
        <v>0.95968445265903857</v>
      </c>
      <c r="H55" s="1">
        <v>-2.3300602310315299</v>
      </c>
      <c r="I55" s="1">
        <v>12.118118333608313</v>
      </c>
      <c r="J55" s="1">
        <v>10.510909045823094</v>
      </c>
      <c r="K55" s="1">
        <v>9.3651434292391471</v>
      </c>
      <c r="L55" s="1">
        <v>-1.8838625090573689</v>
      </c>
      <c r="M55" s="1">
        <v>3.2324728433261027</v>
      </c>
      <c r="N55" s="1">
        <v>23.330834972601018</v>
      </c>
      <c r="O55" s="1">
        <v>2.8537372544852047</v>
      </c>
      <c r="P55" s="1">
        <v>11.518132018629972</v>
      </c>
      <c r="Q55" s="1">
        <v>5.1994661358780805</v>
      </c>
      <c r="R55">
        <v>6.954574535229245</v>
      </c>
      <c r="S55" s="9"/>
    </row>
    <row r="56" spans="1:19" x14ac:dyDescent="0.25">
      <c r="A56" s="2">
        <v>41121</v>
      </c>
      <c r="B56" s="1">
        <v>-4.0173135408055654</v>
      </c>
      <c r="C56" s="1">
        <v>-0.32134994514500331</v>
      </c>
      <c r="D56" s="1">
        <v>5.864562212266625</v>
      </c>
      <c r="E56" s="1">
        <v>27.00501540009056</v>
      </c>
      <c r="F56" s="1">
        <v>-2.6830785268033139</v>
      </c>
      <c r="G56" s="1">
        <v>-17.652583707524052</v>
      </c>
      <c r="H56" s="1">
        <v>11.495651286986643</v>
      </c>
      <c r="I56" s="1">
        <v>-0.2905458491120938</v>
      </c>
      <c r="J56" s="1">
        <v>13.726755772780574</v>
      </c>
      <c r="K56" s="1">
        <v>6.7471539518688273</v>
      </c>
      <c r="L56" s="1">
        <v>-0.5798002205254057</v>
      </c>
      <c r="M56" s="1">
        <v>-11.930394849709012</v>
      </c>
      <c r="N56" s="1">
        <v>-13.409129881703377</v>
      </c>
      <c r="O56" s="1">
        <v>7.3278301180441625</v>
      </c>
      <c r="P56" s="1">
        <v>0.37420780907119411</v>
      </c>
      <c r="Q56" s="1">
        <v>-3.2967717569940347</v>
      </c>
      <c r="R56">
        <v>-0.94976689099659195</v>
      </c>
      <c r="S56" s="9"/>
    </row>
    <row r="57" spans="1:19" x14ac:dyDescent="0.25">
      <c r="A57" s="2">
        <v>41152</v>
      </c>
      <c r="B57" s="1">
        <v>14.02687147070217</v>
      </c>
      <c r="C57" s="1">
        <v>-1.7543511614006568</v>
      </c>
      <c r="D57" s="1">
        <v>11.095727769473909</v>
      </c>
      <c r="E57" s="1">
        <v>29.447466239261495</v>
      </c>
      <c r="F57" s="1">
        <v>7.7428925798284389</v>
      </c>
      <c r="G57" s="1">
        <v>2.231281457247916</v>
      </c>
      <c r="H57" s="1">
        <v>11.341207128105854</v>
      </c>
      <c r="I57" s="1">
        <v>3.6150285012517323</v>
      </c>
      <c r="J57" s="1">
        <v>-2.9833035694282177</v>
      </c>
      <c r="K57" s="1">
        <v>3.8677421218180283</v>
      </c>
      <c r="L57" s="1">
        <v>-5.714941257527081</v>
      </c>
      <c r="M57" s="1">
        <v>5.8727486829211939</v>
      </c>
      <c r="N57" s="1">
        <v>9.6212478526398257</v>
      </c>
      <c r="O57" s="1">
        <v>-10.515343521583397</v>
      </c>
      <c r="P57" s="1">
        <v>1.4839915817924343</v>
      </c>
      <c r="Q57" s="1">
        <v>3.2967717569940387</v>
      </c>
      <c r="R57">
        <v>0.56257597719525121</v>
      </c>
      <c r="S57" s="9"/>
    </row>
    <row r="58" spans="1:19" x14ac:dyDescent="0.25">
      <c r="A58" s="2">
        <v>41182</v>
      </c>
      <c r="B58" s="1">
        <v>7.6473896082256996</v>
      </c>
      <c r="C58" s="1">
        <v>1.9656996080120517</v>
      </c>
      <c r="D58" s="1">
        <v>1.0418611743300616</v>
      </c>
      <c r="E58" s="1">
        <v>15.52405117582455</v>
      </c>
      <c r="F58" s="1">
        <v>-3.6254317628227803</v>
      </c>
      <c r="G58" s="1">
        <v>4.3128133918974711</v>
      </c>
      <c r="H58" s="1">
        <v>1.5300247732633525</v>
      </c>
      <c r="I58" s="1">
        <v>1.7580844165362035</v>
      </c>
      <c r="J58" s="1">
        <v>17.830233589291648</v>
      </c>
      <c r="K58" s="1">
        <v>-5.1613110364843342</v>
      </c>
      <c r="L58" s="1">
        <v>11.410377601406276</v>
      </c>
      <c r="M58" s="1">
        <v>7.079845109578045</v>
      </c>
      <c r="N58" s="1">
        <v>18.329263522529448</v>
      </c>
      <c r="O58" s="1">
        <v>15.025702167162816</v>
      </c>
      <c r="P58" s="1">
        <v>1.9786218593754741</v>
      </c>
      <c r="Q58" s="1">
        <v>9.7633222608547445</v>
      </c>
      <c r="R58">
        <v>8.1199105514875267</v>
      </c>
      <c r="S58" s="9"/>
    </row>
    <row r="59" spans="1:19" x14ac:dyDescent="0.25">
      <c r="A59" s="2">
        <v>41213</v>
      </c>
      <c r="B59" s="1">
        <v>1.0568186129565924</v>
      </c>
      <c r="C59" s="1">
        <v>13.956569550559946</v>
      </c>
      <c r="D59" s="1">
        <v>-6.9935649743811901</v>
      </c>
      <c r="E59" s="1">
        <v>-22.379112564168246</v>
      </c>
      <c r="F59" s="1">
        <v>1.5013647569159956</v>
      </c>
      <c r="G59" s="1">
        <v>-1.093882348824051</v>
      </c>
      <c r="H59" s="1">
        <v>-12.598464464320951</v>
      </c>
      <c r="I59" s="1">
        <v>3.658765472214033</v>
      </c>
      <c r="J59" s="1">
        <v>-3.1471260045796146</v>
      </c>
      <c r="K59" s="1">
        <v>10.224164073185719</v>
      </c>
      <c r="L59" s="1">
        <v>-0.20257567338501725</v>
      </c>
      <c r="M59" s="1">
        <v>-7.0252798117527728</v>
      </c>
      <c r="N59" s="1">
        <v>-5.8252426252660268</v>
      </c>
      <c r="O59" s="1">
        <v>7.4503700857096371</v>
      </c>
      <c r="P59" s="1">
        <v>-9.4019064855535621</v>
      </c>
      <c r="Q59" s="1">
        <v>-1.5565772593846698</v>
      </c>
      <c r="R59">
        <v>-1.4766604095583831</v>
      </c>
      <c r="S59" s="9"/>
    </row>
    <row r="60" spans="1:19" x14ac:dyDescent="0.25">
      <c r="A60" s="2">
        <v>41243</v>
      </c>
      <c r="B60" s="1">
        <v>23.556294397214771</v>
      </c>
      <c r="C60" s="1">
        <v>5.0119222975293383</v>
      </c>
      <c r="D60" s="1">
        <v>-3.0870753670938536</v>
      </c>
      <c r="E60" s="1">
        <v>-2.3409213858286058</v>
      </c>
      <c r="F60" s="1">
        <v>-0.11394631210449799</v>
      </c>
      <c r="G60" s="1">
        <v>1.0784212206462644</v>
      </c>
      <c r="H60" s="1">
        <v>6.7113626325729872</v>
      </c>
      <c r="I60" s="1">
        <v>5.4913554337251442</v>
      </c>
      <c r="J60" s="1">
        <v>3.0706913093709622</v>
      </c>
      <c r="K60" s="1">
        <v>-1.1951247824597988</v>
      </c>
      <c r="L60" s="1">
        <v>2.2485730753082929</v>
      </c>
      <c r="M60" s="1">
        <v>3.0796454001926059</v>
      </c>
      <c r="N60" s="1">
        <v>21.622850062782035</v>
      </c>
      <c r="O60" s="1">
        <v>7.1824082126504774</v>
      </c>
      <c r="P60" s="1">
        <v>-8.1106579460994155</v>
      </c>
      <c r="Q60" s="1">
        <v>4.0259036186539223</v>
      </c>
      <c r="R60">
        <v>4.525295165091733</v>
      </c>
      <c r="S60" s="9"/>
    </row>
    <row r="61" spans="1:19" x14ac:dyDescent="0.25">
      <c r="A61" s="2">
        <v>41274</v>
      </c>
      <c r="B61" s="1">
        <v>-3.2186218855560771</v>
      </c>
      <c r="C61" s="1">
        <v>-0.51610869577542906</v>
      </c>
      <c r="D61" s="1">
        <v>0.69606465893128999</v>
      </c>
      <c r="E61" s="1">
        <v>1.7685654032814766</v>
      </c>
      <c r="F61" s="1">
        <v>-4.5280175754790601</v>
      </c>
      <c r="G61" s="1">
        <v>12.018666755441814</v>
      </c>
      <c r="H61" s="1">
        <v>-6.347367054716087</v>
      </c>
      <c r="I61" s="1">
        <v>-3.9986553821636273</v>
      </c>
      <c r="J61" s="1">
        <v>12.27749676391227</v>
      </c>
      <c r="K61" s="1">
        <v>-7.0355402520019013</v>
      </c>
      <c r="L61" s="1">
        <v>3.6706470368921189</v>
      </c>
      <c r="M61" s="1">
        <v>-4.9703037733696256</v>
      </c>
      <c r="N61" s="1">
        <v>4.382607820817257</v>
      </c>
      <c r="O61" s="1">
        <v>4.8106075065880622</v>
      </c>
      <c r="P61" s="1">
        <v>1.4335067635360816</v>
      </c>
      <c r="Q61" s="1">
        <v>-2.3963972751211911</v>
      </c>
      <c r="R61">
        <v>0.42851328546186462</v>
      </c>
      <c r="S61" s="9"/>
    </row>
    <row r="62" spans="1:19" x14ac:dyDescent="0.25">
      <c r="A62" s="2">
        <v>41305</v>
      </c>
      <c r="B62" s="1">
        <v>-0.89972231266806713</v>
      </c>
      <c r="C62" s="1">
        <v>-2.4229381212405072</v>
      </c>
      <c r="D62" s="1">
        <v>47.751304576597484</v>
      </c>
      <c r="E62" s="1">
        <v>14.220065940737166</v>
      </c>
      <c r="F62" s="1">
        <v>6.7944918665733978</v>
      </c>
      <c r="G62" s="1">
        <v>-7.3897051460682563</v>
      </c>
      <c r="H62" s="1">
        <v>-9.0232043038847181</v>
      </c>
      <c r="I62" s="1">
        <v>7.0182443874798563</v>
      </c>
      <c r="J62" s="1">
        <v>4.1702971152851527</v>
      </c>
      <c r="K62" s="1">
        <v>-5.0321288788438885</v>
      </c>
      <c r="L62" s="1">
        <v>10.893092595923347</v>
      </c>
      <c r="M62" s="1">
        <v>18.485856256170351</v>
      </c>
      <c r="N62" s="1">
        <v>10.017610525953902</v>
      </c>
      <c r="O62" s="1">
        <v>11.796993044488033</v>
      </c>
      <c r="P62" s="1">
        <v>-6.6674561397903664</v>
      </c>
      <c r="Q62" s="1">
        <v>-5.784740716011405</v>
      </c>
      <c r="R62">
        <v>2.1718027767969099</v>
      </c>
      <c r="S62" s="9"/>
    </row>
    <row r="63" spans="1:19" x14ac:dyDescent="0.25">
      <c r="A63" s="2">
        <v>41333</v>
      </c>
      <c r="B63" s="1">
        <v>-16.88696158566594</v>
      </c>
      <c r="C63" s="1">
        <v>1.5012353048887825</v>
      </c>
      <c r="D63" s="1">
        <v>-4.219289803149497</v>
      </c>
      <c r="E63" s="1">
        <v>-0.41804220866830144</v>
      </c>
      <c r="F63" s="1">
        <v>12.097932594873813</v>
      </c>
      <c r="G63" s="1">
        <v>-4.0266034614762827</v>
      </c>
      <c r="H63" s="1">
        <v>-3.0696803997059887</v>
      </c>
      <c r="I63" s="1">
        <v>-4.2668199198288876</v>
      </c>
      <c r="J63" s="1">
        <v>-5.4017235307021325</v>
      </c>
      <c r="K63" s="1">
        <v>-3.9039126362580694</v>
      </c>
      <c r="L63" s="1">
        <v>-8.2259086284279981</v>
      </c>
      <c r="M63" s="1">
        <v>4.1263962377753209</v>
      </c>
      <c r="N63" s="1">
        <v>-13.846632277451295</v>
      </c>
      <c r="O63" s="1">
        <v>-10.098339246093117</v>
      </c>
      <c r="P63" s="1">
        <v>-11.953431696098951</v>
      </c>
      <c r="Q63" s="1">
        <v>-11.27805909570178</v>
      </c>
      <c r="R63">
        <v>-5.8288330277040483</v>
      </c>
      <c r="S63" s="9"/>
    </row>
    <row r="64" spans="1:19" x14ac:dyDescent="0.25">
      <c r="A64" s="2">
        <v>41364</v>
      </c>
      <c r="B64" s="1">
        <v>-5.0583070160704366</v>
      </c>
      <c r="C64" s="1">
        <v>1.3461514271112136</v>
      </c>
      <c r="D64" s="1">
        <v>8.7957412380265829</v>
      </c>
      <c r="E64" s="1">
        <v>-3.2690872876397989</v>
      </c>
      <c r="F64" s="1">
        <v>3.7993995463491705</v>
      </c>
      <c r="G64" s="1">
        <v>-8.8518927325058865</v>
      </c>
      <c r="H64" s="1">
        <v>-0.63435637444208215</v>
      </c>
      <c r="I64" s="1">
        <v>4.8496848335867</v>
      </c>
      <c r="J64" s="1">
        <v>-3.5245146729469767</v>
      </c>
      <c r="K64" s="1">
        <v>-2.2523500831546417</v>
      </c>
      <c r="L64" s="1">
        <v>2.6581605685482852E-2</v>
      </c>
      <c r="M64" s="1">
        <v>-0.61155469412538821</v>
      </c>
      <c r="N64" s="1">
        <v>-5.1289202056374608</v>
      </c>
      <c r="O64" s="1">
        <v>-9.5748222277627324</v>
      </c>
      <c r="P64" s="1">
        <v>3.6354992919672362E-2</v>
      </c>
      <c r="Q64" s="1">
        <v>5.5508576426698122</v>
      </c>
      <c r="R64">
        <v>-0.18460570593052786</v>
      </c>
      <c r="S64" s="9"/>
    </row>
    <row r="65" spans="1:19" x14ac:dyDescent="0.25">
      <c r="A65" s="2">
        <v>41394</v>
      </c>
      <c r="B65" s="1">
        <v>-1.8349539510687356</v>
      </c>
      <c r="C65" s="1">
        <v>6.3560842801854287</v>
      </c>
      <c r="D65" s="1">
        <v>18.737440850686024</v>
      </c>
      <c r="E65" s="1">
        <v>4.491312348223012</v>
      </c>
      <c r="F65" s="1">
        <v>-13.380017991857137</v>
      </c>
      <c r="G65" s="1">
        <v>1.0295655313368473</v>
      </c>
      <c r="H65" s="1">
        <v>1.0976624424809744</v>
      </c>
      <c r="I65" s="1">
        <v>6.0807367969484094</v>
      </c>
      <c r="J65" s="1">
        <v>10.563730820586771</v>
      </c>
      <c r="K65" s="1">
        <v>8.4754224423367024</v>
      </c>
      <c r="L65" s="1">
        <v>4.4445984712166124</v>
      </c>
      <c r="M65" s="1">
        <v>-25.657024133008356</v>
      </c>
      <c r="N65" s="1">
        <v>6.5417983699497526</v>
      </c>
      <c r="O65" s="1">
        <v>15.667477693341969</v>
      </c>
      <c r="P65" s="1">
        <v>-8.6404060458687848</v>
      </c>
      <c r="Q65" s="1">
        <v>-1.7885027277566394</v>
      </c>
      <c r="R65">
        <v>4.2657930801850421</v>
      </c>
      <c r="S65" s="9"/>
    </row>
    <row r="66" spans="1:19" x14ac:dyDescent="0.25">
      <c r="A66" s="2">
        <v>41425</v>
      </c>
      <c r="B66" s="1">
        <v>2.1094745233629792</v>
      </c>
      <c r="C66" s="1">
        <v>17.614151255008924</v>
      </c>
      <c r="D66" s="1">
        <v>20.749030541033246</v>
      </c>
      <c r="E66" s="1">
        <v>-8.9599560534455733</v>
      </c>
      <c r="F66" s="1">
        <v>8.3501849605514291</v>
      </c>
      <c r="G66" s="1">
        <v>5.243142336504806</v>
      </c>
      <c r="H66" s="1">
        <v>14.234984049150034</v>
      </c>
      <c r="I66" s="1">
        <v>3.3056723780324813</v>
      </c>
      <c r="J66" s="1">
        <v>-3.391645818524792</v>
      </c>
      <c r="K66" s="1">
        <v>-9.4825682886617404</v>
      </c>
      <c r="L66" s="1">
        <v>4.7536404999484176</v>
      </c>
      <c r="M66" s="1">
        <v>7.5898004008678912</v>
      </c>
      <c r="N66" s="1">
        <v>-0.15344486668881055</v>
      </c>
      <c r="O66" s="1">
        <v>-2.9024884448465316</v>
      </c>
      <c r="P66" s="1">
        <v>-6.7003617584025985</v>
      </c>
      <c r="Q66" s="1">
        <v>-2.9808957929978024</v>
      </c>
      <c r="R66">
        <v>0.93571170124032332</v>
      </c>
      <c r="S66" s="9"/>
    </row>
    <row r="67" spans="1:19" x14ac:dyDescent="0.25">
      <c r="A67" s="2">
        <v>41455</v>
      </c>
      <c r="B67" s="1">
        <v>-0.1901387721187916</v>
      </c>
      <c r="C67" s="1">
        <v>-5.9999645218624869</v>
      </c>
      <c r="D67" s="1">
        <v>-8.6996642528640091</v>
      </c>
      <c r="E67" s="1">
        <v>-8.2601060293292186</v>
      </c>
      <c r="F67" s="1">
        <v>1.3060478552889327</v>
      </c>
      <c r="G67" s="1">
        <v>16.444464421186694</v>
      </c>
      <c r="H67" s="1">
        <v>1.7628492273848728</v>
      </c>
      <c r="I67" s="1">
        <v>-4.682974284588183</v>
      </c>
      <c r="J67" s="1">
        <v>4.3075889056429899</v>
      </c>
      <c r="K67" s="1">
        <v>1.3706674774591061</v>
      </c>
      <c r="L67" s="1">
        <v>-1.1581964273612499</v>
      </c>
      <c r="M67" s="1">
        <v>3.5484418477953907</v>
      </c>
      <c r="N67" s="1">
        <v>-9.2190052468081287</v>
      </c>
      <c r="O67" s="1">
        <v>-5.5260494202932513</v>
      </c>
      <c r="P67" s="1">
        <v>-10.906703569477088</v>
      </c>
      <c r="Q67" s="1">
        <v>-12.31542601345784</v>
      </c>
      <c r="R67">
        <v>-2.430761754018512</v>
      </c>
      <c r="S67" s="9"/>
    </row>
    <row r="68" spans="1:19" x14ac:dyDescent="0.25">
      <c r="A68" s="2">
        <v>41486</v>
      </c>
      <c r="B68" s="1">
        <v>-39.21026458620608</v>
      </c>
      <c r="C68" s="1">
        <v>-2.5727262181678041</v>
      </c>
      <c r="D68" s="1">
        <v>6.8120473643866211</v>
      </c>
      <c r="E68" s="1">
        <v>-12.590361875080022</v>
      </c>
      <c r="F68" s="1">
        <v>17.887577358842975</v>
      </c>
      <c r="G68" s="1">
        <v>6.3784086474632335</v>
      </c>
      <c r="H68" s="1">
        <v>1.6128040997037014</v>
      </c>
      <c r="I68" s="1">
        <v>5.2106799946725619</v>
      </c>
      <c r="J68" s="1">
        <v>4.5749255507639228</v>
      </c>
      <c r="K68" s="1">
        <v>-5.6449466830541581</v>
      </c>
      <c r="L68" s="1">
        <v>-18.229703226329164</v>
      </c>
      <c r="M68" s="1">
        <v>17.261693648425858</v>
      </c>
      <c r="N68" s="1">
        <v>6.4396429709392304</v>
      </c>
      <c r="O68" s="1">
        <v>-35.286096471938897</v>
      </c>
      <c r="P68" s="1">
        <v>-7.4288352252832732</v>
      </c>
      <c r="Q68" s="1">
        <v>-0.58868381171687989</v>
      </c>
      <c r="R68">
        <v>-1.7299889909592907</v>
      </c>
      <c r="S68" s="9"/>
    </row>
    <row r="69" spans="1:19" x14ac:dyDescent="0.25">
      <c r="A69" s="2">
        <v>41517</v>
      </c>
      <c r="B69" s="1">
        <v>39.33778392050138</v>
      </c>
      <c r="C69" s="1">
        <v>-13.216077126043951</v>
      </c>
      <c r="D69" s="1">
        <v>-20.677660590916215</v>
      </c>
      <c r="E69" s="1">
        <v>7.4493353608445734</v>
      </c>
      <c r="F69" s="1">
        <v>11.325281065565299</v>
      </c>
      <c r="G69" s="1">
        <v>-6.1398430946286044</v>
      </c>
      <c r="H69" s="1">
        <v>13.563724731620944</v>
      </c>
      <c r="I69" s="1">
        <v>-10.155751464746904</v>
      </c>
      <c r="J69" s="1">
        <v>-6.5212936458716602</v>
      </c>
      <c r="K69" s="1">
        <v>5.9628227921554329</v>
      </c>
      <c r="L69" s="1">
        <v>0.5575949883414566</v>
      </c>
      <c r="M69" s="1">
        <v>4.4844854844085233</v>
      </c>
      <c r="N69" s="1">
        <v>-3.7646205334894982</v>
      </c>
      <c r="O69" s="1">
        <v>-28.625677511309167</v>
      </c>
      <c r="P69" s="1">
        <v>19.518275112027183</v>
      </c>
      <c r="Q69" s="1">
        <v>19.673367609956887</v>
      </c>
      <c r="R69">
        <v>-4.8199987391450225</v>
      </c>
      <c r="S69" s="9"/>
    </row>
    <row r="70" spans="1:19" x14ac:dyDescent="0.25">
      <c r="A70" s="2">
        <v>41547</v>
      </c>
      <c r="B70" s="1">
        <v>-1.5344901643800539</v>
      </c>
      <c r="C70" s="1">
        <v>16.762849396886569</v>
      </c>
      <c r="D70" s="1">
        <v>35.910620729568265</v>
      </c>
      <c r="E70" s="1">
        <v>1.8688967397788872</v>
      </c>
      <c r="F70" s="1">
        <v>-5.3236675961733955</v>
      </c>
      <c r="G70" s="1">
        <v>5.7373437042274826</v>
      </c>
      <c r="H70" s="1">
        <v>1.5859174410017922</v>
      </c>
      <c r="I70" s="1">
        <v>9.7744198675361247</v>
      </c>
      <c r="J70" s="1">
        <v>-1.3041979309982223</v>
      </c>
      <c r="K70" s="1">
        <v>-2.432980153570361</v>
      </c>
      <c r="L70" s="1">
        <v>9.1658643836028038</v>
      </c>
      <c r="M70" s="1">
        <v>-3.0372926176929771</v>
      </c>
      <c r="N70" s="1">
        <v>0.84078696195760638</v>
      </c>
      <c r="O70" s="1">
        <v>16.620883116517533</v>
      </c>
      <c r="P70" s="1">
        <v>0.92026172910428716</v>
      </c>
      <c r="Q70" s="1">
        <v>7.6210769983528142</v>
      </c>
      <c r="R70">
        <v>4.7032431280697207</v>
      </c>
      <c r="S70" s="9"/>
    </row>
    <row r="71" spans="1:19" x14ac:dyDescent="0.25">
      <c r="A71" s="2">
        <v>41578</v>
      </c>
      <c r="B71" s="1">
        <v>1.2879502471161441</v>
      </c>
      <c r="C71" s="1">
        <v>2.6150083541478546</v>
      </c>
      <c r="D71" s="1">
        <v>19.696782582110718</v>
      </c>
      <c r="E71" s="1">
        <v>19.714919553688624</v>
      </c>
      <c r="F71" s="1">
        <v>9.1273665000472413</v>
      </c>
      <c r="G71" s="1">
        <v>-5.1237526275766898</v>
      </c>
      <c r="H71" s="1">
        <v>16.95778363447274</v>
      </c>
      <c r="I71" s="1">
        <v>-1.5989562548824141</v>
      </c>
      <c r="J71" s="1">
        <v>15.214991983550991</v>
      </c>
      <c r="K71" s="1">
        <v>0.22093122503290472</v>
      </c>
      <c r="L71" s="1">
        <v>5.2534179711527242</v>
      </c>
      <c r="M71" s="1">
        <v>9.3983698142456191</v>
      </c>
      <c r="N71" s="1">
        <v>6.6355679055208032</v>
      </c>
      <c r="O71" s="1">
        <v>24.954524780537845</v>
      </c>
      <c r="P71" s="1">
        <v>14.470183391745303</v>
      </c>
      <c r="Q71" s="1">
        <v>3.7140204698048393E-2</v>
      </c>
      <c r="R71">
        <v>9.3774662514184719</v>
      </c>
      <c r="S71" s="9"/>
    </row>
    <row r="72" spans="1:19" x14ac:dyDescent="0.25">
      <c r="A72" s="2">
        <v>41608</v>
      </c>
      <c r="B72" s="1">
        <v>8.8806962064648634</v>
      </c>
      <c r="C72" s="1">
        <v>9.0046622525101871E-2</v>
      </c>
      <c r="D72" s="1">
        <v>9.7463095043464545</v>
      </c>
      <c r="E72" s="1">
        <v>8.5687487573294057</v>
      </c>
      <c r="F72" s="1">
        <v>-5.2326442640842252</v>
      </c>
      <c r="G72" s="1">
        <v>-5.4804222778048111</v>
      </c>
      <c r="H72" s="1">
        <v>7.9513396479134535</v>
      </c>
      <c r="I72" s="1">
        <v>-4.4553102647834182</v>
      </c>
      <c r="J72" s="1">
        <v>-2.6089791386225114</v>
      </c>
      <c r="K72" s="1">
        <v>16.964849544581664</v>
      </c>
      <c r="L72" s="1">
        <v>8.2164755369033138</v>
      </c>
      <c r="M72" s="1">
        <v>1.3410471437427811</v>
      </c>
      <c r="N72" s="1">
        <v>-12.70971586177931</v>
      </c>
      <c r="O72" s="1">
        <v>-4.0648341599271644E-2</v>
      </c>
      <c r="P72" s="1">
        <v>-4.6452288501569123</v>
      </c>
      <c r="Q72" s="1">
        <v>-3.9308750140466246</v>
      </c>
      <c r="R72">
        <v>-1.9727667933450168</v>
      </c>
      <c r="S72" s="9"/>
    </row>
    <row r="73" spans="1:19" x14ac:dyDescent="0.25">
      <c r="A73" s="2">
        <v>41639</v>
      </c>
      <c r="B73" s="1">
        <v>-97.262084070373149</v>
      </c>
      <c r="C73" s="1">
        <v>-4.988722455739361</v>
      </c>
      <c r="D73" s="1">
        <v>-3.3342765995747934</v>
      </c>
      <c r="E73" s="1">
        <v>4.7389713948762342</v>
      </c>
      <c r="F73" s="1">
        <v>8.0348484035981524</v>
      </c>
      <c r="G73" s="1">
        <v>12.504070919669843</v>
      </c>
      <c r="H73" s="1">
        <v>-1.8484196236690298</v>
      </c>
      <c r="I73" s="1">
        <v>0.45043616019224209</v>
      </c>
      <c r="J73" s="1">
        <v>6.4974952989165837</v>
      </c>
      <c r="K73" s="1">
        <v>5.8195962456308221</v>
      </c>
      <c r="L73" s="1">
        <v>-1.6352343669149842</v>
      </c>
      <c r="M73" s="1">
        <v>3.8353292860894208</v>
      </c>
      <c r="N73" s="1">
        <v>2.7433991749425011</v>
      </c>
      <c r="O73" s="1">
        <v>0.41923821019123636</v>
      </c>
      <c r="P73" s="1">
        <v>6.8549164403508733</v>
      </c>
      <c r="Q73" s="1">
        <v>3.1041947876424758</v>
      </c>
      <c r="R73">
        <v>2.0497332386724127</v>
      </c>
      <c r="S73" s="9"/>
    </row>
    <row r="74" spans="1:19" x14ac:dyDescent="0.25">
      <c r="A74" s="2">
        <v>41670</v>
      </c>
      <c r="B74" s="1">
        <v>4.1771080232333881</v>
      </c>
      <c r="C74" s="1">
        <v>-3.8054438167554752</v>
      </c>
      <c r="D74" s="1">
        <v>-0.29085930962131584</v>
      </c>
      <c r="E74" s="1">
        <v>10.223471982769535</v>
      </c>
      <c r="F74" s="1">
        <v>3.1262928850110452</v>
      </c>
      <c r="G74" s="1">
        <v>-8.2819808822784591</v>
      </c>
      <c r="H74" s="1">
        <v>13.476522509585539</v>
      </c>
      <c r="I74" s="1">
        <v>1.005793734491409</v>
      </c>
      <c r="J74" s="1">
        <v>-3.7384216449236671</v>
      </c>
      <c r="K74" s="1">
        <v>7.4253831033818303</v>
      </c>
      <c r="L74" s="1">
        <v>-5.585455542018023</v>
      </c>
      <c r="M74" s="1">
        <v>5.9953681659072204</v>
      </c>
      <c r="N74" s="1">
        <v>-5.3511773315236573</v>
      </c>
      <c r="O74" s="1">
        <v>-18.508181957192011</v>
      </c>
      <c r="P74" s="1">
        <v>2.1605923065525721</v>
      </c>
      <c r="Q74" s="1">
        <v>-2.329113493502168</v>
      </c>
      <c r="R74">
        <v>-3.4618376010549881</v>
      </c>
      <c r="S74" s="9"/>
    </row>
    <row r="75" spans="1:19" x14ac:dyDescent="0.25">
      <c r="A75" s="2">
        <v>41698</v>
      </c>
      <c r="B75" s="1">
        <v>-6.8321782305597125</v>
      </c>
      <c r="C75" s="1">
        <v>1.5006809466474238</v>
      </c>
      <c r="D75" s="1">
        <v>9.7521205180650128</v>
      </c>
      <c r="E75" s="1">
        <v>17.4761485317627</v>
      </c>
      <c r="F75" s="1">
        <v>1.5370478250261848</v>
      </c>
      <c r="G75" s="1">
        <v>1.5571086577148154</v>
      </c>
      <c r="H75" s="1">
        <v>8.8997190341175099</v>
      </c>
      <c r="I75" s="1">
        <v>0.78117177884299316</v>
      </c>
      <c r="J75" s="1">
        <v>0.84033351892134966</v>
      </c>
      <c r="K75" s="1">
        <v>7.9638999660895227</v>
      </c>
      <c r="L75" s="1">
        <v>12.935234772141374</v>
      </c>
      <c r="M75" s="1">
        <v>3.2888122933306572</v>
      </c>
      <c r="N75" s="1">
        <v>2.7631381049715178</v>
      </c>
      <c r="O75" s="1">
        <v>-0.88079351003391271</v>
      </c>
      <c r="P75" s="1">
        <v>-12.86111574079383</v>
      </c>
      <c r="Q75" s="1">
        <v>-10.411187584334741</v>
      </c>
      <c r="R75">
        <v>3.0318248236026806</v>
      </c>
      <c r="S75" s="9"/>
    </row>
    <row r="76" spans="1:19" x14ac:dyDescent="0.25">
      <c r="A76" s="2">
        <v>41729</v>
      </c>
      <c r="B76" s="1">
        <v>9.8470341956385781</v>
      </c>
      <c r="C76" s="1">
        <v>-6.223051156139265</v>
      </c>
      <c r="D76" s="1">
        <v>-4.4905747227035189</v>
      </c>
      <c r="E76" s="1">
        <v>27.204864683990209</v>
      </c>
      <c r="F76" s="1">
        <v>-6.4714083263668618</v>
      </c>
      <c r="G76" s="1">
        <v>9.1193046945392453</v>
      </c>
      <c r="H76" s="1">
        <v>-22.776614255480986</v>
      </c>
      <c r="I76" s="1">
        <v>7.4094872260485847</v>
      </c>
      <c r="J76" s="1">
        <v>0.98071468251639471</v>
      </c>
      <c r="K76" s="1">
        <v>-4.2037494671605167</v>
      </c>
      <c r="L76" s="1">
        <v>11.402902881869652</v>
      </c>
      <c r="M76" s="1">
        <v>-15.281756146643877</v>
      </c>
      <c r="N76" s="1">
        <v>8.0739051894661085</v>
      </c>
      <c r="O76" s="1">
        <v>30.559827017334218</v>
      </c>
      <c r="P76" s="1">
        <v>8.8148198868927476</v>
      </c>
      <c r="Q76" s="1">
        <v>9.9859181060560136</v>
      </c>
      <c r="R76">
        <v>6.584999997553866</v>
      </c>
      <c r="S76" s="9"/>
    </row>
    <row r="77" spans="1:19" x14ac:dyDescent="0.25">
      <c r="A77" s="2">
        <v>41759</v>
      </c>
      <c r="B77" s="1">
        <v>29.709824647520485</v>
      </c>
      <c r="C77" s="1">
        <v>8.8542919423455704</v>
      </c>
      <c r="D77" s="1">
        <v>-0.25657109483428264</v>
      </c>
      <c r="E77" s="1">
        <v>11.148327129123599</v>
      </c>
      <c r="F77" s="1">
        <v>2.5944834099239489</v>
      </c>
      <c r="G77" s="1">
        <v>5.4085343388168186</v>
      </c>
      <c r="H77" s="1">
        <v>13.39127189385402</v>
      </c>
      <c r="I77" s="1">
        <v>-3.4892801314623836</v>
      </c>
      <c r="J77" s="1">
        <v>-3.2772078955714616</v>
      </c>
      <c r="K77" s="1">
        <v>1.1173961187152697</v>
      </c>
      <c r="L77" s="1">
        <v>0.40233605129322403</v>
      </c>
      <c r="M77" s="1">
        <v>-3.1545001695187138</v>
      </c>
      <c r="N77" s="1">
        <v>-6.6269001910407441</v>
      </c>
      <c r="O77" s="1">
        <v>6.2726516111770882</v>
      </c>
      <c r="P77" s="1">
        <v>7.5696480218834408</v>
      </c>
      <c r="Q77" s="1">
        <v>0</v>
      </c>
      <c r="R77">
        <v>-0.11641708318301663</v>
      </c>
      <c r="S77" s="9"/>
    </row>
    <row r="78" spans="1:19" x14ac:dyDescent="0.25">
      <c r="A78" s="2">
        <v>41790</v>
      </c>
      <c r="B78" s="1">
        <v>-3.3189661201809004</v>
      </c>
      <c r="C78" s="1">
        <v>-1.9321465598583762</v>
      </c>
      <c r="D78" s="1">
        <v>7.948072149085661</v>
      </c>
      <c r="E78" s="1">
        <v>11.080289379498467</v>
      </c>
      <c r="F78" s="1">
        <v>-2.209701201868556</v>
      </c>
      <c r="G78" s="1">
        <v>8.0295876067547827</v>
      </c>
      <c r="H78" s="1">
        <v>-10.22408331004628</v>
      </c>
      <c r="I78" s="1">
        <v>0.2930616960591727</v>
      </c>
      <c r="J78" s="1">
        <v>1.5681316767199756</v>
      </c>
      <c r="K78" s="1">
        <v>-7.9881741427810571</v>
      </c>
      <c r="L78" s="1">
        <v>18.962353018839085</v>
      </c>
      <c r="M78" s="1">
        <v>-7.8951403682100425</v>
      </c>
      <c r="N78" s="1">
        <v>9.4506172092017575</v>
      </c>
      <c r="O78" s="1">
        <v>25.611252892924792</v>
      </c>
      <c r="P78" s="1">
        <v>12.383739336401907</v>
      </c>
      <c r="Q78" s="1">
        <v>19.689165027676498</v>
      </c>
      <c r="R78">
        <v>7.6662093563815121</v>
      </c>
      <c r="S78" s="9"/>
    </row>
    <row r="79" spans="1:19" x14ac:dyDescent="0.25">
      <c r="A79" s="2">
        <v>41820</v>
      </c>
      <c r="B79" s="1">
        <v>21.536024041564733</v>
      </c>
      <c r="C79" s="1">
        <v>8.4831850057564626</v>
      </c>
      <c r="D79" s="1">
        <v>42.410332942025484</v>
      </c>
      <c r="E79" s="1">
        <v>8.0432201262901337</v>
      </c>
      <c r="F79" s="1">
        <v>12.455440824937471</v>
      </c>
      <c r="G79" s="1">
        <v>24.181248803662079</v>
      </c>
      <c r="H79" s="1">
        <v>5.7129521796587222</v>
      </c>
      <c r="I79" s="1">
        <v>-5.010284872834287</v>
      </c>
      <c r="J79" s="1">
        <v>9.5388939858578734</v>
      </c>
      <c r="K79" s="1">
        <v>13.474742485034289</v>
      </c>
      <c r="L79" s="1">
        <v>6.8793008149594765</v>
      </c>
      <c r="M79" s="1">
        <v>10.21504280371545</v>
      </c>
      <c r="N79" s="1">
        <v>10.489637083631195</v>
      </c>
      <c r="O79" s="1">
        <v>-5.1075696237372812</v>
      </c>
      <c r="P79" s="1">
        <v>7.0943704813860755</v>
      </c>
      <c r="Q79" s="1">
        <v>6.3856002269507499</v>
      </c>
      <c r="R79">
        <v>5.1408419687646543</v>
      </c>
      <c r="S79" s="9"/>
    </row>
    <row r="80" spans="1:19" x14ac:dyDescent="0.25">
      <c r="A80" s="2">
        <v>41851</v>
      </c>
      <c r="B80" s="1">
        <v>5.730268178939653</v>
      </c>
      <c r="C80" s="1">
        <v>6.665148634038716</v>
      </c>
      <c r="D80" s="1">
        <v>-1.7320910192305619</v>
      </c>
      <c r="E80" s="1">
        <v>12.047607725254464</v>
      </c>
      <c r="F80" s="1">
        <v>6.1815210819543314</v>
      </c>
      <c r="G80" s="1">
        <v>-1.5554837982650427</v>
      </c>
      <c r="H80" s="1">
        <v>10.79371379921777</v>
      </c>
      <c r="I80" s="1">
        <v>9.1086594502648381</v>
      </c>
      <c r="J80" s="1">
        <v>-0.94129590606537372</v>
      </c>
      <c r="K80" s="1">
        <v>1.1446584324596636</v>
      </c>
      <c r="L80" s="1">
        <v>6.6913364973509069</v>
      </c>
      <c r="M80" s="1">
        <v>3.3867455560930364</v>
      </c>
      <c r="N80" s="1">
        <v>-7.7434690894924021</v>
      </c>
      <c r="O80" s="1">
        <v>9.2335037749996431E-3</v>
      </c>
      <c r="P80" s="1">
        <v>-7.0650611664505885</v>
      </c>
      <c r="Q80" s="1">
        <v>-3.7140485225440374</v>
      </c>
      <c r="R80">
        <v>1.434215121138662</v>
      </c>
      <c r="S80" s="9"/>
    </row>
    <row r="81" spans="1:19" x14ac:dyDescent="0.25">
      <c r="A81" s="2">
        <v>41882</v>
      </c>
      <c r="B81" s="1">
        <v>-0.73556049384243849</v>
      </c>
      <c r="C81" s="1">
        <v>18.66729514355427</v>
      </c>
      <c r="D81" s="1">
        <v>-1.4982620754454505</v>
      </c>
      <c r="E81" s="1">
        <v>8.6855530614715022</v>
      </c>
      <c r="F81" s="1">
        <v>-2.2615222054394097</v>
      </c>
      <c r="G81" s="1">
        <v>7.1739851672935728</v>
      </c>
      <c r="H81" s="1">
        <v>5.1668003716686517</v>
      </c>
      <c r="I81" s="1">
        <v>-0.20997763127383662</v>
      </c>
      <c r="J81" s="1">
        <v>-6.0245817859510229</v>
      </c>
      <c r="K81" s="1">
        <v>5.8427875689292179</v>
      </c>
      <c r="L81" s="1">
        <v>8.2059379870578084</v>
      </c>
      <c r="M81" s="1">
        <v>6.6388822563427805</v>
      </c>
      <c r="N81" s="1">
        <v>-18.730006900038553</v>
      </c>
      <c r="O81" s="1">
        <v>5.5622877558853059</v>
      </c>
      <c r="P81" s="1">
        <v>-0.29461086986937929</v>
      </c>
      <c r="Q81" s="1">
        <v>2.7832414664630529</v>
      </c>
      <c r="R81">
        <v>2.9736242767435233</v>
      </c>
      <c r="S81" s="9"/>
    </row>
    <row r="82" spans="1:19" x14ac:dyDescent="0.25">
      <c r="A82" s="2">
        <v>41912</v>
      </c>
      <c r="B82" s="1">
        <v>8.3459742107884889</v>
      </c>
      <c r="C82" s="1">
        <v>6.3656999939917345</v>
      </c>
      <c r="D82" s="1">
        <v>8.5228741253297677</v>
      </c>
      <c r="E82" s="1">
        <v>11.851778603439605</v>
      </c>
      <c r="F82" s="1">
        <v>8.1518197953982448</v>
      </c>
      <c r="G82" s="1">
        <v>6.1542083520203574</v>
      </c>
      <c r="H82" s="1">
        <v>2.4145823243602913</v>
      </c>
      <c r="I82" s="1">
        <v>4.1075649876461027</v>
      </c>
      <c r="J82" s="1">
        <v>13.78342110112764</v>
      </c>
      <c r="K82" s="1">
        <v>14.025082072492658</v>
      </c>
      <c r="L82" s="1">
        <v>-1.8879034650791122</v>
      </c>
      <c r="M82" s="1">
        <v>4.0565268138418515</v>
      </c>
      <c r="N82" s="1">
        <v>-4.0746377294615206</v>
      </c>
      <c r="O82" s="1">
        <v>-2.3337650571829722</v>
      </c>
      <c r="P82" s="1">
        <v>-2.4778529847583726</v>
      </c>
      <c r="Q82" s="1">
        <v>-2.9379890934978414</v>
      </c>
      <c r="R82">
        <v>0.13128475533645351</v>
      </c>
      <c r="S82" s="9"/>
    </row>
    <row r="83" spans="1:19" x14ac:dyDescent="0.25">
      <c r="A83" s="2">
        <v>41943</v>
      </c>
      <c r="B83" s="1">
        <v>-6.9340249728708416</v>
      </c>
      <c r="C83" s="1">
        <v>15.021062171129101</v>
      </c>
      <c r="D83" s="1">
        <v>9.2633686309369256</v>
      </c>
      <c r="E83" s="1">
        <v>34.94263323162734</v>
      </c>
      <c r="F83" s="1">
        <v>-4.8187578271794029</v>
      </c>
      <c r="G83" s="1">
        <v>-10.024533145694706</v>
      </c>
      <c r="H83" s="1">
        <v>-7.009826952354409</v>
      </c>
      <c r="I83" s="1">
        <v>-4.1365620518965454</v>
      </c>
      <c r="J83" s="1">
        <v>9.1489409146432159</v>
      </c>
      <c r="K83" s="1">
        <v>4.0894935174302152</v>
      </c>
      <c r="L83" s="1">
        <v>2.8735164237075899</v>
      </c>
      <c r="M83" s="1">
        <v>7.78576381069115</v>
      </c>
      <c r="N83" s="1">
        <v>-3.4912426820866678</v>
      </c>
      <c r="O83" s="1">
        <v>20.280582647157523</v>
      </c>
      <c r="P83" s="1">
        <v>3.2705338831348558</v>
      </c>
      <c r="Q83" s="1">
        <v>6.3192863219619309</v>
      </c>
      <c r="R83">
        <v>4.3894857679312418</v>
      </c>
      <c r="S83" s="9"/>
    </row>
    <row r="84" spans="1:19" x14ac:dyDescent="0.25">
      <c r="A84" s="2">
        <v>41973</v>
      </c>
      <c r="B84" s="1">
        <v>23.412926783729517</v>
      </c>
      <c r="C84" s="1">
        <v>-4.6484733976748602</v>
      </c>
      <c r="D84" s="1">
        <v>21.80926195934066</v>
      </c>
      <c r="E84" s="1">
        <v>-3.7951807881543509</v>
      </c>
      <c r="F84" s="1">
        <v>1.3391566762455291</v>
      </c>
      <c r="G84" s="1">
        <v>5.7054338851563031</v>
      </c>
      <c r="H84" s="1">
        <v>-3.1788148028295891</v>
      </c>
      <c r="I84" s="1">
        <v>2.2144389396662674</v>
      </c>
      <c r="J84" s="1">
        <v>10.392167857201446</v>
      </c>
      <c r="K84" s="1">
        <v>-8.2028694969251017</v>
      </c>
      <c r="L84" s="1">
        <v>1.6002389739732539</v>
      </c>
      <c r="M84" s="1">
        <v>7.3414563111242224</v>
      </c>
      <c r="N84" s="1">
        <v>-1.717712519808464</v>
      </c>
      <c r="O84" s="1">
        <v>3.6503508756122636</v>
      </c>
      <c r="P84" s="1">
        <v>-19.979629515532924</v>
      </c>
      <c r="Q84" s="1">
        <v>-5.0233750842505582</v>
      </c>
      <c r="R84">
        <v>3.1468323591697467</v>
      </c>
      <c r="S84" s="9"/>
    </row>
    <row r="85" spans="1:19" x14ac:dyDescent="0.25">
      <c r="A85" s="2">
        <v>42004</v>
      </c>
      <c r="B85" s="1">
        <v>13.091423261304808</v>
      </c>
      <c r="C85" s="1">
        <v>1.7303137659908021</v>
      </c>
      <c r="D85" s="1">
        <v>-1.5012498070997333</v>
      </c>
      <c r="E85" s="1">
        <v>3.2669003980172819</v>
      </c>
      <c r="F85" s="1">
        <v>-3.2593262388767315</v>
      </c>
      <c r="G85" s="1">
        <v>-1.6321757665864096</v>
      </c>
      <c r="H85" s="1">
        <v>3.7952913486463049</v>
      </c>
      <c r="I85" s="1">
        <v>1.5166645576821225</v>
      </c>
      <c r="J85" s="1">
        <v>-0.31438030526750216</v>
      </c>
      <c r="K85" s="1">
        <v>-0.26354905364189762</v>
      </c>
      <c r="L85" s="1">
        <v>9.4628764513101586</v>
      </c>
      <c r="M85" s="1">
        <v>-9.9960277024202231</v>
      </c>
      <c r="N85" s="1">
        <v>17.14256763246625</v>
      </c>
      <c r="O85" s="1">
        <v>8.3855094462617163</v>
      </c>
      <c r="P85" s="1">
        <v>3.5451586677060707</v>
      </c>
      <c r="Q85" s="1">
        <v>4.4387229704868227</v>
      </c>
      <c r="R85">
        <v>-3.6225964237480741</v>
      </c>
      <c r="S85" s="9"/>
    </row>
    <row r="86" spans="1:19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S86" s="9"/>
    </row>
    <row r="87" spans="1:19" x14ac:dyDescent="0.25">
      <c r="A87" s="5" t="s">
        <v>18</v>
      </c>
      <c r="B87" s="1">
        <f>AVERAGE(B3:B85)</f>
        <v>2.2150213139120898</v>
      </c>
      <c r="C87" s="1">
        <f t="shared" ref="C87:R87" si="0">AVERAGE(C3:C85)</f>
        <v>2.6017436470779827</v>
      </c>
      <c r="D87" s="1">
        <f t="shared" si="0"/>
        <v>5.3233783274342334</v>
      </c>
      <c r="E87" s="1">
        <f t="shared" si="0"/>
        <v>6.9610755604586485</v>
      </c>
      <c r="F87" s="1">
        <f t="shared" si="0"/>
        <v>2.1294279663745956</v>
      </c>
      <c r="G87" s="1">
        <f t="shared" si="0"/>
        <v>1.9554384691731388</v>
      </c>
      <c r="H87" s="1">
        <f t="shared" si="0"/>
        <v>2.1171719196973178</v>
      </c>
      <c r="I87" s="1">
        <f t="shared" si="0"/>
        <v>1.5991717016228324</v>
      </c>
      <c r="J87" s="1">
        <f t="shared" si="0"/>
        <v>1.2063334545458262</v>
      </c>
      <c r="K87" s="1">
        <f t="shared" si="0"/>
        <v>1.076920550105982</v>
      </c>
      <c r="L87" s="1">
        <f t="shared" si="0"/>
        <v>0.77610509566892205</v>
      </c>
      <c r="M87" s="1">
        <f t="shared" si="0"/>
        <v>1.1658726655474074</v>
      </c>
      <c r="N87" s="1">
        <f t="shared" si="0"/>
        <v>8.0448639461012786E-2</v>
      </c>
      <c r="O87" s="1">
        <f t="shared" si="0"/>
        <v>1.3515797569825163</v>
      </c>
      <c r="P87" s="1">
        <f t="shared" si="0"/>
        <v>-1.0830682736178496</v>
      </c>
      <c r="Q87" s="1">
        <f t="shared" si="0"/>
        <v>1.2551543469190067</v>
      </c>
      <c r="R87" s="1">
        <f t="shared" si="0"/>
        <v>0.57543631369936299</v>
      </c>
      <c r="S87" s="9"/>
    </row>
    <row r="88" spans="1:19" x14ac:dyDescent="0.25">
      <c r="A88" s="3" t="s">
        <v>19</v>
      </c>
      <c r="B88" s="1">
        <f>_xlfn.STDEV.P(B3:B85)</f>
        <v>18.39753695008773</v>
      </c>
      <c r="C88" s="1">
        <f t="shared" ref="C88:R88" si="1">_xlfn.STDEV.P(C3:C85)</f>
        <v>10.418778369620727</v>
      </c>
      <c r="D88" s="1">
        <f t="shared" si="1"/>
        <v>13.256202451286532</v>
      </c>
      <c r="E88" s="1">
        <f t="shared" si="1"/>
        <v>16.234398929268473</v>
      </c>
      <c r="F88" s="1">
        <f t="shared" si="1"/>
        <v>8.4330793344273776</v>
      </c>
      <c r="G88" s="1">
        <f t="shared" si="1"/>
        <v>8.2259664813056279</v>
      </c>
      <c r="H88" s="1">
        <f t="shared" si="1"/>
        <v>12.550147051973189</v>
      </c>
      <c r="I88" s="1">
        <f t="shared" si="1"/>
        <v>6.2549591669417515</v>
      </c>
      <c r="J88" s="1">
        <f t="shared" si="1"/>
        <v>10.565065187553721</v>
      </c>
      <c r="K88" s="1">
        <f t="shared" si="1"/>
        <v>9.4128909496930628</v>
      </c>
      <c r="L88" s="1">
        <f t="shared" si="1"/>
        <v>13.075638010550822</v>
      </c>
      <c r="M88" s="1">
        <f t="shared" si="1"/>
        <v>9.1136295509726857</v>
      </c>
      <c r="N88" s="1">
        <f t="shared" si="1"/>
        <v>12.021667584890908</v>
      </c>
      <c r="O88" s="1">
        <f t="shared" si="1"/>
        <v>16.446115334335392</v>
      </c>
      <c r="P88" s="1">
        <f t="shared" si="1"/>
        <v>16.450219503231754</v>
      </c>
      <c r="Q88" s="1">
        <f t="shared" si="1"/>
        <v>10.925120567246912</v>
      </c>
      <c r="R88" s="1">
        <f t="shared" si="1"/>
        <v>7.2750680029052734</v>
      </c>
      <c r="S88" s="9"/>
    </row>
    <row r="89" spans="1:19" x14ac:dyDescent="0.25">
      <c r="A89" s="10" t="s">
        <v>41</v>
      </c>
      <c r="B89">
        <f>INTERCEPT(B3:B85,$R$3:$R$85)</f>
        <v>1.6167125203901003</v>
      </c>
      <c r="C89">
        <f t="shared" ref="C89:Q89" si="2">INTERCEPT(C3:C85,$R$3:$R$85)</f>
        <v>2.2133472369931715</v>
      </c>
      <c r="D89">
        <f t="shared" si="2"/>
        <v>4.7140703492497771</v>
      </c>
      <c r="E89">
        <f t="shared" si="2"/>
        <v>6.2069055105157771</v>
      </c>
      <c r="F89">
        <f t="shared" si="2"/>
        <v>1.8150598223575418</v>
      </c>
      <c r="G89">
        <f t="shared" si="2"/>
        <v>1.6333327206444117</v>
      </c>
      <c r="H89">
        <f t="shared" si="2"/>
        <v>1.6583574250209925</v>
      </c>
      <c r="I89">
        <f t="shared" si="2"/>
        <v>1.3798037155727232</v>
      </c>
      <c r="J89">
        <f t="shared" si="2"/>
        <v>0.70980965038993116</v>
      </c>
      <c r="K89">
        <f t="shared" si="2"/>
        <v>0.76607976972194081</v>
      </c>
      <c r="L89">
        <f t="shared" si="2"/>
        <v>9.1073459580229388E-2</v>
      </c>
      <c r="M89">
        <f t="shared" si="2"/>
        <v>0.89568118893047788</v>
      </c>
      <c r="N89">
        <f t="shared" si="2"/>
        <v>-0.53214262473520346</v>
      </c>
      <c r="O89">
        <f t="shared" si="2"/>
        <v>0.31239745956886544</v>
      </c>
      <c r="P89">
        <f t="shared" si="2"/>
        <v>-1.9728344758734451</v>
      </c>
      <c r="Q89">
        <f t="shared" si="2"/>
        <v>0.65816117077195957</v>
      </c>
      <c r="S89" s="9"/>
    </row>
    <row r="90" spans="1:19" x14ac:dyDescent="0.25">
      <c r="A90" s="10" t="s">
        <v>42</v>
      </c>
      <c r="B90">
        <f>TDIST(ABS(B89)/INDEX(LINEST(B3:B85,$R$3:$R$85,TRUE,TRUE),2,2),81,2)</f>
        <v>0.38963977112934789</v>
      </c>
      <c r="C90">
        <f t="shared" ref="C90:Q90" si="3">TDIST(ABS(C89)/INDEX(LINEST(C3:C85,$R$3:$R$85,TRUE,TRUE),2,2),81,2)</f>
        <v>3.364449701536678E-2</v>
      </c>
      <c r="D90">
        <f t="shared" si="3"/>
        <v>1.8399378898578924E-4</v>
      </c>
      <c r="E90">
        <f t="shared" si="3"/>
        <v>5.9273352260620914E-5</v>
      </c>
      <c r="F90">
        <f t="shared" si="3"/>
        <v>3.144129894400241E-2</v>
      </c>
      <c r="G90">
        <f t="shared" si="3"/>
        <v>4.3566094037438573E-2</v>
      </c>
      <c r="H90">
        <f t="shared" si="3"/>
        <v>0.18499369699262763</v>
      </c>
      <c r="I90">
        <f t="shared" si="3"/>
        <v>3.006605865790871E-2</v>
      </c>
      <c r="J90">
        <f t="shared" si="3"/>
        <v>0.45578381981630633</v>
      </c>
      <c r="K90">
        <f t="shared" si="3"/>
        <v>0.42399132591497113</v>
      </c>
      <c r="L90">
        <f t="shared" si="3"/>
        <v>0.9337306598495092</v>
      </c>
      <c r="M90">
        <f t="shared" si="3"/>
        <v>0.34438500858658427</v>
      </c>
      <c r="N90">
        <f t="shared" si="3"/>
        <v>0.60499191996795521</v>
      </c>
      <c r="O90">
        <f t="shared" si="3"/>
        <v>0.77765298219594292</v>
      </c>
      <c r="P90">
        <f t="shared" si="3"/>
        <v>0.14417833599131238</v>
      </c>
      <c r="Q90">
        <f t="shared" si="3"/>
        <v>0.45687983474335847</v>
      </c>
      <c r="S90" s="9"/>
    </row>
    <row r="91" spans="1:19" x14ac:dyDescent="0.25">
      <c r="A91" s="10" t="s">
        <v>43</v>
      </c>
      <c r="B91">
        <f>SLOPE(B3:B85,$R$3:$R$85)</f>
        <v>1.0397480646912671</v>
      </c>
      <c r="C91">
        <f t="shared" ref="C91:Q91" si="4">SLOPE(C3:C85,$R$3:$R$85)</f>
        <v>0.67495985365937339</v>
      </c>
      <c r="D91">
        <f t="shared" si="4"/>
        <v>1.0588625772804277</v>
      </c>
      <c r="E91">
        <f t="shared" si="4"/>
        <v>1.3106055909027805</v>
      </c>
      <c r="F91">
        <f t="shared" si="4"/>
        <v>0.54631266142389423</v>
      </c>
      <c r="G91">
        <f t="shared" si="4"/>
        <v>0.55975916163158845</v>
      </c>
      <c r="H91">
        <f t="shared" si="4"/>
        <v>0.79733323002627399</v>
      </c>
      <c r="I91">
        <f t="shared" si="4"/>
        <v>0.38122026856427788</v>
      </c>
      <c r="J91">
        <f t="shared" si="4"/>
        <v>0.86286491195497295</v>
      </c>
      <c r="K91">
        <f t="shared" si="4"/>
        <v>0.54018276737821613</v>
      </c>
      <c r="L91">
        <f t="shared" si="4"/>
        <v>1.1904560414075429</v>
      </c>
      <c r="M91">
        <f t="shared" si="4"/>
        <v>0.46954192876692741</v>
      </c>
      <c r="N91">
        <f t="shared" si="4"/>
        <v>1.064568310362604</v>
      </c>
      <c r="O91">
        <f t="shared" si="4"/>
        <v>1.8059032297300797</v>
      </c>
      <c r="P91">
        <f t="shared" si="4"/>
        <v>1.5462461806337344</v>
      </c>
      <c r="Q91">
        <f t="shared" si="4"/>
        <v>1.0374617693296058</v>
      </c>
    </row>
    <row r="92" spans="1:19" x14ac:dyDescent="0.25">
      <c r="A92" s="10" t="s">
        <v>42</v>
      </c>
      <c r="B92">
        <f>TDIST(ABS(B91)/INDEX(LINEST(B3:B85,$R$3:$R$85,TRUE,TRUE),2,1),81,2)</f>
        <v>1.1282326672938485E-4</v>
      </c>
      <c r="C92">
        <f t="shared" ref="C92:Q92" si="5">TDIST(ABS(C91)/INDEX(LINEST(C3:C85,$R$3:$R$85,TRUE,TRUE),2,1),81,2)</f>
        <v>6.8893687420899125E-6</v>
      </c>
      <c r="D92">
        <f t="shared" si="5"/>
        <v>8.4220478407548343E-9</v>
      </c>
      <c r="E92">
        <f t="shared" si="5"/>
        <v>5.3380923306457133E-9</v>
      </c>
      <c r="F92">
        <f t="shared" si="5"/>
        <v>6.8916808466009298E-6</v>
      </c>
      <c r="G92">
        <f t="shared" si="5"/>
        <v>1.9583613287993751E-6</v>
      </c>
      <c r="H92">
        <f t="shared" si="5"/>
        <v>1.088838241712823E-5</v>
      </c>
      <c r="I92">
        <f t="shared" si="5"/>
        <v>2.6921225334542683E-5</v>
      </c>
      <c r="J92">
        <f t="shared" si="5"/>
        <v>3.1919275442522282E-9</v>
      </c>
      <c r="K92">
        <f t="shared" si="5"/>
        <v>8.6074188161772787E-5</v>
      </c>
      <c r="L92">
        <f t="shared" si="5"/>
        <v>9.1405727625010268E-12</v>
      </c>
      <c r="M92">
        <f t="shared" si="5"/>
        <v>4.8094014518119737E-4</v>
      </c>
      <c r="N92">
        <f t="shared" si="5"/>
        <v>4.9977819799309491E-11</v>
      </c>
      <c r="O92">
        <f t="shared" si="5"/>
        <v>1.4467850290860374E-19</v>
      </c>
      <c r="P92">
        <f t="shared" si="5"/>
        <v>1.0418460185669869E-12</v>
      </c>
      <c r="Q92">
        <f t="shared" si="5"/>
        <v>4.9157455465181456E-13</v>
      </c>
    </row>
    <row r="93" spans="1:19" x14ac:dyDescent="0.25">
      <c r="A93" s="10" t="s">
        <v>44</v>
      </c>
      <c r="B93">
        <f>RSQ(B3:B85,$R$3:$R$85)</f>
        <v>0.16904837018933078</v>
      </c>
      <c r="C93">
        <f t="shared" ref="C93:Q93" si="6">RSQ(C3:C85,$R$3:$R$85)</f>
        <v>0.22212446705838793</v>
      </c>
      <c r="D93">
        <f t="shared" si="6"/>
        <v>0.33768755635974979</v>
      </c>
      <c r="E93">
        <f t="shared" si="6"/>
        <v>0.34494171597769419</v>
      </c>
      <c r="F93">
        <f t="shared" si="6"/>
        <v>0.22211826590248709</v>
      </c>
      <c r="G93">
        <f t="shared" si="6"/>
        <v>0.24507706136456131</v>
      </c>
      <c r="H93">
        <f t="shared" si="6"/>
        <v>0.21362703556634036</v>
      </c>
      <c r="I93">
        <f t="shared" si="6"/>
        <v>0.19659710689538518</v>
      </c>
      <c r="J93">
        <f t="shared" si="6"/>
        <v>0.35303305441836724</v>
      </c>
      <c r="K93">
        <f t="shared" si="6"/>
        <v>0.17430486572802523</v>
      </c>
      <c r="L93">
        <f t="shared" si="6"/>
        <v>0.43870750420543914</v>
      </c>
      <c r="M93">
        <f t="shared" si="6"/>
        <v>0.140488291375028</v>
      </c>
      <c r="N93">
        <f t="shared" si="6"/>
        <v>0.41504171856500882</v>
      </c>
      <c r="O93">
        <f t="shared" si="6"/>
        <v>0.6381700238539818</v>
      </c>
      <c r="P93">
        <f t="shared" si="6"/>
        <v>0.46761453233484945</v>
      </c>
      <c r="Q93">
        <f t="shared" si="6"/>
        <v>0.4772718733086409</v>
      </c>
    </row>
    <row r="94" spans="1:19" x14ac:dyDescent="0.25">
      <c r="A94" s="10" t="s">
        <v>45</v>
      </c>
      <c r="B94">
        <f>_xlfn.VAR.P(B3:B85)-(B91*B91*_xlfn.VAR.P($R$3:$R$85))</f>
        <v>281.251671177292</v>
      </c>
      <c r="C94">
        <f t="shared" ref="C94:Q94" si="7">_xlfn.VAR.P(C3:C85)-(C91*C91*_xlfn.VAR.P($R$3:$R$85))</f>
        <v>84.43912241596027</v>
      </c>
      <c r="D94">
        <f t="shared" si="7"/>
        <v>116.38611482372315</v>
      </c>
      <c r="E94">
        <f t="shared" si="7"/>
        <v>172.64435021628336</v>
      </c>
      <c r="F94">
        <f t="shared" si="7"/>
        <v>55.320480757526099</v>
      </c>
      <c r="G94">
        <f t="shared" si="7"/>
        <v>51.083011561713512</v>
      </c>
      <c r="H94">
        <f t="shared" si="7"/>
        <v>123.85861035388888</v>
      </c>
      <c r="I94">
        <f t="shared" si="7"/>
        <v>31.43274788361181</v>
      </c>
      <c r="J94">
        <f t="shared" si="7"/>
        <v>72.214840209876186</v>
      </c>
      <c r="K94">
        <f t="shared" si="7"/>
        <v>73.158666370897407</v>
      </c>
      <c r="L94">
        <f t="shared" si="7"/>
        <v>95.965474245322326</v>
      </c>
      <c r="M94">
        <f t="shared" si="7"/>
        <v>71.389532865460723</v>
      </c>
      <c r="N94">
        <f t="shared" si="7"/>
        <v>84.538458352625156</v>
      </c>
      <c r="O94">
        <f t="shared" si="7"/>
        <v>97.865857719145538</v>
      </c>
      <c r="P94">
        <f t="shared" si="7"/>
        <v>144.06868324438983</v>
      </c>
      <c r="Q94">
        <f t="shared" si="7"/>
        <v>62.391919345945929</v>
      </c>
    </row>
    <row r="95" spans="1:19" x14ac:dyDescent="0.25">
      <c r="A95" s="10" t="s">
        <v>47</v>
      </c>
      <c r="B95">
        <v>0.52</v>
      </c>
    </row>
    <row r="96" spans="1:19" x14ac:dyDescent="0.25">
      <c r="A96" s="10" t="s">
        <v>51</v>
      </c>
      <c r="B96">
        <f>IF(B90&gt;0.05,0,B89)</f>
        <v>0</v>
      </c>
      <c r="C96">
        <f t="shared" ref="C96:Q96" si="8">IF(C90&gt;0.05,0,C89)</f>
        <v>2.2133472369931715</v>
      </c>
      <c r="D96">
        <f t="shared" si="8"/>
        <v>4.7140703492497771</v>
      </c>
      <c r="E96">
        <f t="shared" si="8"/>
        <v>6.2069055105157771</v>
      </c>
      <c r="F96">
        <f t="shared" si="8"/>
        <v>1.8150598223575418</v>
      </c>
      <c r="G96">
        <f t="shared" si="8"/>
        <v>1.6333327206444117</v>
      </c>
      <c r="H96">
        <f t="shared" si="8"/>
        <v>0</v>
      </c>
      <c r="I96">
        <f t="shared" si="8"/>
        <v>1.3798037155727232</v>
      </c>
      <c r="J96">
        <f t="shared" si="8"/>
        <v>0</v>
      </c>
      <c r="K96">
        <f t="shared" si="8"/>
        <v>0</v>
      </c>
      <c r="L96">
        <f t="shared" si="8"/>
        <v>0</v>
      </c>
      <c r="M96">
        <f t="shared" si="8"/>
        <v>0</v>
      </c>
      <c r="N96">
        <f t="shared" si="8"/>
        <v>0</v>
      </c>
      <c r="O96">
        <f t="shared" si="8"/>
        <v>0</v>
      </c>
      <c r="P96">
        <f t="shared" si="8"/>
        <v>0</v>
      </c>
      <c r="Q96">
        <f t="shared" si="8"/>
        <v>0</v>
      </c>
    </row>
    <row r="97" spans="1:17" x14ac:dyDescent="0.25">
      <c r="A97" s="10" t="s">
        <v>48</v>
      </c>
      <c r="B97">
        <f>RANK(B102,$B$102:$Q$102)</f>
        <v>13</v>
      </c>
      <c r="C97">
        <f>RANK(C102,$B$102:$Q$102)</f>
        <v>7</v>
      </c>
      <c r="D97">
        <f>RANK(D102,$B$102:$Q$102)</f>
        <v>2</v>
      </c>
      <c r="E97">
        <f>RANK(E102,$B$102:$Q$102)</f>
        <v>16</v>
      </c>
      <c r="F97">
        <f>RANK(F102,$B$102:$Q$102)</f>
        <v>3</v>
      </c>
      <c r="G97">
        <f>RANK(G102,$B$102:$Q$102)</f>
        <v>6</v>
      </c>
      <c r="H97">
        <f>RANK(H102,$B$102:$Q$102)</f>
        <v>9</v>
      </c>
      <c r="I97">
        <f>RANK(I102,$B$102:$Q$102)</f>
        <v>5</v>
      </c>
      <c r="J97">
        <f>RANK(J102,$B$102:$Q$102)</f>
        <v>14</v>
      </c>
      <c r="K97">
        <f>RANK(K102,$B$102:$Q$102)</f>
        <v>8</v>
      </c>
      <c r="L97">
        <f>RANK(L102,$B$102:$Q$102)</f>
        <v>4</v>
      </c>
      <c r="M97">
        <f>RANK(M102,$B$102:$Q$102)</f>
        <v>15</v>
      </c>
      <c r="N97">
        <f>RANK(N102,$B$102:$Q$102)</f>
        <v>12</v>
      </c>
      <c r="O97">
        <f>RANK(O102,$B$102:$Q$102)</f>
        <v>11</v>
      </c>
      <c r="P97">
        <f>RANK(P102,$B$102:$Q$102)</f>
        <v>1</v>
      </c>
      <c r="Q97">
        <f>RANK(Q102,$B$102:$Q$102)</f>
        <v>10</v>
      </c>
    </row>
    <row r="98" spans="1:17" x14ac:dyDescent="0.25">
      <c r="A98" s="10" t="s">
        <v>46</v>
      </c>
      <c r="B98">
        <f>'Expected Beta'!B14</f>
        <v>1.3335694422013882</v>
      </c>
      <c r="C98">
        <f>'Expected Beta'!C14</f>
        <v>1.9210800643913382</v>
      </c>
      <c r="D98">
        <f>'Expected Beta'!D14</f>
        <v>1.3321706813117735</v>
      </c>
      <c r="E98">
        <f>'Expected Beta'!E14</f>
        <v>-1.210605264761184</v>
      </c>
      <c r="F98">
        <f>'Expected Beta'!F14</f>
        <v>0.42516575689350661</v>
      </c>
      <c r="G98">
        <f>'Expected Beta'!G14</f>
        <v>1.1611648193911348</v>
      </c>
      <c r="H98">
        <f>'Expected Beta'!H14</f>
        <v>-1.0786724791345912</v>
      </c>
      <c r="I98">
        <f>'Expected Beta'!I14</f>
        <v>0.62057961216632906</v>
      </c>
      <c r="J98">
        <f>'Expected Beta'!J14</f>
        <v>1.1067523764814076</v>
      </c>
      <c r="K98">
        <f>'Expected Beta'!K14</f>
        <v>-0.78756608230466618</v>
      </c>
      <c r="L98">
        <f>'Expected Beta'!L14</f>
        <v>-0.32294752651080849</v>
      </c>
      <c r="M98">
        <f>'Expected Beta'!M14</f>
        <v>1.1038482157464127</v>
      </c>
      <c r="N98">
        <f>'Expected Beta'!N14</f>
        <v>1.6715813978674152</v>
      </c>
      <c r="O98">
        <f>'Expected Beta'!O14</f>
        <v>1.69435397330107</v>
      </c>
      <c r="P98">
        <f>'Expected Beta'!P14</f>
        <v>-3.7007953450715829E-2</v>
      </c>
      <c r="Q98">
        <f>'Expected Beta'!Q14</f>
        <v>1.8166653970254925</v>
      </c>
    </row>
    <row r="99" spans="1:17" x14ac:dyDescent="0.25">
      <c r="A99" s="10" t="s">
        <v>50</v>
      </c>
      <c r="B99">
        <f>B96+B98*$R$87</f>
        <v>0.76738428388248248</v>
      </c>
      <c r="C99">
        <f t="shared" ref="C99:Q99" si="9">C96+C98*$R$87</f>
        <v>3.3188064675678577</v>
      </c>
      <c r="D99">
        <f t="shared" si="9"/>
        <v>5.480649735322193</v>
      </c>
      <c r="E99">
        <f t="shared" si="9"/>
        <v>5.5102792796165598</v>
      </c>
      <c r="F99">
        <f t="shared" si="9"/>
        <v>2.0597156382155406</v>
      </c>
      <c r="G99">
        <f t="shared" si="9"/>
        <v>2.3015091239122327</v>
      </c>
      <c r="H99">
        <f t="shared" si="9"/>
        <v>-0.62070731508216215</v>
      </c>
      <c r="I99">
        <f t="shared" si="9"/>
        <v>1.736907759954696</v>
      </c>
      <c r="J99">
        <f t="shared" si="9"/>
        <v>0.63686550770047068</v>
      </c>
      <c r="K99">
        <f t="shared" si="9"/>
        <v>-0.45319412319604624</v>
      </c>
      <c r="L99">
        <f t="shared" si="9"/>
        <v>-0.18583573417370694</v>
      </c>
      <c r="M99">
        <f t="shared" si="9"/>
        <v>0.63519434815273479</v>
      </c>
      <c r="N99">
        <f t="shared" si="9"/>
        <v>0.96188863763725363</v>
      </c>
      <c r="O99">
        <f t="shared" si="9"/>
        <v>0.97499280449823655</v>
      </c>
      <c r="P99">
        <f t="shared" si="9"/>
        <v>-2.1295720311237536E-2</v>
      </c>
      <c r="Q99">
        <f t="shared" si="9"/>
        <v>1.045375239289539</v>
      </c>
    </row>
    <row r="100" spans="1:17" x14ac:dyDescent="0.25">
      <c r="A100" s="10" t="s">
        <v>52</v>
      </c>
      <c r="B100">
        <f>SQRT((B98*$R$88)^2+B94)</f>
        <v>19.374642112632412</v>
      </c>
      <c r="C100">
        <f t="shared" ref="C100:Q100" si="10">SQRT((C98*$R$88)^2+C94)</f>
        <v>16.726247815818603</v>
      </c>
      <c r="D100">
        <f t="shared" si="10"/>
        <v>14.502201606092218</v>
      </c>
      <c r="E100">
        <f t="shared" si="10"/>
        <v>15.818082993361388</v>
      </c>
      <c r="F100">
        <f t="shared" si="10"/>
        <v>8.055296950124756</v>
      </c>
      <c r="G100">
        <f t="shared" si="10"/>
        <v>11.065449093874181</v>
      </c>
      <c r="H100">
        <f t="shared" si="10"/>
        <v>13.617655545588898</v>
      </c>
      <c r="I100">
        <f t="shared" si="10"/>
        <v>7.1983189444259983</v>
      </c>
      <c r="J100">
        <f t="shared" si="10"/>
        <v>11.706608979392712</v>
      </c>
      <c r="K100">
        <f t="shared" si="10"/>
        <v>10.29499615954493</v>
      </c>
      <c r="L100">
        <f t="shared" si="10"/>
        <v>10.073999257989627</v>
      </c>
      <c r="M100">
        <f t="shared" si="10"/>
        <v>11.656740573266267</v>
      </c>
      <c r="N100">
        <f t="shared" si="10"/>
        <v>15.245496947659301</v>
      </c>
      <c r="O100">
        <f t="shared" si="10"/>
        <v>15.805361602285204</v>
      </c>
      <c r="P100">
        <f t="shared" si="10"/>
        <v>12.005880681281065</v>
      </c>
      <c r="Q100">
        <f t="shared" si="10"/>
        <v>15.396889449044432</v>
      </c>
    </row>
    <row r="101" spans="1:17" x14ac:dyDescent="0.25">
      <c r="A101" s="10" t="s">
        <v>53</v>
      </c>
      <c r="B101">
        <f>B100^2</f>
        <v>375.37675699258932</v>
      </c>
      <c r="C101">
        <f t="shared" ref="C101:Q101" si="11">C100^2</f>
        <v>279.76736599617658</v>
      </c>
      <c r="D101">
        <f t="shared" si="11"/>
        <v>210.3138514237437</v>
      </c>
      <c r="E101">
        <f t="shared" si="11"/>
        <v>250.21174958486878</v>
      </c>
      <c r="F101">
        <f t="shared" si="11"/>
        <v>64.887808954689191</v>
      </c>
      <c r="G101">
        <f t="shared" si="11"/>
        <v>122.44416364912092</v>
      </c>
      <c r="H101">
        <f t="shared" si="11"/>
        <v>185.44054255830807</v>
      </c>
      <c r="I101">
        <f t="shared" si="11"/>
        <v>51.81579562568222</v>
      </c>
      <c r="J101">
        <f t="shared" si="11"/>
        <v>137.04469379639806</v>
      </c>
      <c r="K101">
        <f t="shared" si="11"/>
        <v>105.98694592504485</v>
      </c>
      <c r="L101">
        <f t="shared" si="11"/>
        <v>101.48546104997556</v>
      </c>
      <c r="M101">
        <f t="shared" si="11"/>
        <v>135.879600792432</v>
      </c>
      <c r="N101">
        <f t="shared" si="11"/>
        <v>232.42517718108908</v>
      </c>
      <c r="O101">
        <f t="shared" si="11"/>
        <v>249.80945537899152</v>
      </c>
      <c r="P101">
        <f t="shared" si="11"/>
        <v>144.14117093315789</v>
      </c>
      <c r="Q101">
        <f t="shared" si="11"/>
        <v>237.06420470609575</v>
      </c>
    </row>
    <row r="102" spans="1:17" x14ac:dyDescent="0.25">
      <c r="A102" s="10" t="s">
        <v>49</v>
      </c>
      <c r="B102">
        <f>(B99-$B$95)/B98</f>
        <v>0.18550536331584888</v>
      </c>
      <c r="C102">
        <f t="shared" ref="C102:Q102" si="12">(C99-$B$95)/C98</f>
        <v>1.4568921511632116</v>
      </c>
      <c r="D102">
        <f t="shared" si="12"/>
        <v>3.7237343569500392</v>
      </c>
      <c r="E102">
        <f t="shared" si="12"/>
        <v>-4.122135781890055</v>
      </c>
      <c r="F102">
        <f t="shared" si="12"/>
        <v>3.6214479017913965</v>
      </c>
      <c r="G102">
        <f t="shared" si="12"/>
        <v>1.5342431101610363</v>
      </c>
      <c r="H102">
        <f t="shared" si="12"/>
        <v>1.05751035383543</v>
      </c>
      <c r="I102">
        <f t="shared" si="12"/>
        <v>1.9609212679525441</v>
      </c>
      <c r="J102">
        <f t="shared" si="12"/>
        <v>0.1055931843327141</v>
      </c>
      <c r="K102">
        <f t="shared" si="12"/>
        <v>1.2356983687618619</v>
      </c>
      <c r="L102">
        <f t="shared" si="12"/>
        <v>2.1856050170122105</v>
      </c>
      <c r="M102">
        <f t="shared" si="12"/>
        <v>0.1043570542665971</v>
      </c>
      <c r="N102">
        <f t="shared" si="12"/>
        <v>0.26435364631420893</v>
      </c>
      <c r="O102">
        <f t="shared" si="12"/>
        <v>0.26853468145843501</v>
      </c>
      <c r="P102">
        <f t="shared" si="12"/>
        <v>14.626469983866873</v>
      </c>
      <c r="Q102">
        <f t="shared" si="12"/>
        <v>0.28919758154130054</v>
      </c>
    </row>
    <row r="103" spans="1:17" x14ac:dyDescent="0.25">
      <c r="A103" s="10" t="s">
        <v>54</v>
      </c>
      <c r="B103">
        <f>(B99-$B$95)*B98/B94</f>
        <v>1.172985462044032E-3</v>
      </c>
      <c r="C103">
        <f t="shared" ref="C103:Q103" si="13">(C99-$B$95)*C98/C94</f>
        <v>6.3675831239073485E-2</v>
      </c>
      <c r="D103">
        <f t="shared" si="13"/>
        <v>5.6780245200746475E-2</v>
      </c>
      <c r="E103">
        <f t="shared" si="13"/>
        <v>-3.4992505465508486E-2</v>
      </c>
      <c r="F103">
        <f t="shared" si="13"/>
        <v>1.1833490160578889E-2</v>
      </c>
      <c r="G103">
        <f t="shared" si="13"/>
        <v>4.0495375211230346E-2</v>
      </c>
      <c r="H103">
        <f t="shared" si="13"/>
        <v>9.9343080308344975E-3</v>
      </c>
      <c r="I103">
        <f t="shared" si="13"/>
        <v>2.4025521042931673E-2</v>
      </c>
      <c r="J103">
        <f t="shared" si="13"/>
        <v>1.7910609232160743E-3</v>
      </c>
      <c r="K103">
        <f t="shared" si="13"/>
        <v>1.0476608185306276E-2</v>
      </c>
      <c r="L103">
        <f t="shared" si="13"/>
        <v>2.3753116031253302E-3</v>
      </c>
      <c r="M103">
        <f t="shared" si="13"/>
        <v>1.7811725412478186E-3</v>
      </c>
      <c r="N103">
        <f t="shared" si="13"/>
        <v>8.7374768950996707E-3</v>
      </c>
      <c r="O103">
        <f t="shared" si="13"/>
        <v>7.8773014827843157E-3</v>
      </c>
      <c r="P103">
        <f t="shared" si="13"/>
        <v>1.3904650455066921E-4</v>
      </c>
      <c r="Q103">
        <f t="shared" si="13"/>
        <v>1.5297349843963567E-2</v>
      </c>
    </row>
    <row r="104" spans="1:17" x14ac:dyDescent="0.25">
      <c r="A104" s="10" t="s">
        <v>55</v>
      </c>
      <c r="B104">
        <f>B98^2/B94</f>
        <v>6.3231889422348383E-3</v>
      </c>
      <c r="C104">
        <f t="shared" ref="C104:Q104" si="14">C98^2/C94</f>
        <v>4.3706619730385296E-2</v>
      </c>
      <c r="D104">
        <f t="shared" si="14"/>
        <v>1.5248199725839972E-2</v>
      </c>
      <c r="E104">
        <f t="shared" si="14"/>
        <v>8.4889259638759283E-3</v>
      </c>
      <c r="F104">
        <f t="shared" si="14"/>
        <v>3.2676129773191818E-3</v>
      </c>
      <c r="G104">
        <f t="shared" si="14"/>
        <v>2.6394366670468471E-2</v>
      </c>
      <c r="H104">
        <f t="shared" si="14"/>
        <v>9.3940527341451214E-3</v>
      </c>
      <c r="I104">
        <f t="shared" si="14"/>
        <v>1.2252159959495686E-2</v>
      </c>
      <c r="J104">
        <f t="shared" si="14"/>
        <v>1.6961898957158179E-2</v>
      </c>
      <c r="K104">
        <f t="shared" si="14"/>
        <v>8.4782892412519489E-3</v>
      </c>
      <c r="L104">
        <f t="shared" si="14"/>
        <v>1.0867982021620973E-3</v>
      </c>
      <c r="M104">
        <f t="shared" si="14"/>
        <v>1.7068060743622784E-2</v>
      </c>
      <c r="N104">
        <f t="shared" si="14"/>
        <v>3.3052227638707757E-2</v>
      </c>
      <c r="O104">
        <f t="shared" si="14"/>
        <v>2.9334391520685565E-2</v>
      </c>
      <c r="P104">
        <f t="shared" si="14"/>
        <v>9.5064977881907776E-6</v>
      </c>
      <c r="Q104">
        <f t="shared" si="14"/>
        <v>5.2895842912776707E-2</v>
      </c>
    </row>
    <row r="105" spans="1:17" x14ac:dyDescent="0.25">
      <c r="A105" s="10" t="s">
        <v>56</v>
      </c>
      <c r="B105">
        <f>R87</f>
        <v>0.57543631369936299</v>
      </c>
    </row>
    <row r="106" spans="1:17" x14ac:dyDescent="0.25">
      <c r="A106" s="10" t="s">
        <v>57</v>
      </c>
      <c r="B106">
        <f>R88</f>
        <v>7.2750680029052734</v>
      </c>
    </row>
    <row r="107" spans="1:17" x14ac:dyDescent="0.25">
      <c r="A107" s="10"/>
    </row>
    <row r="108" spans="1:17" x14ac:dyDescent="0.25">
      <c r="A108" s="10" t="s">
        <v>58</v>
      </c>
      <c r="B108" t="s">
        <v>43</v>
      </c>
      <c r="C108" t="s">
        <v>59</v>
      </c>
      <c r="D108" t="s">
        <v>60</v>
      </c>
      <c r="E108" t="s">
        <v>61</v>
      </c>
      <c r="F108" t="s">
        <v>62</v>
      </c>
      <c r="G108" t="s">
        <v>63</v>
      </c>
      <c r="H108" t="s">
        <v>64</v>
      </c>
      <c r="I108" t="s">
        <v>65</v>
      </c>
      <c r="J108" t="s">
        <v>68</v>
      </c>
      <c r="K108" t="s">
        <v>67</v>
      </c>
      <c r="L108" t="s">
        <v>69</v>
      </c>
    </row>
    <row r="109" spans="1:17" x14ac:dyDescent="0.25">
      <c r="A109">
        <v>1</v>
      </c>
      <c r="B109">
        <f>HLOOKUP(A109,$B$97:$Q$104,2,FALSE)</f>
        <v>-3.7007953450715829E-2</v>
      </c>
      <c r="C109">
        <f>HLOOKUP(A109,$B$97:$Q$104,6,FALSE)</f>
        <v>14.626469983866873</v>
      </c>
      <c r="D109">
        <f>HLOOKUP(A109,$B$97:$Q$104,7,FALSE)</f>
        <v>1.3904650455066921E-4</v>
      </c>
      <c r="E109">
        <f>HLOOKUP(A109,$B$97:$Q$104,8,FALSE)</f>
        <v>9.5064977881907776E-6</v>
      </c>
      <c r="F109">
        <f>SUM($D$109:D109)</f>
        <v>1.3904650455066921E-4</v>
      </c>
      <c r="G109">
        <f>SUM($E$109:E109)</f>
        <v>9.5064977881907776E-6</v>
      </c>
      <c r="H109">
        <f>($B$106^2)*F109/(1+($B$106^2*G109))</f>
        <v>7.3555598105789289E-3</v>
      </c>
      <c r="I109">
        <f>MAX(0,E109*(C109-$H$125)/B109)</f>
        <v>0</v>
      </c>
      <c r="J109">
        <f>I109/SUM($I$109:$I$124)</f>
        <v>0</v>
      </c>
      <c r="K109">
        <f>(E109/B109)*(C109-$H$125)</f>
        <v>-3.2756540256917736E-3</v>
      </c>
      <c r="L109">
        <f>K109/SUM($K$109:$K$124)</f>
        <v>3.3586316901458357E-2</v>
      </c>
    </row>
    <row r="110" spans="1:17" x14ac:dyDescent="0.25">
      <c r="A110">
        <v>2</v>
      </c>
      <c r="B110">
        <f t="shared" ref="B110:B124" si="15">HLOOKUP(A110,$B$97:$Q$104,2,FALSE)</f>
        <v>1.3321706813117735</v>
      </c>
      <c r="C110">
        <f t="shared" ref="C110:C124" si="16">HLOOKUP(A110,$B$97:$Q$104,6,FALSE)</f>
        <v>3.7237343569500392</v>
      </c>
      <c r="D110">
        <f t="shared" ref="D110:D124" si="17">HLOOKUP(A110,$B$97:$Q$104,7,FALSE)</f>
        <v>5.6780245200746475E-2</v>
      </c>
      <c r="E110">
        <f t="shared" ref="E110:E124" si="18">HLOOKUP(A110,$B$97:$Q$104,8,FALSE)</f>
        <v>1.5248199725839972E-2</v>
      </c>
      <c r="F110">
        <f>SUM($D$109:D110)</f>
        <v>5.6919291705297144E-2</v>
      </c>
      <c r="G110">
        <f>SUM($E$109:E110)</f>
        <v>1.5257706223628162E-2</v>
      </c>
      <c r="H110">
        <f t="shared" ref="H110:H124" si="19">($B$106^2)*F110/(1+($B$106^2*G110))</f>
        <v>1.6666560715631791</v>
      </c>
      <c r="I110">
        <f t="shared" ref="I110:I124" si="20">MAX(0,E110*(C110-$H$125)/B110)</f>
        <v>2.1164985508993369E-2</v>
      </c>
      <c r="J110">
        <f t="shared" ref="J110:J124" si="21">I110/SUM($I$109:$I$124)</f>
        <v>0.22921119218036715</v>
      </c>
      <c r="K110">
        <f t="shared" ref="K110:K124" si="22">(E110/B110)*(C110-$H$125)</f>
        <v>2.1164985508993366E-2</v>
      </c>
      <c r="L110">
        <f t="shared" ref="L110:L124" si="23">K110/SUM($K$109:$K$124)</f>
        <v>-0.21701129146864112</v>
      </c>
    </row>
    <row r="111" spans="1:17" x14ac:dyDescent="0.25">
      <c r="A111">
        <v>3</v>
      </c>
      <c r="B111">
        <f t="shared" si="15"/>
        <v>0.42516575689350661</v>
      </c>
      <c r="C111">
        <f t="shared" si="16"/>
        <v>3.6214479017913965</v>
      </c>
      <c r="D111">
        <f t="shared" si="17"/>
        <v>1.1833490160578889E-2</v>
      </c>
      <c r="E111">
        <f t="shared" si="18"/>
        <v>3.2676129773191818E-3</v>
      </c>
      <c r="F111">
        <f>SUM($D$109:D111)</f>
        <v>6.8752781865876036E-2</v>
      </c>
      <c r="G111">
        <f>SUM($E$109:E111)</f>
        <v>1.8525319200947344E-2</v>
      </c>
      <c r="H111">
        <f t="shared" si="19"/>
        <v>1.8373563575349103</v>
      </c>
      <c r="I111">
        <f t="shared" si="20"/>
        <v>1.3425105110730343E-2</v>
      </c>
      <c r="J111">
        <f t="shared" si="21"/>
        <v>0.14539033566877205</v>
      </c>
      <c r="K111">
        <f t="shared" si="22"/>
        <v>1.3425105110730343E-2</v>
      </c>
      <c r="L111">
        <f t="shared" si="23"/>
        <v>-0.13765184941628675</v>
      </c>
    </row>
    <row r="112" spans="1:17" x14ac:dyDescent="0.25">
      <c r="A112">
        <v>4</v>
      </c>
      <c r="B112">
        <f t="shared" si="15"/>
        <v>-0.32294752651080849</v>
      </c>
      <c r="C112">
        <f t="shared" si="16"/>
        <v>2.1856050170122105</v>
      </c>
      <c r="D112">
        <f t="shared" si="17"/>
        <v>2.3753116031253302E-3</v>
      </c>
      <c r="E112">
        <f t="shared" si="18"/>
        <v>1.0867982021620973E-3</v>
      </c>
      <c r="F112">
        <f>SUM($D$109:D112)</f>
        <v>7.1128093469001369E-2</v>
      </c>
      <c r="G112">
        <f>SUM($E$109:E112)</f>
        <v>1.961211740310944E-2</v>
      </c>
      <c r="H112">
        <f t="shared" si="19"/>
        <v>1.8471853197413557</v>
      </c>
      <c r="I112">
        <f t="shared" si="20"/>
        <v>0</v>
      </c>
      <c r="J112">
        <f t="shared" si="21"/>
        <v>0</v>
      </c>
      <c r="K112">
        <f t="shared" si="22"/>
        <v>-1.0464769886169513E-3</v>
      </c>
      <c r="L112">
        <f t="shared" si="23"/>
        <v>1.0729859592650395E-2</v>
      </c>
    </row>
    <row r="113" spans="1:12" x14ac:dyDescent="0.25">
      <c r="A113">
        <v>5</v>
      </c>
      <c r="B113">
        <f t="shared" si="15"/>
        <v>0.62057961216632906</v>
      </c>
      <c r="C113">
        <f t="shared" si="16"/>
        <v>1.9609212679525441</v>
      </c>
      <c r="D113">
        <f t="shared" si="17"/>
        <v>2.4025521042931673E-2</v>
      </c>
      <c r="E113">
        <f t="shared" si="18"/>
        <v>1.2252159959495686E-2</v>
      </c>
      <c r="F113">
        <f>SUM($D$109:D113)</f>
        <v>9.5153614511933049E-2</v>
      </c>
      <c r="G113">
        <f>SUM($E$109:E113)</f>
        <v>3.1864277362605123E-2</v>
      </c>
      <c r="H113">
        <f t="shared" si="19"/>
        <v>1.8746391409627421</v>
      </c>
      <c r="I113">
        <f t="shared" si="20"/>
        <v>1.7034759131617043E-3</v>
      </c>
      <c r="J113">
        <f t="shared" si="21"/>
        <v>1.8448193349361021E-2</v>
      </c>
      <c r="K113">
        <f t="shared" si="22"/>
        <v>1.7034759131617045E-3</v>
      </c>
      <c r="L113">
        <f t="shared" si="23"/>
        <v>-1.746627739215147E-2</v>
      </c>
    </row>
    <row r="114" spans="1:12" x14ac:dyDescent="0.25">
      <c r="A114">
        <v>6</v>
      </c>
      <c r="B114">
        <f t="shared" si="15"/>
        <v>1.1611648193911348</v>
      </c>
      <c r="C114">
        <f t="shared" si="16"/>
        <v>1.5342431101610363</v>
      </c>
      <c r="D114">
        <f t="shared" si="17"/>
        <v>4.0495375211230346E-2</v>
      </c>
      <c r="E114">
        <f t="shared" si="18"/>
        <v>2.6394366670468471E-2</v>
      </c>
      <c r="F114">
        <f>SUM($D$109:D114)</f>
        <v>0.13564898972316339</v>
      </c>
      <c r="G114">
        <f>SUM($E$109:E114)</f>
        <v>5.8258644033073598E-2</v>
      </c>
      <c r="H114">
        <f t="shared" si="19"/>
        <v>1.758187815683536</v>
      </c>
      <c r="I114">
        <f t="shared" si="20"/>
        <v>0</v>
      </c>
      <c r="J114">
        <f t="shared" si="21"/>
        <v>0</v>
      </c>
      <c r="K114">
        <f t="shared" si="22"/>
        <v>-7.7375214096336549E-3</v>
      </c>
      <c r="L114">
        <f t="shared" si="23"/>
        <v>7.9335254595726948E-2</v>
      </c>
    </row>
    <row r="115" spans="1:12" x14ac:dyDescent="0.25">
      <c r="A115">
        <v>7</v>
      </c>
      <c r="B115">
        <f t="shared" si="15"/>
        <v>1.9210800643913382</v>
      </c>
      <c r="C115">
        <f t="shared" si="16"/>
        <v>1.4568921511632116</v>
      </c>
      <c r="D115">
        <f t="shared" si="17"/>
        <v>6.3675831239073485E-2</v>
      </c>
      <c r="E115">
        <f t="shared" si="18"/>
        <v>4.3706619730385296E-2</v>
      </c>
      <c r="F115">
        <f>SUM($D$109:D115)</f>
        <v>0.19932482096223686</v>
      </c>
      <c r="G115">
        <f>SUM($E$109:E115)</f>
        <v>0.10196526376345889</v>
      </c>
      <c r="H115">
        <f t="shared" si="19"/>
        <v>1.6492296335340386</v>
      </c>
      <c r="I115">
        <f t="shared" si="20"/>
        <v>0</v>
      </c>
      <c r="J115">
        <f t="shared" si="21"/>
        <v>0</v>
      </c>
      <c r="K115">
        <f t="shared" si="22"/>
        <v>-9.5041894219364889E-3</v>
      </c>
      <c r="L115">
        <f t="shared" si="23"/>
        <v>9.7449460569705409E-2</v>
      </c>
    </row>
    <row r="116" spans="1:12" x14ac:dyDescent="0.25">
      <c r="A116">
        <v>8</v>
      </c>
      <c r="B116">
        <f t="shared" si="15"/>
        <v>-0.78756608230466618</v>
      </c>
      <c r="C116">
        <f t="shared" si="16"/>
        <v>1.2356983687618619</v>
      </c>
      <c r="D116">
        <f t="shared" si="17"/>
        <v>1.0476608185306276E-2</v>
      </c>
      <c r="E116">
        <f t="shared" si="18"/>
        <v>8.4782892412519489E-3</v>
      </c>
      <c r="F116">
        <f>SUM($D$109:D116)</f>
        <v>0.20980142914754313</v>
      </c>
      <c r="G116">
        <f>SUM($E$109:E116)</f>
        <v>0.11044355300471084</v>
      </c>
      <c r="H116">
        <f t="shared" si="19"/>
        <v>1.6221219972527139</v>
      </c>
      <c r="I116">
        <f t="shared" si="20"/>
        <v>6.8783112889977734E-3</v>
      </c>
      <c r="J116">
        <f t="shared" si="21"/>
        <v>7.4490291054956734E-2</v>
      </c>
      <c r="K116">
        <f t="shared" si="22"/>
        <v>6.8783112889977734E-3</v>
      </c>
      <c r="L116">
        <f t="shared" si="23"/>
        <v>-7.052550143795179E-2</v>
      </c>
    </row>
    <row r="117" spans="1:12" x14ac:dyDescent="0.25">
      <c r="A117">
        <v>9</v>
      </c>
      <c r="B117">
        <f t="shared" si="15"/>
        <v>-1.0786724791345912</v>
      </c>
      <c r="C117">
        <f t="shared" si="16"/>
        <v>1.05751035383543</v>
      </c>
      <c r="D117">
        <f t="shared" si="17"/>
        <v>9.9343080308344975E-3</v>
      </c>
      <c r="E117">
        <f t="shared" si="18"/>
        <v>9.3940527341451214E-3</v>
      </c>
      <c r="F117">
        <f>SUM($D$109:D117)</f>
        <v>0.21973573717837763</v>
      </c>
      <c r="G117">
        <f>SUM($E$109:E117)</f>
        <v>0.11983760573885596</v>
      </c>
      <c r="H117">
        <f t="shared" si="19"/>
        <v>1.5838899863131721</v>
      </c>
      <c r="I117">
        <f t="shared" si="20"/>
        <v>7.1162943945881673E-3</v>
      </c>
      <c r="J117">
        <f t="shared" si="21"/>
        <v>7.7067585111122355E-2</v>
      </c>
      <c r="K117">
        <f t="shared" si="22"/>
        <v>7.1162943945881673E-3</v>
      </c>
      <c r="L117">
        <f t="shared" si="23"/>
        <v>-7.2965617499923321E-2</v>
      </c>
    </row>
    <row r="118" spans="1:12" x14ac:dyDescent="0.25">
      <c r="A118">
        <v>10</v>
      </c>
      <c r="B118">
        <f t="shared" si="15"/>
        <v>1.8166653970254925</v>
      </c>
      <c r="C118">
        <f t="shared" si="16"/>
        <v>0.28919758154130054</v>
      </c>
      <c r="D118">
        <f t="shared" si="17"/>
        <v>1.5297349843963567E-2</v>
      </c>
      <c r="E118">
        <f t="shared" si="18"/>
        <v>5.2895842912776707E-2</v>
      </c>
      <c r="F118">
        <f>SUM($D$109:D118)</f>
        <v>0.23503308702234121</v>
      </c>
      <c r="G118">
        <f>SUM($E$109:E118)</f>
        <v>0.17273344865163268</v>
      </c>
      <c r="H118">
        <f t="shared" si="19"/>
        <v>1.2265099979844234</v>
      </c>
      <c r="I118">
        <f t="shared" si="20"/>
        <v>0</v>
      </c>
      <c r="J118">
        <f t="shared" si="21"/>
        <v>0</v>
      </c>
      <c r="K118">
        <f t="shared" si="22"/>
        <v>-4.6163298872680343E-2</v>
      </c>
      <c r="L118">
        <f t="shared" si="23"/>
        <v>0.47332690601448435</v>
      </c>
    </row>
    <row r="119" spans="1:12" x14ac:dyDescent="0.25">
      <c r="A119">
        <v>11</v>
      </c>
      <c r="B119">
        <f t="shared" si="15"/>
        <v>1.69435397330107</v>
      </c>
      <c r="C119">
        <f t="shared" si="16"/>
        <v>0.26853468145843501</v>
      </c>
      <c r="D119">
        <f t="shared" si="17"/>
        <v>7.8773014827843157E-3</v>
      </c>
      <c r="E119">
        <f t="shared" si="18"/>
        <v>2.9334391520685565E-2</v>
      </c>
      <c r="F119">
        <f>SUM($D$109:D119)</f>
        <v>0.24291038850512553</v>
      </c>
      <c r="G119">
        <f>SUM($E$109:E119)</f>
        <v>0.20206784017231824</v>
      </c>
      <c r="H119">
        <f t="shared" si="19"/>
        <v>1.0993314224666575</v>
      </c>
      <c r="I119">
        <f t="shared" si="20"/>
        <v>0</v>
      </c>
      <c r="J119">
        <f t="shared" si="21"/>
        <v>0</v>
      </c>
      <c r="K119">
        <f t="shared" si="22"/>
        <v>-2.7806525543435962E-2</v>
      </c>
      <c r="L119">
        <f t="shared" si="23"/>
        <v>0.28510910233662601</v>
      </c>
    </row>
    <row r="120" spans="1:12" x14ac:dyDescent="0.25">
      <c r="A120">
        <v>12</v>
      </c>
      <c r="B120">
        <f t="shared" si="15"/>
        <v>1.6715813978674152</v>
      </c>
      <c r="C120">
        <f t="shared" si="16"/>
        <v>0.26435364631420893</v>
      </c>
      <c r="D120">
        <f t="shared" si="17"/>
        <v>8.7374768950996707E-3</v>
      </c>
      <c r="E120">
        <f t="shared" si="18"/>
        <v>3.3052227638707757E-2</v>
      </c>
      <c r="F120">
        <f>SUM($D$109:D120)</f>
        <v>0.25164786540022521</v>
      </c>
      <c r="G120">
        <f>SUM($E$109:E120)</f>
        <v>0.23512006781102601</v>
      </c>
      <c r="H120">
        <f t="shared" si="19"/>
        <v>0.99068442336460105</v>
      </c>
      <c r="I120">
        <f t="shared" si="20"/>
        <v>0</v>
      </c>
      <c r="J120">
        <f t="shared" si="21"/>
        <v>0</v>
      </c>
      <c r="K120">
        <f t="shared" si="22"/>
        <v>-3.1840221960075896E-2</v>
      </c>
      <c r="L120">
        <f t="shared" si="23"/>
        <v>0.32646786766134156</v>
      </c>
    </row>
    <row r="121" spans="1:12" x14ac:dyDescent="0.25">
      <c r="A121">
        <v>13</v>
      </c>
      <c r="B121">
        <f t="shared" si="15"/>
        <v>1.3335694422013882</v>
      </c>
      <c r="C121">
        <f t="shared" si="16"/>
        <v>0.18550536331584888</v>
      </c>
      <c r="D121">
        <f t="shared" si="17"/>
        <v>1.172985462044032E-3</v>
      </c>
      <c r="E121">
        <f t="shared" si="18"/>
        <v>6.3231889422348383E-3</v>
      </c>
      <c r="F121">
        <f>SUM($D$109:D121)</f>
        <v>0.25282085086226924</v>
      </c>
      <c r="G121">
        <f>SUM($E$109:E121)</f>
        <v>0.24144325675326084</v>
      </c>
      <c r="H121">
        <f t="shared" si="19"/>
        <v>0.97112787693510905</v>
      </c>
      <c r="I121">
        <f t="shared" si="20"/>
        <v>0</v>
      </c>
      <c r="J121">
        <f t="shared" si="21"/>
        <v>0</v>
      </c>
      <c r="K121">
        <f t="shared" si="22"/>
        <v>-8.0091157511385548E-3</v>
      </c>
      <c r="L121">
        <f t="shared" si="23"/>
        <v>8.211999729165316E-2</v>
      </c>
    </row>
    <row r="122" spans="1:12" x14ac:dyDescent="0.25">
      <c r="A122">
        <v>14</v>
      </c>
      <c r="B122">
        <f t="shared" si="15"/>
        <v>1.1067523764814076</v>
      </c>
      <c r="C122">
        <f t="shared" si="16"/>
        <v>0.1055931843327141</v>
      </c>
      <c r="D122">
        <f t="shared" si="17"/>
        <v>1.7910609232160743E-3</v>
      </c>
      <c r="E122">
        <f t="shared" si="18"/>
        <v>1.6961898957158179E-2</v>
      </c>
      <c r="F122">
        <f>SUM($D$109:D122)</f>
        <v>0.25461191178548531</v>
      </c>
      <c r="G122">
        <f>SUM($E$109:E122)</f>
        <v>0.258405155710419</v>
      </c>
      <c r="H122">
        <f t="shared" si="19"/>
        <v>0.91818466686957911</v>
      </c>
      <c r="I122">
        <f t="shared" si="20"/>
        <v>0</v>
      </c>
      <c r="J122">
        <f t="shared" si="21"/>
        <v>0</v>
      </c>
      <c r="K122">
        <f t="shared" si="22"/>
        <v>-2.7112097886181359E-2</v>
      </c>
      <c r="L122">
        <f t="shared" si="23"/>
        <v>0.27798891590095237</v>
      </c>
    </row>
    <row r="123" spans="1:12" x14ac:dyDescent="0.25">
      <c r="A123">
        <v>15</v>
      </c>
      <c r="B123">
        <f t="shared" si="15"/>
        <v>1.1038482157464127</v>
      </c>
      <c r="C123">
        <f t="shared" si="16"/>
        <v>0.1043570542665971</v>
      </c>
      <c r="D123">
        <f t="shared" si="17"/>
        <v>1.7811725412478186E-3</v>
      </c>
      <c r="E123">
        <f t="shared" si="18"/>
        <v>1.7068060743622784E-2</v>
      </c>
      <c r="F123">
        <f>SUM($D$109:D123)</f>
        <v>0.25639308432673313</v>
      </c>
      <c r="G123">
        <f>SUM($E$109:E123)</f>
        <v>0.27547321645404177</v>
      </c>
      <c r="H123">
        <f t="shared" si="19"/>
        <v>0.870997159916714</v>
      </c>
      <c r="I123">
        <f t="shared" si="20"/>
        <v>0</v>
      </c>
      <c r="J123">
        <f t="shared" si="21"/>
        <v>0</v>
      </c>
      <c r="K123">
        <f t="shared" si="22"/>
        <v>-2.7372678379197077E-2</v>
      </c>
      <c r="L123">
        <f t="shared" si="23"/>
        <v>0.28066073012434728</v>
      </c>
    </row>
    <row r="124" spans="1:12" x14ac:dyDescent="0.25">
      <c r="A124">
        <v>16</v>
      </c>
      <c r="B124">
        <f t="shared" si="15"/>
        <v>-1.210605264761184</v>
      </c>
      <c r="C124">
        <f t="shared" si="16"/>
        <v>-4.122135781890055</v>
      </c>
      <c r="D124">
        <f t="shared" si="17"/>
        <v>-3.4992505465508486E-2</v>
      </c>
      <c r="E124">
        <f t="shared" si="18"/>
        <v>8.4889259638759283E-3</v>
      </c>
      <c r="F124">
        <f>SUM($D$109:D124)</f>
        <v>0.22140057886122466</v>
      </c>
      <c r="G124">
        <f>SUM($E$109:E124)</f>
        <v>0.28396214241791767</v>
      </c>
      <c r="H124">
        <f t="shared" si="19"/>
        <v>0.73104185470288907</v>
      </c>
      <c r="I124">
        <f t="shared" si="20"/>
        <v>4.2050187475574409E-2</v>
      </c>
      <c r="J124">
        <f t="shared" si="21"/>
        <v>0.45539240263542075</v>
      </c>
      <c r="K124">
        <f t="shared" si="22"/>
        <v>4.2050187475574409E-2</v>
      </c>
      <c r="L124">
        <f t="shared" si="23"/>
        <v>-0.43115387377399134</v>
      </c>
    </row>
    <row r="125" spans="1:12" x14ac:dyDescent="0.25">
      <c r="G125" t="s">
        <v>66</v>
      </c>
      <c r="H125">
        <f>MAX(H109:H124)</f>
        <v>1.8746391409627421</v>
      </c>
      <c r="J125">
        <f>SUM(J109:J124)</f>
        <v>1</v>
      </c>
      <c r="L125">
        <f>SUM(L109:L124)</f>
        <v>1.0000000000000002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P14" sqref="P14"/>
    </sheetView>
  </sheetViews>
  <sheetFormatPr defaultRowHeight="15" x14ac:dyDescent="0.25"/>
  <cols>
    <col min="1" max="1" width="10.140625" bestFit="1" customWidth="1"/>
  </cols>
  <sheetData>
    <row r="1" spans="1:18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40</v>
      </c>
    </row>
    <row r="2" spans="1:18" x14ac:dyDescent="0.25">
      <c r="A2" s="7">
        <v>42063</v>
      </c>
      <c r="B2">
        <v>-1.9644748219080077</v>
      </c>
      <c r="C2">
        <v>4.6834029182333019</v>
      </c>
      <c r="D2">
        <v>9.2254427294207364</v>
      </c>
      <c r="E2">
        <v>-4.3849448421545185</v>
      </c>
      <c r="F2">
        <v>7.4956117905910169</v>
      </c>
      <c r="G2">
        <v>2.6192684009299659E-2</v>
      </c>
      <c r="H2">
        <v>3.4155603452176151</v>
      </c>
      <c r="I2">
        <v>-1.9735548279868347</v>
      </c>
      <c r="J2">
        <v>-8.3842346366054894</v>
      </c>
      <c r="K2">
        <v>-1.224592596439682</v>
      </c>
      <c r="L2">
        <v>-3.0675400329567473</v>
      </c>
      <c r="M2">
        <v>6.9657979574819064</v>
      </c>
      <c r="N2">
        <v>0.51639266617396062</v>
      </c>
      <c r="O2">
        <v>-5.7944982861622467E-2</v>
      </c>
      <c r="P2">
        <v>-1.7104242118849409</v>
      </c>
      <c r="Q2">
        <v>0.65539659907537562</v>
      </c>
      <c r="R2">
        <v>0.40444406675713218</v>
      </c>
    </row>
    <row r="3" spans="1:18" x14ac:dyDescent="0.25">
      <c r="A3" s="7">
        <v>42094</v>
      </c>
      <c r="B3">
        <v>25.583214635061967</v>
      </c>
      <c r="C3">
        <v>3.8018598425601491</v>
      </c>
      <c r="D3">
        <v>9.2283010843833235</v>
      </c>
      <c r="E3">
        <v>20.047363796929758</v>
      </c>
      <c r="F3">
        <v>-4.6395768669209758</v>
      </c>
      <c r="G3">
        <v>-4.3749541967248087</v>
      </c>
      <c r="H3">
        <v>17.832524211799342</v>
      </c>
      <c r="I3">
        <v>-10.341175503524362</v>
      </c>
      <c r="J3">
        <v>-1.3656864978656991</v>
      </c>
      <c r="K3">
        <v>3.6680295692976665</v>
      </c>
      <c r="L3">
        <v>-7.0586306871704432</v>
      </c>
      <c r="M3">
        <v>-3.4597788114388748</v>
      </c>
      <c r="N3">
        <v>7.5940224191568806</v>
      </c>
      <c r="O3">
        <v>-5.5090125553616174</v>
      </c>
      <c r="P3">
        <v>-7.7320463066058167</v>
      </c>
      <c r="Q3">
        <v>-8.2819394929711763</v>
      </c>
      <c r="R3">
        <v>-4.0800280074157964</v>
      </c>
    </row>
    <row r="4" spans="1:18" x14ac:dyDescent="0.25">
      <c r="A4" s="7">
        <v>42124</v>
      </c>
      <c r="B4">
        <v>-13.755377509424612</v>
      </c>
      <c r="C4">
        <v>-7.3286602653267083</v>
      </c>
      <c r="D4">
        <v>2.7289164582669985</v>
      </c>
      <c r="E4">
        <v>-16.116592986096091</v>
      </c>
      <c r="F4">
        <v>-3.5972039445078914</v>
      </c>
      <c r="G4">
        <v>-1.5440447257720697</v>
      </c>
      <c r="H4">
        <v>0.56934020015968612</v>
      </c>
      <c r="I4">
        <v>-1.0793448667740382</v>
      </c>
      <c r="J4">
        <v>-9.0908716605255968</v>
      </c>
      <c r="K4">
        <v>-3.5346611901618954</v>
      </c>
      <c r="L4">
        <v>2.9868792822402916</v>
      </c>
      <c r="M4">
        <v>-13.289863986969447</v>
      </c>
      <c r="N4">
        <v>-24.139223290260919</v>
      </c>
      <c r="O4">
        <v>2.8646259354440167</v>
      </c>
      <c r="P4">
        <v>-0.38929997633013425</v>
      </c>
      <c r="Q4">
        <v>4.374292294791883</v>
      </c>
      <c r="R4">
        <v>-3.7131271130413137</v>
      </c>
    </row>
    <row r="5" spans="1:18" x14ac:dyDescent="0.25">
      <c r="A5" s="7">
        <v>42155</v>
      </c>
      <c r="B5">
        <v>20.590920893096683</v>
      </c>
      <c r="C5">
        <v>18.57298824128566</v>
      </c>
      <c r="D5">
        <v>22.371332261386311</v>
      </c>
      <c r="E5">
        <v>13.40067964405867</v>
      </c>
      <c r="F5">
        <v>5.7797910771679044</v>
      </c>
      <c r="G5">
        <v>5.9666520089359221</v>
      </c>
      <c r="H5">
        <v>-0.91971602853235312</v>
      </c>
      <c r="I5">
        <v>1.4632376380414922</v>
      </c>
      <c r="J5">
        <v>3.680783849154285</v>
      </c>
      <c r="K5">
        <v>5.4454018319288888</v>
      </c>
      <c r="L5">
        <v>1.9655805225485778</v>
      </c>
      <c r="M5">
        <v>4.0800978343882148</v>
      </c>
      <c r="N5">
        <v>8.8422290329841715</v>
      </c>
      <c r="O5">
        <v>4.9781588431475479</v>
      </c>
      <c r="P5">
        <v>0.62126344202505179</v>
      </c>
      <c r="Q5">
        <v>-0.11792664900510003</v>
      </c>
      <c r="R5">
        <v>3.0354194242599335</v>
      </c>
    </row>
    <row r="6" spans="1:18" x14ac:dyDescent="0.25">
      <c r="A6" s="7">
        <v>42185</v>
      </c>
      <c r="B6">
        <v>-12.947068940490944</v>
      </c>
      <c r="C6">
        <v>3.4562444679642117</v>
      </c>
      <c r="D6">
        <v>-0.67647684749532455</v>
      </c>
      <c r="E6">
        <v>-17.501179659278076</v>
      </c>
      <c r="F6">
        <v>-2.2999741611377384</v>
      </c>
      <c r="G6">
        <v>-8.2069534000773618</v>
      </c>
      <c r="H6">
        <v>-5.9970286346599462</v>
      </c>
      <c r="I6">
        <v>-3.7228708301878592</v>
      </c>
      <c r="J6">
        <v>12.78303971297087</v>
      </c>
      <c r="K6">
        <v>3.2412625526030228</v>
      </c>
      <c r="L6">
        <v>-5.0481879442040452</v>
      </c>
      <c r="M6">
        <v>-2.7287630352705627</v>
      </c>
      <c r="N6">
        <v>-29.433485675682007</v>
      </c>
      <c r="O6">
        <v>-4.4557939596348817</v>
      </c>
      <c r="P6">
        <v>-8.3601187607219902</v>
      </c>
      <c r="Q6">
        <v>-1.2492336859840141</v>
      </c>
      <c r="R6">
        <v>-0.77550451578568014</v>
      </c>
    </row>
    <row r="7" spans="1:18" x14ac:dyDescent="0.25">
      <c r="A7" s="7">
        <v>42216</v>
      </c>
      <c r="B7">
        <v>13.746989943157779</v>
      </c>
      <c r="C7">
        <v>12.258599880831905</v>
      </c>
      <c r="D7">
        <v>-0.32558479390261852</v>
      </c>
      <c r="E7">
        <v>-20.261009783009712</v>
      </c>
      <c r="F7">
        <v>-1.5882045932829891</v>
      </c>
      <c r="G7">
        <v>5.3194627916101584</v>
      </c>
      <c r="H7">
        <v>-0.20367221874454164</v>
      </c>
      <c r="I7">
        <v>3.385070415648451</v>
      </c>
      <c r="J7">
        <v>8.0652590818303054</v>
      </c>
      <c r="K7">
        <v>4.2569642632790341</v>
      </c>
      <c r="L7">
        <v>5.4004210092071947</v>
      </c>
      <c r="M7">
        <v>9.0001037993545339</v>
      </c>
      <c r="N7">
        <v>17.581402370828307</v>
      </c>
      <c r="O7">
        <v>-1.7815614821041788</v>
      </c>
      <c r="P7">
        <v>-15.260442984692011</v>
      </c>
      <c r="Q7">
        <v>-6.2029945565376563</v>
      </c>
      <c r="R7">
        <v>1.9448717793801824</v>
      </c>
    </row>
    <row r="8" spans="1:18" x14ac:dyDescent="0.25">
      <c r="A8" s="7">
        <v>42247</v>
      </c>
      <c r="B8">
        <v>-3.8387011671949218</v>
      </c>
      <c r="C8">
        <v>-9.5157384460584158</v>
      </c>
      <c r="D8">
        <v>-4.1850919087686469</v>
      </c>
      <c r="E8">
        <v>14.823466515478772</v>
      </c>
      <c r="F8">
        <v>2.100447800711104</v>
      </c>
      <c r="G8">
        <v>-5.3089495313958661</v>
      </c>
      <c r="H8">
        <v>11.887025178433431</v>
      </c>
      <c r="I8">
        <v>-0.2610313533105415</v>
      </c>
      <c r="J8">
        <v>-3.5740034137480206</v>
      </c>
      <c r="K8">
        <v>18.663540584261238</v>
      </c>
      <c r="L8">
        <v>8.9555445234404569</v>
      </c>
      <c r="M8">
        <v>1.5978573939886238</v>
      </c>
      <c r="N8">
        <v>1.7589693026986712</v>
      </c>
      <c r="O8">
        <v>-18.426712671290975</v>
      </c>
      <c r="P8">
        <v>-0.8860733764657539</v>
      </c>
      <c r="Q8">
        <v>-21.119035960779481</v>
      </c>
      <c r="R8">
        <v>-6.8075808058498293</v>
      </c>
    </row>
    <row r="9" spans="1:18" x14ac:dyDescent="0.25">
      <c r="A9" s="7">
        <v>42277</v>
      </c>
      <c r="B9">
        <v>-0.44572357235628057</v>
      </c>
      <c r="C9">
        <v>-3.361342790460474</v>
      </c>
      <c r="D9">
        <v>-1.3458431861725115</v>
      </c>
      <c r="E9">
        <v>-8.7203871420484909</v>
      </c>
      <c r="F9">
        <v>0.9317356358659894</v>
      </c>
      <c r="G9">
        <v>-5.4406337260665847</v>
      </c>
      <c r="H9">
        <v>-5.2546853223536836</v>
      </c>
      <c r="I9">
        <v>1.1171100491860007</v>
      </c>
      <c r="J9">
        <v>1.9687309257489076</v>
      </c>
      <c r="K9">
        <v>-5.84408696756811</v>
      </c>
      <c r="L9">
        <v>-17.289760323192922</v>
      </c>
      <c r="M9">
        <v>5.9906986660501547</v>
      </c>
      <c r="N9">
        <v>4.6901379651464303</v>
      </c>
      <c r="O9">
        <v>5.6738136324774855</v>
      </c>
      <c r="P9">
        <v>-8.1451143008362124</v>
      </c>
      <c r="Q9">
        <v>9.4840310896025635</v>
      </c>
      <c r="R9">
        <v>-0.28140247225319681</v>
      </c>
    </row>
    <row r="10" spans="1:18" x14ac:dyDescent="0.25">
      <c r="A10" s="7">
        <v>42308</v>
      </c>
      <c r="B10">
        <v>5.771987447647696</v>
      </c>
      <c r="C10">
        <v>-7.2866627046463988</v>
      </c>
      <c r="D10">
        <v>4.5994441291911334</v>
      </c>
      <c r="E10">
        <v>11.319669716521792</v>
      </c>
      <c r="F10">
        <v>-3.6536435710531423</v>
      </c>
      <c r="G10">
        <v>6.7618664526831562</v>
      </c>
      <c r="H10">
        <v>14.123269502204097</v>
      </c>
      <c r="I10">
        <v>1.7636137333433457</v>
      </c>
      <c r="J10">
        <v>4.0454360179263693</v>
      </c>
      <c r="K10">
        <v>3.4298075483097898</v>
      </c>
      <c r="L10">
        <v>-0.92891428412578936</v>
      </c>
      <c r="M10">
        <v>-2.3074979696542384</v>
      </c>
      <c r="N10">
        <v>9.9587656969160001</v>
      </c>
      <c r="O10">
        <v>3.8909601783601921</v>
      </c>
      <c r="P10">
        <v>7.3984441651824966</v>
      </c>
      <c r="Q10">
        <v>11.698932411874214</v>
      </c>
      <c r="R10">
        <v>1.4599334545646281</v>
      </c>
    </row>
    <row r="11" spans="1:18" x14ac:dyDescent="0.25">
      <c r="A11" s="7">
        <v>42338</v>
      </c>
      <c r="B11">
        <v>5.8581590306556759</v>
      </c>
      <c r="C11">
        <v>-14.3715871850779</v>
      </c>
      <c r="D11">
        <v>-15.4570716115628</v>
      </c>
      <c r="E11">
        <v>2.286970308873487</v>
      </c>
      <c r="F11">
        <v>-5.3715984434054622</v>
      </c>
      <c r="G11">
        <v>1.3446797794830645</v>
      </c>
      <c r="H11">
        <v>0.32260997938252728</v>
      </c>
      <c r="I11">
        <v>2.3325263956421098</v>
      </c>
      <c r="J11">
        <v>-0.12260971567366438</v>
      </c>
      <c r="K11">
        <v>-0.30863522748503475</v>
      </c>
      <c r="L11">
        <v>-10.133839203491446</v>
      </c>
      <c r="M11">
        <v>-4.2787921400119187</v>
      </c>
      <c r="N11">
        <v>1.5978609510899071</v>
      </c>
      <c r="O11">
        <v>1.250778092932171</v>
      </c>
      <c r="P11">
        <v>-5.4312611832893749</v>
      </c>
      <c r="Q11">
        <v>-9.0166205859482531</v>
      </c>
      <c r="R11">
        <v>-1.6318017061766843</v>
      </c>
    </row>
    <row r="12" spans="1:18" x14ac:dyDescent="0.25">
      <c r="A12" s="7">
        <v>42342</v>
      </c>
      <c r="B12">
        <v>0.14163042333390177</v>
      </c>
      <c r="C12">
        <v>8.396804110779776</v>
      </c>
      <c r="D12">
        <v>0.56718729684666569</v>
      </c>
      <c r="E12">
        <v>3.5244295137198076</v>
      </c>
      <c r="F12">
        <v>-1.5472173353270895</v>
      </c>
      <c r="G12">
        <v>-1.6662519110524747</v>
      </c>
      <c r="H12">
        <v>1.0862425292683906</v>
      </c>
      <c r="I12">
        <v>-1.9459362240824514</v>
      </c>
      <c r="J12">
        <v>-3.1102756295277532</v>
      </c>
      <c r="K12">
        <v>-1.7935076707502176</v>
      </c>
      <c r="L12">
        <v>-4.6434774484348038</v>
      </c>
      <c r="M12">
        <v>-3.6372215413462117</v>
      </c>
      <c r="N12">
        <v>-2.8050864693598996</v>
      </c>
      <c r="O12">
        <v>-3.7394887288530443</v>
      </c>
      <c r="P12">
        <v>-3.4271234744543313</v>
      </c>
      <c r="Q12">
        <v>2.544082237628627</v>
      </c>
      <c r="R12">
        <v>-1.9514347748786651</v>
      </c>
    </row>
    <row r="14" spans="1:18" x14ac:dyDescent="0.25">
      <c r="A14" t="s">
        <v>43</v>
      </c>
      <c r="B14">
        <f>SLOPE(B2:B12,$R$2:$R$12)</f>
        <v>1.3335694422013882</v>
      </c>
      <c r="C14">
        <f t="shared" ref="C14:R14" si="0">SLOPE(C2:C12,$R$2:$R$12)</f>
        <v>1.9210800643913382</v>
      </c>
      <c r="D14">
        <f t="shared" si="0"/>
        <v>1.3321706813117735</v>
      </c>
      <c r="E14">
        <f t="shared" si="0"/>
        <v>-1.210605264761184</v>
      </c>
      <c r="F14">
        <f t="shared" si="0"/>
        <v>0.42516575689350661</v>
      </c>
      <c r="G14">
        <f t="shared" si="0"/>
        <v>1.1611648193911348</v>
      </c>
      <c r="H14">
        <f t="shared" si="0"/>
        <v>-1.0786724791345912</v>
      </c>
      <c r="I14">
        <f t="shared" si="0"/>
        <v>0.62057961216632906</v>
      </c>
      <c r="J14">
        <f t="shared" si="0"/>
        <v>1.1067523764814076</v>
      </c>
      <c r="K14">
        <f t="shared" si="0"/>
        <v>-0.78756608230466618</v>
      </c>
      <c r="L14">
        <f t="shared" si="0"/>
        <v>-0.32294752651080849</v>
      </c>
      <c r="M14">
        <f t="shared" si="0"/>
        <v>1.1038482157464127</v>
      </c>
      <c r="N14">
        <f t="shared" si="0"/>
        <v>1.6715813978674152</v>
      </c>
      <c r="O14">
        <f t="shared" si="0"/>
        <v>1.69435397330107</v>
      </c>
      <c r="P14">
        <f t="shared" si="0"/>
        <v>-3.7007953450715829E-2</v>
      </c>
      <c r="Q14">
        <f t="shared" si="0"/>
        <v>1.8166653970254925</v>
      </c>
    </row>
  </sheetData>
  <sortState ref="A2:R1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opLeftCell="A40" workbookViewId="0">
      <pane xSplit="1" topLeftCell="B1" activePane="topRight" state="frozen"/>
      <selection activeCell="A14" sqref="A14"/>
      <selection pane="topRight" activeCell="A56" sqref="A56"/>
    </sheetView>
  </sheetViews>
  <sheetFormatPr defaultRowHeight="15" x14ac:dyDescent="0.25"/>
  <cols>
    <col min="1" max="1" width="23" style="6" bestFit="1" customWidth="1"/>
    <col min="2" max="2" width="18.85546875" bestFit="1" customWidth="1"/>
    <col min="19" max="19" width="17.5703125" customWidth="1"/>
    <col min="20" max="20" width="16.85546875" customWidth="1"/>
    <col min="21" max="21" width="12.5703125" customWidth="1"/>
    <col min="22" max="22" width="14.42578125" customWidth="1"/>
  </cols>
  <sheetData>
    <row r="1" spans="1:18" x14ac:dyDescent="0.25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32</v>
      </c>
    </row>
    <row r="2" spans="1:18" x14ac:dyDescent="0.25">
      <c r="A2" s="7">
        <v>42342</v>
      </c>
      <c r="B2" s="1">
        <v>727.76</v>
      </c>
      <c r="C2" s="1">
        <v>4388.91</v>
      </c>
      <c r="D2" s="1">
        <v>14844.89</v>
      </c>
      <c r="E2" s="1">
        <v>218742.48</v>
      </c>
      <c r="F2" s="1">
        <v>730.48</v>
      </c>
      <c r="G2" s="1">
        <v>3554.91</v>
      </c>
      <c r="H2" s="1">
        <v>618.30999999999995</v>
      </c>
      <c r="I2" s="1">
        <v>782.7</v>
      </c>
      <c r="J2" s="1">
        <v>821.74</v>
      </c>
      <c r="K2" s="1">
        <v>1947.85</v>
      </c>
      <c r="L2" s="1">
        <v>138.65</v>
      </c>
      <c r="M2" s="1">
        <v>390.64</v>
      </c>
      <c r="N2" s="1">
        <v>122.68</v>
      </c>
      <c r="O2" s="1">
        <v>1184.95</v>
      </c>
      <c r="P2" s="1">
        <v>478.7</v>
      </c>
      <c r="Q2" s="1">
        <v>1217.3599999999999</v>
      </c>
      <c r="R2">
        <v>7781.8999020000001</v>
      </c>
    </row>
    <row r="3" spans="1:18" x14ac:dyDescent="0.25">
      <c r="A3" s="7">
        <v>42338</v>
      </c>
      <c r="B3" s="1">
        <v>726.73</v>
      </c>
      <c r="C3" s="1">
        <v>4035.43</v>
      </c>
      <c r="D3" s="1">
        <v>14760.93</v>
      </c>
      <c r="E3" s="1">
        <v>211167.33</v>
      </c>
      <c r="F3" s="1">
        <v>741.87</v>
      </c>
      <c r="G3" s="1">
        <v>3614.64</v>
      </c>
      <c r="H3" s="1">
        <v>611.63</v>
      </c>
      <c r="I3" s="1">
        <v>798.08</v>
      </c>
      <c r="J3" s="1">
        <v>847.7</v>
      </c>
      <c r="K3" s="1">
        <v>1983.1</v>
      </c>
      <c r="L3" s="1">
        <v>145.24</v>
      </c>
      <c r="M3" s="1">
        <v>405.11</v>
      </c>
      <c r="N3" s="1">
        <v>126.17</v>
      </c>
      <c r="O3" s="1">
        <v>1230.0999999999999</v>
      </c>
      <c r="P3" s="1">
        <v>495.39</v>
      </c>
      <c r="Q3" s="1">
        <v>1186.78</v>
      </c>
      <c r="R3">
        <v>7935.25</v>
      </c>
    </row>
    <row r="4" spans="1:18" x14ac:dyDescent="0.25">
      <c r="A4" s="7">
        <v>42308</v>
      </c>
      <c r="B4" s="1">
        <v>685.38</v>
      </c>
      <c r="C4" s="1">
        <v>4659.13</v>
      </c>
      <c r="D4" s="1">
        <v>17228.32</v>
      </c>
      <c r="E4" s="1">
        <v>206392.8</v>
      </c>
      <c r="F4" s="1">
        <v>782.81</v>
      </c>
      <c r="G4" s="1">
        <v>3566.36</v>
      </c>
      <c r="H4" s="1">
        <v>609.66</v>
      </c>
      <c r="I4" s="1">
        <v>779.68</v>
      </c>
      <c r="J4" s="1">
        <v>848.74</v>
      </c>
      <c r="K4" s="1">
        <v>1989.23</v>
      </c>
      <c r="L4" s="1">
        <v>160.72999999999999</v>
      </c>
      <c r="M4" s="1">
        <v>422.82</v>
      </c>
      <c r="N4" s="1">
        <v>124.17</v>
      </c>
      <c r="O4" s="1">
        <v>1214.81</v>
      </c>
      <c r="P4" s="1">
        <v>523.04</v>
      </c>
      <c r="Q4" s="1">
        <v>1298.76</v>
      </c>
      <c r="R4">
        <v>8065.7998049999997</v>
      </c>
    </row>
    <row r="5" spans="1:18" x14ac:dyDescent="0.25">
      <c r="A5" s="7">
        <v>42277</v>
      </c>
      <c r="B5" s="1">
        <v>646.94000000000005</v>
      </c>
      <c r="C5" s="1">
        <v>5011.3</v>
      </c>
      <c r="D5" s="1">
        <v>16453.86</v>
      </c>
      <c r="E5" s="1">
        <v>184303.61</v>
      </c>
      <c r="F5" s="1">
        <v>811.94</v>
      </c>
      <c r="G5" s="1">
        <v>3333.18</v>
      </c>
      <c r="H5" s="1">
        <v>529.36</v>
      </c>
      <c r="I5" s="1">
        <v>766.05</v>
      </c>
      <c r="J5" s="1">
        <v>815.09</v>
      </c>
      <c r="K5" s="1">
        <v>1922.16</v>
      </c>
      <c r="L5" s="1">
        <v>162.22999999999999</v>
      </c>
      <c r="M5" s="1">
        <v>432.69</v>
      </c>
      <c r="N5" s="1">
        <v>112.4</v>
      </c>
      <c r="O5" s="1">
        <v>1168.45</v>
      </c>
      <c r="P5" s="1">
        <v>485.74</v>
      </c>
      <c r="Q5" s="1">
        <v>1155.3699999999999</v>
      </c>
      <c r="R5">
        <v>7948.8999020000001</v>
      </c>
    </row>
    <row r="6" spans="1:18" x14ac:dyDescent="0.25">
      <c r="A6" s="7">
        <v>42247</v>
      </c>
      <c r="B6" s="1">
        <v>649.83000000000004</v>
      </c>
      <c r="C6" s="1">
        <v>5182.6099999999997</v>
      </c>
      <c r="D6" s="1">
        <v>16676.8</v>
      </c>
      <c r="E6" s="1">
        <v>201097.19</v>
      </c>
      <c r="F6" s="1">
        <v>804.41</v>
      </c>
      <c r="G6" s="1">
        <v>3519.55</v>
      </c>
      <c r="H6" s="1">
        <v>557.91999999999996</v>
      </c>
      <c r="I6" s="1">
        <v>757.54</v>
      </c>
      <c r="J6" s="1">
        <v>799.2</v>
      </c>
      <c r="K6" s="1">
        <v>2037.84</v>
      </c>
      <c r="L6" s="1">
        <v>192.85</v>
      </c>
      <c r="M6" s="1">
        <v>407.53</v>
      </c>
      <c r="N6" s="1">
        <v>107.25</v>
      </c>
      <c r="O6" s="1">
        <v>1104</v>
      </c>
      <c r="P6" s="1">
        <v>526.96</v>
      </c>
      <c r="Q6" s="1">
        <v>1050.83</v>
      </c>
      <c r="R6">
        <v>7971.2998049999997</v>
      </c>
    </row>
    <row r="7" spans="1:18" x14ac:dyDescent="0.25">
      <c r="A7" s="7">
        <v>42216</v>
      </c>
      <c r="B7" s="1">
        <v>675.26</v>
      </c>
      <c r="C7" s="1">
        <v>5700</v>
      </c>
      <c r="D7" s="1">
        <v>17389.55</v>
      </c>
      <c r="E7" s="1">
        <v>173391.78</v>
      </c>
      <c r="F7" s="1">
        <v>787.69</v>
      </c>
      <c r="G7" s="1">
        <v>3711.45</v>
      </c>
      <c r="H7" s="1">
        <v>495.39</v>
      </c>
      <c r="I7" s="1">
        <v>759.52</v>
      </c>
      <c r="J7" s="1">
        <v>828.28</v>
      </c>
      <c r="K7" s="1">
        <v>1690.89</v>
      </c>
      <c r="L7" s="1">
        <v>176.33</v>
      </c>
      <c r="M7" s="1">
        <v>401.07</v>
      </c>
      <c r="N7" s="1">
        <v>105.38</v>
      </c>
      <c r="O7" s="1">
        <v>1327.38</v>
      </c>
      <c r="P7" s="1">
        <v>531.65</v>
      </c>
      <c r="Q7" s="1">
        <v>1297.93</v>
      </c>
      <c r="R7">
        <v>8532.8496090000008</v>
      </c>
    </row>
    <row r="8" spans="1:18" x14ac:dyDescent="0.25">
      <c r="A8" s="7">
        <v>42185</v>
      </c>
      <c r="B8" s="1">
        <v>588.53</v>
      </c>
      <c r="C8" s="1">
        <v>5042.3900000000003</v>
      </c>
      <c r="D8" s="1">
        <v>17446.259999999998</v>
      </c>
      <c r="E8" s="1">
        <v>212334.69</v>
      </c>
      <c r="F8" s="1">
        <v>800.3</v>
      </c>
      <c r="G8" s="1">
        <v>3519.18</v>
      </c>
      <c r="H8" s="1">
        <v>496.4</v>
      </c>
      <c r="I8" s="1">
        <v>734.24</v>
      </c>
      <c r="J8" s="1">
        <v>764.1</v>
      </c>
      <c r="K8" s="1">
        <v>1620.42</v>
      </c>
      <c r="L8" s="1">
        <v>167.06</v>
      </c>
      <c r="M8" s="1">
        <v>366.55</v>
      </c>
      <c r="N8" s="1">
        <v>88.39</v>
      </c>
      <c r="O8" s="1">
        <v>1351.24</v>
      </c>
      <c r="P8" s="1">
        <v>619.29999999999995</v>
      </c>
      <c r="Q8" s="1">
        <v>1380.99</v>
      </c>
      <c r="R8">
        <v>8368.5</v>
      </c>
    </row>
    <row r="9" spans="1:18" x14ac:dyDescent="0.25">
      <c r="A9" s="7">
        <v>42155</v>
      </c>
      <c r="B9" s="1">
        <v>669.88</v>
      </c>
      <c r="C9" s="1">
        <v>4871.09</v>
      </c>
      <c r="D9" s="1">
        <v>17564.68</v>
      </c>
      <c r="E9" s="1">
        <v>252945.88</v>
      </c>
      <c r="F9" s="1">
        <v>818.92</v>
      </c>
      <c r="G9" s="1">
        <v>3820.18</v>
      </c>
      <c r="H9" s="1">
        <v>527.08000000000004</v>
      </c>
      <c r="I9" s="1">
        <v>762.09</v>
      </c>
      <c r="J9" s="1">
        <v>672.41</v>
      </c>
      <c r="K9" s="1">
        <v>1568.74</v>
      </c>
      <c r="L9" s="1">
        <v>175.71</v>
      </c>
      <c r="M9" s="1">
        <v>376.69</v>
      </c>
      <c r="N9" s="1">
        <v>118.64</v>
      </c>
      <c r="O9" s="1">
        <v>1412.81</v>
      </c>
      <c r="P9" s="1">
        <v>673.3</v>
      </c>
      <c r="Q9" s="1">
        <v>1398.35</v>
      </c>
      <c r="R9">
        <v>8433.6503909999992</v>
      </c>
    </row>
    <row r="10" spans="1:18" x14ac:dyDescent="0.25">
      <c r="A10" s="7">
        <v>42124</v>
      </c>
      <c r="B10" s="1">
        <v>545.22</v>
      </c>
      <c r="C10" s="1">
        <v>4045.43</v>
      </c>
      <c r="D10" s="1">
        <v>14043.74</v>
      </c>
      <c r="E10" s="1">
        <v>221222.45</v>
      </c>
      <c r="F10" s="1">
        <v>772.93</v>
      </c>
      <c r="G10" s="1">
        <v>3598.91</v>
      </c>
      <c r="H10" s="1">
        <v>531.95000000000005</v>
      </c>
      <c r="I10" s="1">
        <v>751.02</v>
      </c>
      <c r="J10" s="1">
        <v>648.11</v>
      </c>
      <c r="K10" s="1">
        <v>1485.6</v>
      </c>
      <c r="L10" s="1">
        <v>172.29</v>
      </c>
      <c r="M10" s="1">
        <v>361.63</v>
      </c>
      <c r="N10" s="1">
        <v>108.6</v>
      </c>
      <c r="O10" s="1">
        <v>1344.2</v>
      </c>
      <c r="P10" s="1">
        <v>669.13</v>
      </c>
      <c r="Q10" s="1">
        <v>1400</v>
      </c>
      <c r="R10">
        <v>8181.5</v>
      </c>
    </row>
    <row r="11" spans="1:18" x14ac:dyDescent="0.25">
      <c r="A11" s="7">
        <v>42094</v>
      </c>
      <c r="B11" s="1">
        <v>625.62</v>
      </c>
      <c r="C11" s="1">
        <v>4353.04</v>
      </c>
      <c r="D11" s="1">
        <v>13665.68</v>
      </c>
      <c r="E11" s="1">
        <v>259909.81</v>
      </c>
      <c r="F11" s="1">
        <v>801.24</v>
      </c>
      <c r="G11" s="1">
        <v>3654.91</v>
      </c>
      <c r="H11" s="1">
        <v>528.92999999999995</v>
      </c>
      <c r="I11" s="1">
        <v>759.17</v>
      </c>
      <c r="J11" s="1">
        <v>709.79</v>
      </c>
      <c r="K11" s="1">
        <v>1539.05</v>
      </c>
      <c r="L11" s="1">
        <v>167.22</v>
      </c>
      <c r="M11" s="1">
        <v>413.03</v>
      </c>
      <c r="N11" s="1">
        <v>138.25</v>
      </c>
      <c r="O11" s="1">
        <v>1306.24</v>
      </c>
      <c r="P11" s="1">
        <v>671.74</v>
      </c>
      <c r="Q11" s="1">
        <v>1340.08</v>
      </c>
      <c r="R11">
        <v>8491</v>
      </c>
    </row>
    <row r="12" spans="1:18" x14ac:dyDescent="0.25">
      <c r="A12" s="7">
        <v>42063</v>
      </c>
      <c r="B12" s="1">
        <v>484.4</v>
      </c>
      <c r="C12" s="1">
        <v>4190.6499999999996</v>
      </c>
      <c r="D12" s="1">
        <v>12461.01</v>
      </c>
      <c r="E12" s="1">
        <v>212695.39</v>
      </c>
      <c r="F12" s="1">
        <v>839.29</v>
      </c>
      <c r="G12" s="1">
        <v>3818.36</v>
      </c>
      <c r="H12" s="1">
        <v>442.54</v>
      </c>
      <c r="I12" s="1">
        <v>841.88</v>
      </c>
      <c r="J12" s="1">
        <v>719.55</v>
      </c>
      <c r="K12" s="1">
        <v>1483.62</v>
      </c>
      <c r="L12" s="1">
        <v>179.45</v>
      </c>
      <c r="M12" s="1">
        <v>427.57</v>
      </c>
      <c r="N12" s="1">
        <v>128.13999999999999</v>
      </c>
      <c r="O12" s="1">
        <v>1380.22</v>
      </c>
      <c r="P12" s="1">
        <v>725.74</v>
      </c>
      <c r="Q12" s="1">
        <v>1455.79</v>
      </c>
      <c r="R12">
        <v>8844.5996090000008</v>
      </c>
    </row>
    <row r="13" spans="1:18" x14ac:dyDescent="0.25">
      <c r="A13" s="7">
        <v>42035</v>
      </c>
      <c r="B13" s="1">
        <v>494.01</v>
      </c>
      <c r="C13" s="1">
        <v>3998.91</v>
      </c>
      <c r="D13" s="1">
        <v>11362.86</v>
      </c>
      <c r="E13" s="1">
        <v>222229.47</v>
      </c>
      <c r="F13" s="1">
        <v>778.68</v>
      </c>
      <c r="G13" s="1">
        <v>3817.36</v>
      </c>
      <c r="H13" s="1">
        <v>427.68</v>
      </c>
      <c r="I13" s="1">
        <v>858.66</v>
      </c>
      <c r="J13" s="1">
        <v>782.48</v>
      </c>
      <c r="K13" s="1">
        <v>1501.9</v>
      </c>
      <c r="L13" s="1">
        <v>185.04</v>
      </c>
      <c r="M13" s="1">
        <v>398.8</v>
      </c>
      <c r="N13" s="1">
        <v>127.48</v>
      </c>
      <c r="O13" s="1">
        <v>1381.02</v>
      </c>
      <c r="P13" s="1">
        <v>738.26</v>
      </c>
      <c r="Q13" s="1">
        <v>1446.28</v>
      </c>
      <c r="R13">
        <v>8808.9003909999992</v>
      </c>
    </row>
    <row r="16" spans="1:18" x14ac:dyDescent="0.25">
      <c r="A16" s="6" t="s">
        <v>17</v>
      </c>
    </row>
    <row r="17" spans="1:22" ht="39" x14ac:dyDescent="0.25"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H17" s="3" t="s">
        <v>7</v>
      </c>
      <c r="I17" s="3" t="s">
        <v>8</v>
      </c>
      <c r="J17" s="3" t="s">
        <v>9</v>
      </c>
      <c r="K17" s="3" t="s">
        <v>10</v>
      </c>
      <c r="L17" s="3" t="s">
        <v>11</v>
      </c>
      <c r="M17" s="3" t="s">
        <v>12</v>
      </c>
      <c r="N17" s="3" t="s">
        <v>13</v>
      </c>
      <c r="O17" s="3" t="s">
        <v>14</v>
      </c>
      <c r="P17" s="3" t="s">
        <v>15</v>
      </c>
      <c r="Q17" s="3" t="s">
        <v>16</v>
      </c>
      <c r="R17" s="3" t="s">
        <v>32</v>
      </c>
      <c r="S17" s="4" t="s">
        <v>33</v>
      </c>
      <c r="T17" s="4" t="s">
        <v>34</v>
      </c>
      <c r="U17" s="4" t="s">
        <v>38</v>
      </c>
      <c r="V17" s="4" t="s">
        <v>39</v>
      </c>
    </row>
    <row r="18" spans="1:22" x14ac:dyDescent="0.25">
      <c r="A18" s="7">
        <v>42342</v>
      </c>
      <c r="B18">
        <f>LN(B2/B3)*100</f>
        <v>0.14163042333390177</v>
      </c>
      <c r="C18">
        <f t="shared" ref="C18:R18" si="0">LN(C2/C3)*100</f>
        <v>8.396804110779776</v>
      </c>
      <c r="D18">
        <f t="shared" si="0"/>
        <v>0.56718729684666569</v>
      </c>
      <c r="E18">
        <f t="shared" si="0"/>
        <v>3.5244295137198076</v>
      </c>
      <c r="F18">
        <f t="shared" si="0"/>
        <v>-1.5472173353270895</v>
      </c>
      <c r="G18">
        <f t="shared" si="0"/>
        <v>-1.6662519110524747</v>
      </c>
      <c r="H18">
        <f t="shared" si="0"/>
        <v>1.0862425292683906</v>
      </c>
      <c r="I18">
        <f t="shared" si="0"/>
        <v>-1.9459362240824514</v>
      </c>
      <c r="J18">
        <f t="shared" si="0"/>
        <v>-3.1102756295277532</v>
      </c>
      <c r="K18">
        <f t="shared" si="0"/>
        <v>-1.7935076707502176</v>
      </c>
      <c r="L18">
        <f t="shared" si="0"/>
        <v>-4.6434774484348038</v>
      </c>
      <c r="M18">
        <f t="shared" si="0"/>
        <v>-3.6372215413462117</v>
      </c>
      <c r="N18">
        <f t="shared" si="0"/>
        <v>-2.8050864693598996</v>
      </c>
      <c r="O18">
        <f t="shared" si="0"/>
        <v>-3.7394887288530443</v>
      </c>
      <c r="P18">
        <f t="shared" si="0"/>
        <v>-3.4271234744543313</v>
      </c>
      <c r="Q18">
        <f t="shared" si="0"/>
        <v>2.544082237628627</v>
      </c>
      <c r="R18">
        <f t="shared" si="0"/>
        <v>-1.9514347748786651</v>
      </c>
      <c r="S18">
        <f>SUMPRODUCT(B18:Q18,MVP_Merton!$T$112:$AI$112)</f>
        <v>-2.0250165628336001</v>
      </c>
      <c r="T18">
        <f>SUMPRODUCT(B18:Q18,MVP_Merton!$T$113:$AI$113)</f>
        <v>-1.950362861281179</v>
      </c>
      <c r="U18">
        <f t="array" ref="U18:V28">S18:T28-R18:R28</f>
        <v>-7.3581787954934974E-2</v>
      </c>
      <c r="V18">
        <v>1.0719135974861516E-3</v>
      </c>
    </row>
    <row r="19" spans="1:22" x14ac:dyDescent="0.25">
      <c r="A19" s="7">
        <v>42338</v>
      </c>
      <c r="B19">
        <f t="shared" ref="B19:R19" si="1">LN(B3/B4)*100</f>
        <v>5.8581590306556759</v>
      </c>
      <c r="C19">
        <f t="shared" si="1"/>
        <v>-14.3715871850779</v>
      </c>
      <c r="D19">
        <f t="shared" si="1"/>
        <v>-15.4570716115628</v>
      </c>
      <c r="E19">
        <f t="shared" si="1"/>
        <v>2.286970308873487</v>
      </c>
      <c r="F19">
        <f t="shared" si="1"/>
        <v>-5.3715984434054622</v>
      </c>
      <c r="G19">
        <f t="shared" si="1"/>
        <v>1.3446797794830645</v>
      </c>
      <c r="H19">
        <f t="shared" si="1"/>
        <v>0.32260997938252728</v>
      </c>
      <c r="I19">
        <f t="shared" si="1"/>
        <v>2.3325263956421098</v>
      </c>
      <c r="J19">
        <f t="shared" si="1"/>
        <v>-0.12260971567366438</v>
      </c>
      <c r="K19">
        <f t="shared" si="1"/>
        <v>-0.30863522748503475</v>
      </c>
      <c r="L19">
        <f t="shared" si="1"/>
        <v>-10.133839203491446</v>
      </c>
      <c r="M19">
        <f t="shared" si="1"/>
        <v>-4.2787921400119187</v>
      </c>
      <c r="N19">
        <f t="shared" si="1"/>
        <v>1.5978609510899071</v>
      </c>
      <c r="O19">
        <f t="shared" si="1"/>
        <v>1.250778092932171</v>
      </c>
      <c r="P19">
        <f t="shared" si="1"/>
        <v>-5.4312611832893749</v>
      </c>
      <c r="Q19">
        <f t="shared" si="1"/>
        <v>-9.0166205859482531</v>
      </c>
      <c r="R19">
        <f t="shared" si="1"/>
        <v>-1.6318017061766843</v>
      </c>
      <c r="S19">
        <f>SUMPRODUCT(B19:Q19,MVP_Merton!$T$112:$AI$112)</f>
        <v>-0.37487089926879136</v>
      </c>
      <c r="T19">
        <f>SUMPRODUCT(B19:Q19,MVP_Merton!$T$113:$AI$113)</f>
        <v>-0.97058766853945655</v>
      </c>
      <c r="U19">
        <v>1.2569308069078931</v>
      </c>
      <c r="V19">
        <v>0.66121403763722775</v>
      </c>
    </row>
    <row r="20" spans="1:22" x14ac:dyDescent="0.25">
      <c r="A20" s="7">
        <v>42308</v>
      </c>
      <c r="B20">
        <f t="shared" ref="B20:R20" si="2">LN(B4/B5)*100</f>
        <v>5.771987447647696</v>
      </c>
      <c r="C20">
        <f t="shared" si="2"/>
        <v>-7.2866627046463988</v>
      </c>
      <c r="D20">
        <f t="shared" si="2"/>
        <v>4.5994441291911334</v>
      </c>
      <c r="E20">
        <f t="shared" si="2"/>
        <v>11.319669716521792</v>
      </c>
      <c r="F20">
        <f t="shared" si="2"/>
        <v>-3.6536435710531423</v>
      </c>
      <c r="G20">
        <f t="shared" si="2"/>
        <v>6.7618664526831562</v>
      </c>
      <c r="H20">
        <f t="shared" si="2"/>
        <v>14.123269502204097</v>
      </c>
      <c r="I20">
        <f t="shared" si="2"/>
        <v>1.7636137333433457</v>
      </c>
      <c r="J20">
        <f t="shared" si="2"/>
        <v>4.0454360179263693</v>
      </c>
      <c r="K20">
        <f t="shared" si="2"/>
        <v>3.4298075483097898</v>
      </c>
      <c r="L20">
        <f t="shared" si="2"/>
        <v>-0.92891428412578936</v>
      </c>
      <c r="M20">
        <f t="shared" si="2"/>
        <v>-2.3074979696542384</v>
      </c>
      <c r="N20">
        <f t="shared" si="2"/>
        <v>9.9587656969160001</v>
      </c>
      <c r="O20">
        <f t="shared" si="2"/>
        <v>3.8909601783601921</v>
      </c>
      <c r="P20">
        <f t="shared" si="2"/>
        <v>7.3984441651824966</v>
      </c>
      <c r="Q20">
        <f t="shared" si="2"/>
        <v>11.698932411874214</v>
      </c>
      <c r="R20">
        <f t="shared" si="2"/>
        <v>1.4599334545646281</v>
      </c>
      <c r="S20">
        <f>SUMPRODUCT(B20:Q20,MVP_Merton!$T$112:$AI$112)</f>
        <v>1.2633699524602799</v>
      </c>
      <c r="T20">
        <f>SUMPRODUCT(B20:Q20,MVP_Merton!$T$113:$AI$113)</f>
        <v>2.2430087013606572</v>
      </c>
      <c r="U20">
        <v>-0.19656350210434814</v>
      </c>
      <c r="V20">
        <v>0.78307524679602913</v>
      </c>
    </row>
    <row r="21" spans="1:22" x14ac:dyDescent="0.25">
      <c r="A21" s="7">
        <v>42277</v>
      </c>
      <c r="B21">
        <f t="shared" ref="B21:R21" si="3">LN(B5/B6)*100</f>
        <v>-0.44572357235628057</v>
      </c>
      <c r="C21">
        <f t="shared" si="3"/>
        <v>-3.361342790460474</v>
      </c>
      <c r="D21">
        <f t="shared" si="3"/>
        <v>-1.3458431861725115</v>
      </c>
      <c r="E21">
        <f t="shared" si="3"/>
        <v>-8.7203871420484909</v>
      </c>
      <c r="F21">
        <f t="shared" si="3"/>
        <v>0.9317356358659894</v>
      </c>
      <c r="G21">
        <f t="shared" si="3"/>
        <v>-5.4406337260665847</v>
      </c>
      <c r="H21">
        <f t="shared" si="3"/>
        <v>-5.2546853223536836</v>
      </c>
      <c r="I21">
        <f t="shared" si="3"/>
        <v>1.1171100491860007</v>
      </c>
      <c r="J21">
        <f t="shared" si="3"/>
        <v>1.9687309257489076</v>
      </c>
      <c r="K21">
        <f t="shared" si="3"/>
        <v>-5.84408696756811</v>
      </c>
      <c r="L21">
        <f t="shared" si="3"/>
        <v>-17.289760323192922</v>
      </c>
      <c r="M21">
        <f t="shared" si="3"/>
        <v>5.9906986660501547</v>
      </c>
      <c r="N21">
        <f t="shared" si="3"/>
        <v>4.6901379651464303</v>
      </c>
      <c r="O21">
        <f t="shared" si="3"/>
        <v>5.6738136324774855</v>
      </c>
      <c r="P21">
        <f t="shared" si="3"/>
        <v>-8.1451143008362124</v>
      </c>
      <c r="Q21">
        <f t="shared" si="3"/>
        <v>9.4840310896025635</v>
      </c>
      <c r="R21">
        <f t="shared" si="3"/>
        <v>-0.28140247225319681</v>
      </c>
      <c r="S21">
        <f>SUMPRODUCT(B21:Q21,MVP_Merton!$T$112:$AI$112)</f>
        <v>-1.1921608127190491</v>
      </c>
      <c r="T21">
        <f>SUMPRODUCT(B21:Q21,MVP_Merton!$T$113:$AI$113)</f>
        <v>-0.44780326353914157</v>
      </c>
      <c r="U21">
        <v>-0.91075834046585225</v>
      </c>
      <c r="V21">
        <v>-0.16640079128594476</v>
      </c>
    </row>
    <row r="22" spans="1:22" x14ac:dyDescent="0.25">
      <c r="A22" s="7">
        <v>42247</v>
      </c>
      <c r="B22">
        <f t="shared" ref="B22:R22" si="4">LN(B6/B7)*100</f>
        <v>-3.8387011671949218</v>
      </c>
      <c r="C22">
        <f t="shared" si="4"/>
        <v>-9.5157384460584158</v>
      </c>
      <c r="D22">
        <f t="shared" si="4"/>
        <v>-4.1850919087686469</v>
      </c>
      <c r="E22">
        <f t="shared" si="4"/>
        <v>14.823466515478772</v>
      </c>
      <c r="F22">
        <f t="shared" si="4"/>
        <v>2.100447800711104</v>
      </c>
      <c r="G22">
        <f t="shared" si="4"/>
        <v>-5.3089495313958661</v>
      </c>
      <c r="H22">
        <f t="shared" si="4"/>
        <v>11.887025178433431</v>
      </c>
      <c r="I22">
        <f t="shared" si="4"/>
        <v>-0.2610313533105415</v>
      </c>
      <c r="J22">
        <f t="shared" si="4"/>
        <v>-3.5740034137480206</v>
      </c>
      <c r="K22">
        <f t="shared" si="4"/>
        <v>18.663540584261238</v>
      </c>
      <c r="L22">
        <f t="shared" si="4"/>
        <v>8.9555445234404569</v>
      </c>
      <c r="M22">
        <f t="shared" si="4"/>
        <v>1.5978573939886238</v>
      </c>
      <c r="N22">
        <f t="shared" si="4"/>
        <v>1.7589693026986712</v>
      </c>
      <c r="O22">
        <f t="shared" si="4"/>
        <v>-18.426712671290975</v>
      </c>
      <c r="P22">
        <f t="shared" si="4"/>
        <v>-0.8860733764657539</v>
      </c>
      <c r="Q22">
        <f t="shared" si="4"/>
        <v>-21.119035960779481</v>
      </c>
      <c r="R22">
        <f t="shared" si="4"/>
        <v>-6.8075808058498293</v>
      </c>
      <c r="S22">
        <f>SUMPRODUCT(B22:Q22,MVP_Merton!$T$112:$AI$112)</f>
        <v>2.7604198617316085</v>
      </c>
      <c r="T22">
        <f>SUMPRODUCT(B22:Q22,MVP_Merton!$T$113:$AI$113)</f>
        <v>0.8970961079471349</v>
      </c>
      <c r="U22">
        <v>9.5680006675814369</v>
      </c>
      <c r="V22">
        <v>7.7046769137969644</v>
      </c>
    </row>
    <row r="23" spans="1:22" x14ac:dyDescent="0.25">
      <c r="A23" s="7">
        <v>42216</v>
      </c>
      <c r="B23">
        <f t="shared" ref="B23:R23" si="5">LN(B7/B8)*100</f>
        <v>13.746989943157779</v>
      </c>
      <c r="C23">
        <f t="shared" si="5"/>
        <v>12.258599880831905</v>
      </c>
      <c r="D23">
        <f t="shared" si="5"/>
        <v>-0.32558479390261852</v>
      </c>
      <c r="E23">
        <f t="shared" si="5"/>
        <v>-20.261009783009712</v>
      </c>
      <c r="F23">
        <f t="shared" si="5"/>
        <v>-1.5882045932829891</v>
      </c>
      <c r="G23">
        <f t="shared" si="5"/>
        <v>5.3194627916101584</v>
      </c>
      <c r="H23">
        <f t="shared" si="5"/>
        <v>-0.20367221874454164</v>
      </c>
      <c r="I23">
        <f t="shared" si="5"/>
        <v>3.385070415648451</v>
      </c>
      <c r="J23">
        <f t="shared" si="5"/>
        <v>8.0652590818303054</v>
      </c>
      <c r="K23">
        <f t="shared" si="5"/>
        <v>4.2569642632790341</v>
      </c>
      <c r="L23">
        <f t="shared" si="5"/>
        <v>5.4004210092071947</v>
      </c>
      <c r="M23">
        <f t="shared" si="5"/>
        <v>9.0001037993545339</v>
      </c>
      <c r="N23">
        <f t="shared" si="5"/>
        <v>17.581402370828307</v>
      </c>
      <c r="O23">
        <f t="shared" si="5"/>
        <v>-1.7815614821041788</v>
      </c>
      <c r="P23">
        <f t="shared" si="5"/>
        <v>-15.260442984692011</v>
      </c>
      <c r="Q23">
        <f t="shared" si="5"/>
        <v>-6.2029945565376563</v>
      </c>
      <c r="R23">
        <f t="shared" si="5"/>
        <v>1.9448717793801824</v>
      </c>
      <c r="S23">
        <f>SUMPRODUCT(B23:Q23,MVP_Merton!$T$112:$AI$112)</f>
        <v>6.486819035896378</v>
      </c>
      <c r="T23">
        <f>SUMPRODUCT(B23:Q23,MVP_Merton!$T$113:$AI$113)</f>
        <v>4.9311736746023493</v>
      </c>
      <c r="U23">
        <v>4.5419472565161954</v>
      </c>
      <c r="V23">
        <v>2.9863018952221667</v>
      </c>
    </row>
    <row r="24" spans="1:22" x14ac:dyDescent="0.25">
      <c r="A24" s="7">
        <v>42185</v>
      </c>
      <c r="B24">
        <f t="shared" ref="B24:R24" si="6">LN(B8/B9)*100</f>
        <v>-12.947068940490944</v>
      </c>
      <c r="C24">
        <f t="shared" si="6"/>
        <v>3.4562444679642117</v>
      </c>
      <c r="D24">
        <f t="shared" si="6"/>
        <v>-0.67647684749532455</v>
      </c>
      <c r="E24">
        <f t="shared" si="6"/>
        <v>-17.501179659278076</v>
      </c>
      <c r="F24">
        <f t="shared" si="6"/>
        <v>-2.2999741611377384</v>
      </c>
      <c r="G24">
        <f t="shared" si="6"/>
        <v>-8.2069534000773618</v>
      </c>
      <c r="H24">
        <f t="shared" si="6"/>
        <v>-5.9970286346599462</v>
      </c>
      <c r="I24">
        <f t="shared" si="6"/>
        <v>-3.7228708301878592</v>
      </c>
      <c r="J24">
        <f t="shared" si="6"/>
        <v>12.78303971297087</v>
      </c>
      <c r="K24">
        <f t="shared" si="6"/>
        <v>3.2412625526030228</v>
      </c>
      <c r="L24">
        <f t="shared" si="6"/>
        <v>-5.0481879442040452</v>
      </c>
      <c r="M24">
        <f t="shared" si="6"/>
        <v>-2.7287630352705627</v>
      </c>
      <c r="N24">
        <f t="shared" si="6"/>
        <v>-29.433485675682007</v>
      </c>
      <c r="O24">
        <f t="shared" si="6"/>
        <v>-4.4557939596348817</v>
      </c>
      <c r="P24">
        <f t="shared" si="6"/>
        <v>-8.3601187607219902</v>
      </c>
      <c r="Q24">
        <f t="shared" si="6"/>
        <v>-1.2492336859840141</v>
      </c>
      <c r="R24">
        <f t="shared" si="6"/>
        <v>-0.77550451578568014</v>
      </c>
      <c r="S24">
        <f>SUMPRODUCT(B24:Q24,MVP_Merton!$T$112:$AI$112)</f>
        <v>2.6323811927121716</v>
      </c>
      <c r="T24">
        <f>SUMPRODUCT(B24:Q24,MVP_Merton!$T$113:$AI$113)</f>
        <v>-0.72891117002071548</v>
      </c>
      <c r="U24">
        <v>3.4078857084978518</v>
      </c>
      <c r="V24">
        <v>4.6593345764964655E-2</v>
      </c>
    </row>
    <row r="25" spans="1:22" x14ac:dyDescent="0.25">
      <c r="A25" s="7">
        <v>42155</v>
      </c>
      <c r="B25">
        <f t="shared" ref="B25:R25" si="7">LN(B9/B10)*100</f>
        <v>20.590920893096683</v>
      </c>
      <c r="C25">
        <f t="shared" si="7"/>
        <v>18.57298824128566</v>
      </c>
      <c r="D25">
        <f t="shared" si="7"/>
        <v>22.371332261386311</v>
      </c>
      <c r="E25">
        <f t="shared" si="7"/>
        <v>13.40067964405867</v>
      </c>
      <c r="F25">
        <f t="shared" si="7"/>
        <v>5.7797910771679044</v>
      </c>
      <c r="G25">
        <f t="shared" si="7"/>
        <v>5.9666520089359221</v>
      </c>
      <c r="H25">
        <f t="shared" si="7"/>
        <v>-0.91971602853235312</v>
      </c>
      <c r="I25">
        <f t="shared" si="7"/>
        <v>1.4632376380414922</v>
      </c>
      <c r="J25">
        <f t="shared" si="7"/>
        <v>3.680783849154285</v>
      </c>
      <c r="K25">
        <f t="shared" si="7"/>
        <v>5.4454018319288888</v>
      </c>
      <c r="L25">
        <f t="shared" si="7"/>
        <v>1.9655805225485778</v>
      </c>
      <c r="M25">
        <f t="shared" si="7"/>
        <v>4.0800978343882148</v>
      </c>
      <c r="N25">
        <f t="shared" si="7"/>
        <v>8.8422290329841715</v>
      </c>
      <c r="O25">
        <f t="shared" si="7"/>
        <v>4.9781588431475479</v>
      </c>
      <c r="P25">
        <f t="shared" si="7"/>
        <v>0.62126344202505179</v>
      </c>
      <c r="Q25">
        <f t="shared" si="7"/>
        <v>-0.11792664900510003</v>
      </c>
      <c r="R25">
        <f t="shared" si="7"/>
        <v>3.0354194242599335</v>
      </c>
      <c r="S25">
        <f>SUMPRODUCT(B25:Q25,MVP_Merton!$T$112:$AI$112)</f>
        <v>1.3667729617613915</v>
      </c>
      <c r="T25">
        <f>SUMPRODUCT(B25:Q25,MVP_Merton!$T$113:$AI$113)</f>
        <v>3.4287837602514113</v>
      </c>
      <c r="U25">
        <v>-1.668646462498542</v>
      </c>
      <c r="V25">
        <v>0.3933643359914778</v>
      </c>
    </row>
    <row r="26" spans="1:22" x14ac:dyDescent="0.25">
      <c r="A26" s="7">
        <v>42124</v>
      </c>
      <c r="B26">
        <f t="shared" ref="B26:R26" si="8">LN(B10/B11)*100</f>
        <v>-13.755377509424612</v>
      </c>
      <c r="C26">
        <f t="shared" si="8"/>
        <v>-7.3286602653267083</v>
      </c>
      <c r="D26">
        <f t="shared" si="8"/>
        <v>2.7289164582669985</v>
      </c>
      <c r="E26">
        <f t="shared" si="8"/>
        <v>-16.116592986096091</v>
      </c>
      <c r="F26">
        <f t="shared" si="8"/>
        <v>-3.5972039445078914</v>
      </c>
      <c r="G26">
        <f t="shared" si="8"/>
        <v>-1.5440447257720697</v>
      </c>
      <c r="H26">
        <f t="shared" si="8"/>
        <v>0.56934020015968612</v>
      </c>
      <c r="I26">
        <f t="shared" si="8"/>
        <v>-1.0793448667740382</v>
      </c>
      <c r="J26">
        <f t="shared" si="8"/>
        <v>-9.0908716605255968</v>
      </c>
      <c r="K26">
        <f t="shared" si="8"/>
        <v>-3.5346611901618954</v>
      </c>
      <c r="L26">
        <f t="shared" si="8"/>
        <v>2.9868792822402916</v>
      </c>
      <c r="M26">
        <f t="shared" si="8"/>
        <v>-13.289863986969447</v>
      </c>
      <c r="N26">
        <f t="shared" si="8"/>
        <v>-24.139223290260919</v>
      </c>
      <c r="O26">
        <f t="shared" si="8"/>
        <v>2.8646259354440167</v>
      </c>
      <c r="P26">
        <f t="shared" si="8"/>
        <v>-0.38929997633013425</v>
      </c>
      <c r="Q26">
        <f t="shared" si="8"/>
        <v>4.374292294791883</v>
      </c>
      <c r="R26">
        <f t="shared" si="8"/>
        <v>-3.7131271130413137</v>
      </c>
      <c r="S26">
        <f>SUMPRODUCT(B26:Q26,MVP_Merton!$T$112:$AI$112)</f>
        <v>-3.0198775522373045</v>
      </c>
      <c r="T26">
        <f>SUMPRODUCT(B26:Q26,MVP_Merton!$T$113:$AI$113)</f>
        <v>-3.7495140252693404</v>
      </c>
      <c r="U26">
        <v>0.69324956080400923</v>
      </c>
      <c r="V26">
        <v>-3.6386912228026702E-2</v>
      </c>
    </row>
    <row r="27" spans="1:22" x14ac:dyDescent="0.25">
      <c r="A27" s="7">
        <v>42094</v>
      </c>
      <c r="B27">
        <f t="shared" ref="B27:R27" si="9">LN(B11/B12)*100</f>
        <v>25.583214635061967</v>
      </c>
      <c r="C27">
        <f t="shared" si="9"/>
        <v>3.8018598425601491</v>
      </c>
      <c r="D27">
        <f t="shared" si="9"/>
        <v>9.2283010843833235</v>
      </c>
      <c r="E27">
        <f t="shared" si="9"/>
        <v>20.047363796929758</v>
      </c>
      <c r="F27">
        <f t="shared" si="9"/>
        <v>-4.6395768669209758</v>
      </c>
      <c r="G27">
        <f t="shared" si="9"/>
        <v>-4.3749541967248087</v>
      </c>
      <c r="H27">
        <f t="shared" si="9"/>
        <v>17.832524211799342</v>
      </c>
      <c r="I27">
        <f t="shared" si="9"/>
        <v>-10.341175503524362</v>
      </c>
      <c r="J27">
        <f t="shared" si="9"/>
        <v>-1.3656864978656991</v>
      </c>
      <c r="K27">
        <f t="shared" si="9"/>
        <v>3.6680295692976665</v>
      </c>
      <c r="L27">
        <f t="shared" si="9"/>
        <v>-7.0586306871704432</v>
      </c>
      <c r="M27">
        <f t="shared" si="9"/>
        <v>-3.4597788114388748</v>
      </c>
      <c r="N27">
        <f t="shared" si="9"/>
        <v>7.5940224191568806</v>
      </c>
      <c r="O27">
        <f t="shared" si="9"/>
        <v>-5.5090125553616174</v>
      </c>
      <c r="P27">
        <f t="shared" si="9"/>
        <v>-7.7320463066058167</v>
      </c>
      <c r="Q27">
        <f t="shared" si="9"/>
        <v>-8.2819394929711763</v>
      </c>
      <c r="R27">
        <f t="shared" si="9"/>
        <v>-4.0800280074157964</v>
      </c>
      <c r="S27">
        <f>SUMPRODUCT(B27:Q27,MVP_Merton!$T$112:$AI$112)</f>
        <v>-8.0164472655295</v>
      </c>
      <c r="T27">
        <f>SUMPRODUCT(B27:Q27,MVP_Merton!$T$113:$AI$113)</f>
        <v>-5.2611802896659006</v>
      </c>
      <c r="U27">
        <v>-3.9364192581137036</v>
      </c>
      <c r="V27">
        <v>-1.1811522822501042</v>
      </c>
    </row>
    <row r="28" spans="1:22" x14ac:dyDescent="0.25">
      <c r="A28" s="7">
        <v>42063</v>
      </c>
      <c r="B28">
        <f t="shared" ref="B28:R28" si="10">LN(B12/B13)*100</f>
        <v>-1.9644748219080077</v>
      </c>
      <c r="C28">
        <f t="shared" si="10"/>
        <v>4.6834029182333019</v>
      </c>
      <c r="D28">
        <f t="shared" si="10"/>
        <v>9.2254427294207364</v>
      </c>
      <c r="E28">
        <f t="shared" si="10"/>
        <v>-4.3849448421545185</v>
      </c>
      <c r="F28">
        <f t="shared" si="10"/>
        <v>7.4956117905910169</v>
      </c>
      <c r="G28">
        <f t="shared" si="10"/>
        <v>2.6192684009299659E-2</v>
      </c>
      <c r="H28">
        <f t="shared" si="10"/>
        <v>3.4155603452176151</v>
      </c>
      <c r="I28">
        <f t="shared" si="10"/>
        <v>-1.9735548279868347</v>
      </c>
      <c r="J28">
        <f t="shared" si="10"/>
        <v>-8.3842346366054894</v>
      </c>
      <c r="K28">
        <f t="shared" si="10"/>
        <v>-1.224592596439682</v>
      </c>
      <c r="L28">
        <f t="shared" si="10"/>
        <v>-3.0675400329567473</v>
      </c>
      <c r="M28">
        <f t="shared" si="10"/>
        <v>6.9657979574819064</v>
      </c>
      <c r="N28">
        <f t="shared" si="10"/>
        <v>0.51639266617396062</v>
      </c>
      <c r="O28">
        <f t="shared" si="10"/>
        <v>-5.7944982861622467E-2</v>
      </c>
      <c r="P28">
        <f t="shared" si="10"/>
        <v>-1.7104242118849409</v>
      </c>
      <c r="Q28">
        <f t="shared" si="10"/>
        <v>0.65539659907537562</v>
      </c>
      <c r="R28">
        <f t="shared" si="10"/>
        <v>0.40444406675713218</v>
      </c>
      <c r="S28">
        <f>SUMPRODUCT(B28:Q28,MVP_Merton!$T$112:$AI$112)</f>
        <v>-2.4433132759368559</v>
      </c>
      <c r="T28">
        <f>SUMPRODUCT(B28:Q28,MVP_Merton!$T$113:$AI$113)</f>
        <v>-1.1342831608928394</v>
      </c>
      <c r="U28">
        <v>-2.8477573426939879</v>
      </c>
      <c r="V28">
        <v>-1.5387272276499715</v>
      </c>
    </row>
    <row r="29" spans="1:22" x14ac:dyDescent="0.25">
      <c r="A29" s="6" t="s">
        <v>28</v>
      </c>
      <c r="B29">
        <f>AVERAGE(B18:B28)</f>
        <v>3.5219596692344486</v>
      </c>
      <c r="C29">
        <f t="shared" ref="C29:R29" si="11">AVERAGE(C18:C28)</f>
        <v>0.84599164273500993</v>
      </c>
      <c r="D29">
        <f t="shared" si="11"/>
        <v>2.4300505101448424</v>
      </c>
      <c r="E29">
        <f t="shared" si="11"/>
        <v>-0.14377590154587247</v>
      </c>
      <c r="F29">
        <f t="shared" si="11"/>
        <v>-0.58089387375447965</v>
      </c>
      <c r="G29">
        <f t="shared" si="11"/>
        <v>-0.64753943403341496</v>
      </c>
      <c r="H29">
        <f t="shared" si="11"/>
        <v>3.351042703834052</v>
      </c>
      <c r="I29">
        <f t="shared" si="11"/>
        <v>-0.84203230672769891</v>
      </c>
      <c r="J29">
        <f t="shared" si="11"/>
        <v>0.4450516394258649</v>
      </c>
      <c r="K29">
        <f t="shared" si="11"/>
        <v>2.3635929724795179</v>
      </c>
      <c r="L29">
        <f t="shared" si="11"/>
        <v>-2.6238113260126976</v>
      </c>
      <c r="M29">
        <f t="shared" si="11"/>
        <v>-0.18794198485707472</v>
      </c>
      <c r="N29">
        <f t="shared" si="11"/>
        <v>-0.3489104573007723</v>
      </c>
      <c r="O29">
        <f t="shared" si="11"/>
        <v>-1.3920161543404459</v>
      </c>
      <c r="P29">
        <f t="shared" si="11"/>
        <v>-3.9383815425520923</v>
      </c>
      <c r="Q29">
        <f t="shared" si="11"/>
        <v>-1.5664560271139107</v>
      </c>
      <c r="R29">
        <f t="shared" si="11"/>
        <v>-1.1269282427672083</v>
      </c>
      <c r="S29">
        <f t="shared" ref="S29" si="12">AVERAGE(S18:S28)</f>
        <v>-0.23290212399666099</v>
      </c>
      <c r="T29">
        <f t="shared" ref="T29" si="13">AVERAGE(T18:T28)</f>
        <v>-0.24932547227700191</v>
      </c>
    </row>
    <row r="30" spans="1:22" x14ac:dyDescent="0.25">
      <c r="A30" s="6" t="s">
        <v>19</v>
      </c>
      <c r="B30">
        <f>STDEV(B18:B28)</f>
        <v>12.547130410238861</v>
      </c>
      <c r="C30">
        <f t="shared" ref="C30:R30" si="14">STDEV(C18:C28)</f>
        <v>10.106393646850382</v>
      </c>
      <c r="D30">
        <f t="shared" si="14"/>
        <v>9.452644029185965</v>
      </c>
      <c r="E30">
        <f t="shared" si="14"/>
        <v>14.207697954584679</v>
      </c>
      <c r="F30">
        <f t="shared" si="14"/>
        <v>4.219398843556978</v>
      </c>
      <c r="G30">
        <f t="shared" si="14"/>
        <v>5.062184766689124</v>
      </c>
      <c r="H30">
        <f t="shared" si="14"/>
        <v>7.8293058475904651</v>
      </c>
      <c r="I30">
        <f t="shared" si="14"/>
        <v>3.8120060133850329</v>
      </c>
      <c r="J30">
        <f t="shared" si="14"/>
        <v>6.6131092323823379</v>
      </c>
      <c r="K30">
        <f t="shared" si="14"/>
        <v>6.4948606008100169</v>
      </c>
      <c r="L30">
        <f t="shared" si="14"/>
        <v>7.4511514476246372</v>
      </c>
      <c r="M30">
        <f t="shared" si="14"/>
        <v>6.4585073671201183</v>
      </c>
      <c r="N30">
        <f t="shared" si="14"/>
        <v>14.23941596080742</v>
      </c>
      <c r="O30">
        <f t="shared" si="14"/>
        <v>6.8372339472377748</v>
      </c>
      <c r="P30">
        <f t="shared" si="14"/>
        <v>5.9875682967826389</v>
      </c>
      <c r="Q30">
        <f t="shared" si="14"/>
        <v>9.2833821940103398</v>
      </c>
      <c r="R30">
        <f t="shared" si="14"/>
        <v>2.9197637768806173</v>
      </c>
      <c r="U30">
        <f>STDEV(U18:U28)</f>
        <v>3.7989603666444678</v>
      </c>
      <c r="V30">
        <f>STDEV(V18:V28)</f>
        <v>2.5457243834716294</v>
      </c>
    </row>
    <row r="32" spans="1:22" x14ac:dyDescent="0.25">
      <c r="A32" s="6" t="s">
        <v>29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3" t="s">
        <v>8</v>
      </c>
      <c r="J32" s="3" t="s">
        <v>9</v>
      </c>
      <c r="K32" s="3" t="s">
        <v>10</v>
      </c>
      <c r="L32" s="3" t="s">
        <v>11</v>
      </c>
      <c r="M32" s="3" t="s">
        <v>12</v>
      </c>
      <c r="N32" s="3" t="s">
        <v>13</v>
      </c>
      <c r="O32" s="3" t="s">
        <v>14</v>
      </c>
      <c r="P32" s="3" t="s">
        <v>15</v>
      </c>
      <c r="Q32" s="3" t="s">
        <v>16</v>
      </c>
    </row>
    <row r="33" spans="1:17" x14ac:dyDescent="0.25">
      <c r="A33" s="4" t="s">
        <v>1</v>
      </c>
      <c r="B33">
        <f t="array" ref="B33:Q49">MMULT(TRANSPOSE(B18:Q28-B29:Q29),B18:Q28-B29:Q29)/11</f>
        <v>143.11861957412802</v>
      </c>
      <c r="C33">
        <v>52.29712276632052</v>
      </c>
      <c r="D33">
        <v>45.814329928854633</v>
      </c>
      <c r="E33">
        <v>90.814643768543021</v>
      </c>
      <c r="F33">
        <v>0.38796618918814507</v>
      </c>
      <c r="G33">
        <v>27.824132975217946</v>
      </c>
      <c r="H33">
        <v>37.093468699673458</v>
      </c>
      <c r="I33">
        <v>-5.8435007841140267</v>
      </c>
      <c r="J33">
        <v>13.230242173894807</v>
      </c>
      <c r="K33">
        <v>11.8794800202835</v>
      </c>
      <c r="L33">
        <v>-2.3614344701838208</v>
      </c>
      <c r="M33">
        <v>25.750447804811003</v>
      </c>
      <c r="N33">
        <v>127.3879402469489</v>
      </c>
      <c r="O33">
        <v>9.7150524157517122</v>
      </c>
      <c r="P33">
        <v>-9.8033874262109215</v>
      </c>
      <c r="Q33">
        <v>-17.47891142194235</v>
      </c>
    </row>
    <row r="34" spans="1:17" x14ac:dyDescent="0.25">
      <c r="A34" s="4" t="s">
        <v>2</v>
      </c>
      <c r="B34">
        <v>52.29712276632052</v>
      </c>
      <c r="C34">
        <v>92.853811404634328</v>
      </c>
      <c r="D34">
        <v>62.053631598373642</v>
      </c>
      <c r="E34">
        <v>-7.4852347335317555</v>
      </c>
      <c r="F34">
        <v>17.897665629694224</v>
      </c>
      <c r="G34">
        <v>12.246592053450412</v>
      </c>
      <c r="H34">
        <v>-16.886143478195152</v>
      </c>
      <c r="I34">
        <v>-3.7264137811425284</v>
      </c>
      <c r="J34">
        <v>18.454213415714658</v>
      </c>
      <c r="K34">
        <v>-1.5387244436535921</v>
      </c>
      <c r="L34">
        <v>12.081915060109656</v>
      </c>
      <c r="M34">
        <v>27.974299429701816</v>
      </c>
      <c r="N34">
        <v>30.716260947191596</v>
      </c>
      <c r="O34">
        <v>9.5007603948065444</v>
      </c>
      <c r="P34">
        <v>-15.559263883779455</v>
      </c>
      <c r="Q34">
        <v>9.6670589712876147</v>
      </c>
    </row>
    <row r="35" spans="1:17" x14ac:dyDescent="0.25">
      <c r="A35" s="4" t="s">
        <v>3</v>
      </c>
      <c r="B35">
        <v>45.814329928854633</v>
      </c>
      <c r="C35">
        <v>62.053631598373642</v>
      </c>
      <c r="D35">
        <v>81.229526493186427</v>
      </c>
      <c r="E35">
        <v>35.550121990255064</v>
      </c>
      <c r="F35">
        <v>19.883911481948626</v>
      </c>
      <c r="G35">
        <v>13.561565148587283</v>
      </c>
      <c r="H35">
        <v>9.9556976415948402</v>
      </c>
      <c r="I35">
        <v>-8.1256431477625242</v>
      </c>
      <c r="J35">
        <v>-2.2308638421450366</v>
      </c>
      <c r="K35">
        <v>1.5685198039685508</v>
      </c>
      <c r="L35">
        <v>15.090948493861605</v>
      </c>
      <c r="M35">
        <v>11.817828064675153</v>
      </c>
      <c r="N35">
        <v>21.467062577426368</v>
      </c>
      <c r="O35">
        <v>15.867177392658876</v>
      </c>
      <c r="P35">
        <v>15.664438317215733</v>
      </c>
      <c r="Q35">
        <v>23.081555273664605</v>
      </c>
    </row>
    <row r="36" spans="1:17" x14ac:dyDescent="0.25">
      <c r="A36" s="4" t="s">
        <v>4</v>
      </c>
      <c r="B36">
        <v>90.814643768543021</v>
      </c>
      <c r="C36">
        <v>-7.4852347335317555</v>
      </c>
      <c r="D36">
        <v>35.550121990255064</v>
      </c>
      <c r="E36">
        <v>183.50789197155424</v>
      </c>
      <c r="F36">
        <v>4.0887178080907081</v>
      </c>
      <c r="G36">
        <v>8.5765908815879026</v>
      </c>
      <c r="H36">
        <v>74.715056784520726</v>
      </c>
      <c r="I36">
        <v>-14.689913433812876</v>
      </c>
      <c r="J36">
        <v>-19.708763204526022</v>
      </c>
      <c r="K36">
        <v>39.002099528695958</v>
      </c>
      <c r="L36">
        <v>5.3087893226080887</v>
      </c>
      <c r="M36">
        <v>-3.9284245339169401</v>
      </c>
      <c r="N36">
        <v>82.503064243988447</v>
      </c>
      <c r="O36">
        <v>-24.242575119527917</v>
      </c>
      <c r="P36">
        <v>39.409979682605972</v>
      </c>
      <c r="Q36">
        <v>-33.718847751774078</v>
      </c>
    </row>
    <row r="37" spans="1:17" x14ac:dyDescent="0.25">
      <c r="A37" s="4" t="s">
        <v>5</v>
      </c>
      <c r="B37">
        <v>0.38796618918814507</v>
      </c>
      <c r="C37">
        <v>17.897665629694224</v>
      </c>
      <c r="D37">
        <v>19.883911481948626</v>
      </c>
      <c r="E37">
        <v>4.0887178080907081</v>
      </c>
      <c r="F37">
        <v>16.184842364554509</v>
      </c>
      <c r="G37">
        <v>1.9321226974849781</v>
      </c>
      <c r="H37">
        <v>-5.810113159009652</v>
      </c>
      <c r="I37">
        <v>2.5328845213288971</v>
      </c>
      <c r="J37">
        <v>-5.1710351063138722</v>
      </c>
      <c r="K37">
        <v>4.0487622224988051</v>
      </c>
      <c r="L37">
        <v>5.8504261645028324</v>
      </c>
      <c r="M37">
        <v>16.037701429941077</v>
      </c>
      <c r="N37">
        <v>10.141573605267524</v>
      </c>
      <c r="O37">
        <v>-7.188526507522898E-2</v>
      </c>
      <c r="P37">
        <v>4.0307829490721652</v>
      </c>
      <c r="Q37">
        <v>-0.37574698374893795</v>
      </c>
    </row>
    <row r="38" spans="1:17" x14ac:dyDescent="0.25">
      <c r="A38" s="4" t="s">
        <v>6</v>
      </c>
      <c r="B38">
        <v>27.824132975217946</v>
      </c>
      <c r="C38">
        <v>12.246592053450412</v>
      </c>
      <c r="D38">
        <v>13.561565148587283</v>
      </c>
      <c r="E38">
        <v>8.5765908815879026</v>
      </c>
      <c r="F38">
        <v>1.9321226974849781</v>
      </c>
      <c r="G38">
        <v>23.296104192817651</v>
      </c>
      <c r="H38">
        <v>4.3012867226587028</v>
      </c>
      <c r="I38">
        <v>10.160214857981803</v>
      </c>
      <c r="J38">
        <v>2.1411251492892491</v>
      </c>
      <c r="K38">
        <v>-0.61585393073313355</v>
      </c>
      <c r="L38">
        <v>11.248836866531791</v>
      </c>
      <c r="M38">
        <v>6.6130120586531325</v>
      </c>
      <c r="N38">
        <v>38.974999828436552</v>
      </c>
      <c r="O38">
        <v>15.248783672577529</v>
      </c>
      <c r="P38">
        <v>8.6295054977019063</v>
      </c>
      <c r="Q38">
        <v>10.741309970707768</v>
      </c>
    </row>
    <row r="39" spans="1:17" x14ac:dyDescent="0.25">
      <c r="A39" s="4" t="s">
        <v>7</v>
      </c>
      <c r="B39">
        <v>37.093468699673458</v>
      </c>
      <c r="C39">
        <v>-16.886143478195152</v>
      </c>
      <c r="D39">
        <v>9.9556976415948402</v>
      </c>
      <c r="E39">
        <v>74.715056784520726</v>
      </c>
      <c r="F39">
        <v>-5.810113159009652</v>
      </c>
      <c r="G39">
        <v>4.3012867226587028</v>
      </c>
      <c r="H39">
        <v>55.725481868285677</v>
      </c>
      <c r="I39">
        <v>-11.441935228010855</v>
      </c>
      <c r="J39">
        <v>-14.124760831610077</v>
      </c>
      <c r="K39">
        <v>22.339235062640725</v>
      </c>
      <c r="L39">
        <v>15.028042131817005</v>
      </c>
      <c r="M39">
        <v>-7.1064019414395032</v>
      </c>
      <c r="N39">
        <v>39.589552836937997</v>
      </c>
      <c r="O39">
        <v>-20.049747446750512</v>
      </c>
      <c r="P39">
        <v>16.834921121085081</v>
      </c>
      <c r="Q39">
        <v>-19.286343491617757</v>
      </c>
    </row>
    <row r="40" spans="1:17" x14ac:dyDescent="0.25">
      <c r="A40" s="4" t="s">
        <v>8</v>
      </c>
      <c r="B40">
        <v>-5.8435007841140267</v>
      </c>
      <c r="C40">
        <v>-3.7264137811425284</v>
      </c>
      <c r="D40">
        <v>-8.1256431477625242</v>
      </c>
      <c r="E40">
        <v>-14.689913433812876</v>
      </c>
      <c r="F40">
        <v>2.5328845213288971</v>
      </c>
      <c r="G40">
        <v>10.160214857981803</v>
      </c>
      <c r="H40">
        <v>-11.441935228010855</v>
      </c>
      <c r="I40">
        <v>13.210354405530591</v>
      </c>
      <c r="J40">
        <v>4.1577180456440059</v>
      </c>
      <c r="K40">
        <v>-0.18885378487556578</v>
      </c>
      <c r="L40">
        <v>4.8709631373815707</v>
      </c>
      <c r="M40">
        <v>7.3211250996560358</v>
      </c>
      <c r="N40">
        <v>14.257403739591263</v>
      </c>
      <c r="O40">
        <v>7.9222976027894614</v>
      </c>
      <c r="P40">
        <v>2.3482993474990148</v>
      </c>
      <c r="Q40">
        <v>5.3963092243219446</v>
      </c>
    </row>
    <row r="41" spans="1:17" x14ac:dyDescent="0.25">
      <c r="A41" s="4" t="s">
        <v>9</v>
      </c>
      <c r="B41">
        <v>13.230242173894807</v>
      </c>
      <c r="C41">
        <v>18.454213415714658</v>
      </c>
      <c r="D41">
        <v>-2.2308638421450366</v>
      </c>
      <c r="E41">
        <v>-19.708763204526022</v>
      </c>
      <c r="F41">
        <v>-5.1710351063138722</v>
      </c>
      <c r="G41">
        <v>2.1411251492892491</v>
      </c>
      <c r="H41">
        <v>-14.124760831610077</v>
      </c>
      <c r="I41">
        <v>4.1577180456440059</v>
      </c>
      <c r="J41">
        <v>39.757467017655024</v>
      </c>
      <c r="K41">
        <v>5.7192898491332977</v>
      </c>
      <c r="L41">
        <v>-4.2553496952911001</v>
      </c>
      <c r="M41">
        <v>11.760793981383578</v>
      </c>
      <c r="N41">
        <v>5.1193502663156982</v>
      </c>
      <c r="O41">
        <v>3.6385283613867543</v>
      </c>
      <c r="P41">
        <v>-13.777648419804912</v>
      </c>
      <c r="Q41">
        <v>3.8142995039759384</v>
      </c>
    </row>
    <row r="42" spans="1:17" x14ac:dyDescent="0.25">
      <c r="A42" s="4" t="s">
        <v>10</v>
      </c>
      <c r="B42">
        <v>11.8794800202835</v>
      </c>
      <c r="C42">
        <v>-1.5387244436535921</v>
      </c>
      <c r="D42">
        <v>1.5685198039685508</v>
      </c>
      <c r="E42">
        <v>39.002099528695958</v>
      </c>
      <c r="F42">
        <v>4.0487622224988051</v>
      </c>
      <c r="G42">
        <v>-0.61585393073313355</v>
      </c>
      <c r="H42">
        <v>22.339235062640725</v>
      </c>
      <c r="I42">
        <v>-0.18885378487556578</v>
      </c>
      <c r="J42">
        <v>5.7192898491332977</v>
      </c>
      <c r="K42">
        <v>38.348376567231128</v>
      </c>
      <c r="L42">
        <v>29.93732142459486</v>
      </c>
      <c r="M42">
        <v>7.0061997158012561</v>
      </c>
      <c r="N42">
        <v>17.574809506235521</v>
      </c>
      <c r="O42">
        <v>-31.489845709671666</v>
      </c>
      <c r="P42">
        <v>4.8263082978889962</v>
      </c>
      <c r="Q42">
        <v>-40.749917115918016</v>
      </c>
    </row>
    <row r="43" spans="1:17" x14ac:dyDescent="0.25">
      <c r="A43" s="4" t="s">
        <v>11</v>
      </c>
      <c r="B43">
        <v>-2.3614344701838208</v>
      </c>
      <c r="C43">
        <v>12.081915060109656</v>
      </c>
      <c r="D43">
        <v>15.090948493861605</v>
      </c>
      <c r="E43">
        <v>5.3087893226080887</v>
      </c>
      <c r="F43">
        <v>5.8504261645028324</v>
      </c>
      <c r="G43">
        <v>11.248836866531791</v>
      </c>
      <c r="H43">
        <v>15.028042131817005</v>
      </c>
      <c r="I43">
        <v>4.8709631373815707</v>
      </c>
      <c r="J43">
        <v>-4.2553496952911001</v>
      </c>
      <c r="K43">
        <v>29.93732142459486</v>
      </c>
      <c r="L43">
        <v>50.472416268580666</v>
      </c>
      <c r="M43">
        <v>0.13260214683893709</v>
      </c>
      <c r="N43">
        <v>4.1634040044201308</v>
      </c>
      <c r="O43">
        <v>-21.085828088942716</v>
      </c>
      <c r="P43">
        <v>9.3615227477575385</v>
      </c>
      <c r="Q43">
        <v>-26.139797070928488</v>
      </c>
    </row>
    <row r="44" spans="1:17" x14ac:dyDescent="0.25">
      <c r="A44" s="4" t="s">
        <v>12</v>
      </c>
      <c r="B44">
        <v>25.750447804811003</v>
      </c>
      <c r="C44">
        <v>27.974299429701816</v>
      </c>
      <c r="D44">
        <v>11.817828064675153</v>
      </c>
      <c r="E44">
        <v>-3.9284245339169401</v>
      </c>
      <c r="F44">
        <v>16.037701429941077</v>
      </c>
      <c r="G44">
        <v>6.6130120586531325</v>
      </c>
      <c r="H44">
        <v>-7.1064019414395032</v>
      </c>
      <c r="I44">
        <v>7.3211250996560358</v>
      </c>
      <c r="J44">
        <v>11.760793981383578</v>
      </c>
      <c r="K44">
        <v>7.0061997158012561</v>
      </c>
      <c r="L44">
        <v>0.13260214683893709</v>
      </c>
      <c r="M44">
        <v>37.920288555586225</v>
      </c>
      <c r="N44">
        <v>53.030135685098507</v>
      </c>
      <c r="O44">
        <v>-0.18527455556963301</v>
      </c>
      <c r="P44">
        <v>-11.973434713127633</v>
      </c>
      <c r="Q44">
        <v>-5.0591518172685275</v>
      </c>
    </row>
    <row r="45" spans="1:17" x14ac:dyDescent="0.25">
      <c r="A45" s="4" t="s">
        <v>13</v>
      </c>
      <c r="B45">
        <v>127.3879402469489</v>
      </c>
      <c r="C45">
        <v>30.716260947191596</v>
      </c>
      <c r="D45">
        <v>21.467062577426368</v>
      </c>
      <c r="E45">
        <v>82.503064243988447</v>
      </c>
      <c r="F45">
        <v>10.141573605267524</v>
      </c>
      <c r="G45">
        <v>38.974999828436552</v>
      </c>
      <c r="H45">
        <v>39.589552836937997</v>
      </c>
      <c r="I45">
        <v>14.257403739591263</v>
      </c>
      <c r="J45">
        <v>5.1193502663156982</v>
      </c>
      <c r="K45">
        <v>17.574809506235521</v>
      </c>
      <c r="L45">
        <v>4.1634040044201308</v>
      </c>
      <c r="M45">
        <v>53.030135685098507</v>
      </c>
      <c r="N45">
        <v>184.3281517317246</v>
      </c>
      <c r="O45">
        <v>6.6294158256453661</v>
      </c>
      <c r="P45">
        <v>-4.2912624768561098</v>
      </c>
      <c r="Q45">
        <v>-13.199339976219376</v>
      </c>
    </row>
    <row r="46" spans="1:17" x14ac:dyDescent="0.25">
      <c r="A46" s="4" t="s">
        <v>14</v>
      </c>
      <c r="B46">
        <v>9.7150524157517122</v>
      </c>
      <c r="C46">
        <v>9.5007603948065444</v>
      </c>
      <c r="D46">
        <v>15.867177392658876</v>
      </c>
      <c r="E46">
        <v>-24.242575119527917</v>
      </c>
      <c r="F46">
        <v>-7.188526507522898E-2</v>
      </c>
      <c r="G46">
        <v>15.248783672577529</v>
      </c>
      <c r="H46">
        <v>-20.049747446750512</v>
      </c>
      <c r="I46">
        <v>7.9222976027894614</v>
      </c>
      <c r="J46">
        <v>3.6385283613867543</v>
      </c>
      <c r="K46">
        <v>-31.489845709671666</v>
      </c>
      <c r="L46">
        <v>-21.085828088942716</v>
      </c>
      <c r="M46">
        <v>-0.18527455556963301</v>
      </c>
      <c r="N46">
        <v>6.6294158256453661</v>
      </c>
      <c r="O46">
        <v>42.497970953873306</v>
      </c>
      <c r="P46">
        <v>4.8844348847956542</v>
      </c>
      <c r="Q46">
        <v>47.077839139715977</v>
      </c>
    </row>
    <row r="47" spans="1:17" x14ac:dyDescent="0.25">
      <c r="A47" s="4" t="s">
        <v>15</v>
      </c>
      <c r="B47">
        <v>-9.8033874262109215</v>
      </c>
      <c r="C47">
        <v>-15.559263883779455</v>
      </c>
      <c r="D47">
        <v>15.664438317215733</v>
      </c>
      <c r="E47">
        <v>39.409979682605972</v>
      </c>
      <c r="F47">
        <v>4.0307829490721652</v>
      </c>
      <c r="G47">
        <v>8.6295054977019063</v>
      </c>
      <c r="H47">
        <v>16.834921121085081</v>
      </c>
      <c r="I47">
        <v>2.3482993474990148</v>
      </c>
      <c r="J47">
        <v>-13.777648419804912</v>
      </c>
      <c r="K47">
        <v>4.8263082978889962</v>
      </c>
      <c r="L47">
        <v>9.3615227477575385</v>
      </c>
      <c r="M47">
        <v>-11.973434713127633</v>
      </c>
      <c r="N47">
        <v>-4.2912624768561098</v>
      </c>
      <c r="O47">
        <v>4.8844348847956542</v>
      </c>
      <c r="P47">
        <v>32.591794644215049</v>
      </c>
      <c r="Q47">
        <v>15.150196560504154</v>
      </c>
    </row>
    <row r="48" spans="1:17" x14ac:dyDescent="0.25">
      <c r="A48" s="4" t="s">
        <v>16</v>
      </c>
      <c r="B48">
        <v>-17.47891142194235</v>
      </c>
      <c r="C48">
        <v>9.6670589712876147</v>
      </c>
      <c r="D48">
        <v>23.081555273664605</v>
      </c>
      <c r="E48">
        <v>-33.718847751774078</v>
      </c>
      <c r="F48">
        <v>-0.37574698374893795</v>
      </c>
      <c r="G48">
        <v>10.741309970707768</v>
      </c>
      <c r="H48">
        <v>-19.286343491617757</v>
      </c>
      <c r="I48">
        <v>5.3963092243219446</v>
      </c>
      <c r="J48">
        <v>3.8142995039759384</v>
      </c>
      <c r="K48">
        <v>-40.749917115918016</v>
      </c>
      <c r="L48">
        <v>-26.139797070928488</v>
      </c>
      <c r="M48">
        <v>-5.0591518172685275</v>
      </c>
      <c r="N48">
        <v>-13.199339976219376</v>
      </c>
      <c r="O48">
        <v>47.077839139715977</v>
      </c>
      <c r="P48">
        <v>15.150196560504154</v>
      </c>
      <c r="Q48">
        <v>78.346531781880188</v>
      </c>
    </row>
    <row r="49" spans="1:17" hidden="1" x14ac:dyDescent="0.25"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1" spans="1:17" x14ac:dyDescent="0.25">
      <c r="A51" s="4" t="s">
        <v>30</v>
      </c>
      <c r="B51">
        <f>SUMPRODUCT(B29:Q29,MVP_Merton!T112:AI112)</f>
        <v>-0.23290212399666116</v>
      </c>
    </row>
    <row r="52" spans="1:17" ht="26.25" x14ac:dyDescent="0.25">
      <c r="A52" s="4" t="s">
        <v>25</v>
      </c>
      <c r="B52">
        <f t="array" ref="B52">MMULT(MMULT(MVP_Merton!T112:AI112,'MVP_Out Of Sample Analysis'!B33:Q48),TRANSPOSE(MVP_Merton!T112:AI112))</f>
        <v>13.137363542199624</v>
      </c>
    </row>
    <row r="53" spans="1:17" ht="26.25" x14ac:dyDescent="0.25">
      <c r="A53" s="4" t="s">
        <v>36</v>
      </c>
      <c r="B53">
        <f>(S29-R29)/U30</f>
        <v>0.23533441586289028</v>
      </c>
    </row>
    <row r="54" spans="1:17" x14ac:dyDescent="0.25">
      <c r="A54" s="4" t="s">
        <v>31</v>
      </c>
      <c r="B54">
        <f>SUMPRODUCT(B29:Q29,MVP_Merton!T113:AI113)</f>
        <v>-0.24932547227700189</v>
      </c>
    </row>
    <row r="55" spans="1:17" ht="30" x14ac:dyDescent="0.25">
      <c r="A55" s="8" t="s">
        <v>35</v>
      </c>
      <c r="B55">
        <f t="array" ref="B55">MMULT(MMULT(MVP_Merton!T113:AI113,'MVP_Out Of Sample Analysis'!B33:Q48),TRANSPOSE(MVP_Merton!T113:AI113))</f>
        <v>8.1571248152081335</v>
      </c>
    </row>
    <row r="56" spans="1:17" ht="30" x14ac:dyDescent="0.25">
      <c r="A56" s="8" t="s">
        <v>37</v>
      </c>
      <c r="B56">
        <f>(T29-R29)/V30</f>
        <v>0.34473597227890429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MVP_Merton</vt:lpstr>
      <vt:lpstr>Elton Gruber</vt:lpstr>
      <vt:lpstr>Expected Beta</vt:lpstr>
      <vt:lpstr>MVP_Out Of Sample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2015-12-07T15:01:17Z</dcterms:modified>
</cp:coreProperties>
</file>