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mc:AlternateContent xmlns:mc="http://schemas.openxmlformats.org/markup-compatibility/2006">
    <mc:Choice Requires="x15">
      <x15ac:absPath xmlns:x15ac="http://schemas.microsoft.com/office/spreadsheetml/2010/11/ac" url="/Users/ommarwah/Documents/"/>
    </mc:Choice>
  </mc:AlternateContent>
  <xr:revisionPtr revIDLastSave="0" documentId="13_ncr:1_{BD7CC417-005A-4944-A7CE-EE4EADBA7C0C}" xr6:coauthVersionLast="36" xr6:coauthVersionMax="45" xr10:uidLastSave="{00000000-0000-0000-0000-000000000000}"/>
  <bookViews>
    <workbookView xWindow="0" yWindow="460" windowWidth="24540" windowHeight="13860" xr2:uid="{00000000-000D-0000-FFFF-FFFF00000000}"/>
  </bookViews>
  <sheets>
    <sheet name="Cumulative Data" sheetId="1" r:id="rId1"/>
    <sheet name="Customer - RLA1" sheetId="6" r:id="rId2"/>
    <sheet name="Customer - RLA2" sheetId="5" r:id="rId3"/>
    <sheet name="Customer - RLA3" sheetId="9" r:id="rId4"/>
    <sheet name="Customer - RLA4" sheetId="10" r:id="rId5"/>
    <sheet name="Customer - RLA5" sheetId="13" r:id="rId6"/>
    <sheet name="Customer - Ind" sheetId="8" r:id="rId7"/>
    <sheet name="Cities Pop Cat" sheetId="11" r:id="rId8"/>
  </sheets>
  <calcPr calcId="181029"/>
</workbook>
</file>

<file path=xl/calcChain.xml><?xml version="1.0" encoding="utf-8"?>
<calcChain xmlns="http://schemas.openxmlformats.org/spreadsheetml/2006/main">
  <c r="F2" i="1" l="1"/>
  <c r="F3" i="1"/>
  <c r="J3" i="1" l="1"/>
  <c r="K3" i="1" s="1"/>
  <c r="F7" i="1"/>
  <c r="J7" i="1" s="1"/>
  <c r="K7" i="1" s="1"/>
  <c r="F6" i="1"/>
  <c r="J6" i="1" s="1"/>
  <c r="K6" i="1" s="1"/>
  <c r="F5" i="1"/>
  <c r="J5" i="1" s="1"/>
  <c r="K5" i="1" s="1"/>
  <c r="F4" i="1"/>
  <c r="J4" i="1" s="1"/>
  <c r="K4" i="1" s="1"/>
  <c r="J2" i="1"/>
  <c r="M7" i="1" l="1"/>
  <c r="M6" i="1"/>
  <c r="B13" i="13"/>
  <c r="C8" i="13" s="1"/>
  <c r="K2" i="1"/>
  <c r="B14" i="10"/>
  <c r="C8" i="10" s="1"/>
  <c r="B14" i="9"/>
  <c r="C8" i="9" s="1"/>
  <c r="B14" i="8"/>
  <c r="C8" i="8" s="1"/>
  <c r="B13" i="6"/>
  <c r="C8" i="6" s="1"/>
  <c r="B14" i="5"/>
  <c r="C8" i="5" s="1"/>
  <c r="C7" i="5" s="1"/>
  <c r="D7" i="5" s="1"/>
  <c r="C7" i="8" l="1"/>
  <c r="D7" i="8" s="1"/>
  <c r="E7" i="8" s="1"/>
  <c r="C2" i="8"/>
  <c r="D2" i="8" s="1"/>
  <c r="E2" i="8" s="1"/>
  <c r="C4" i="8"/>
  <c r="D4" i="8" s="1"/>
  <c r="C6" i="8"/>
  <c r="D6" i="8" s="1"/>
  <c r="C7" i="10"/>
  <c r="D7" i="10" s="1"/>
  <c r="E7" i="10" s="1"/>
  <c r="C6" i="10"/>
  <c r="D6" i="10" s="1"/>
  <c r="E6" i="10" s="1"/>
  <c r="C2" i="10"/>
  <c r="D2" i="10" s="1"/>
  <c r="E2" i="10" s="1"/>
  <c r="C4" i="10"/>
  <c r="D4" i="10" s="1"/>
  <c r="E4" i="10" s="1"/>
  <c r="C2" i="5"/>
  <c r="D2" i="5" s="1"/>
  <c r="E2" i="5" s="1"/>
  <c r="C4" i="5"/>
  <c r="D4" i="5" s="1"/>
  <c r="E4" i="5" s="1"/>
  <c r="C6" i="5"/>
  <c r="D6" i="5" s="1"/>
  <c r="C6" i="13"/>
  <c r="D6" i="13" s="1"/>
  <c r="C4" i="13"/>
  <c r="D4" i="13" s="1"/>
  <c r="C2" i="13"/>
  <c r="D2" i="13" s="1"/>
  <c r="C7" i="13"/>
  <c r="D7" i="13" s="1"/>
  <c r="C3" i="13"/>
  <c r="D3" i="13" s="1"/>
  <c r="C5" i="13"/>
  <c r="D5" i="13" s="1"/>
  <c r="C7" i="6"/>
  <c r="D7" i="6" s="1"/>
  <c r="C5" i="6"/>
  <c r="D5" i="6" s="1"/>
  <c r="C3" i="6"/>
  <c r="D3" i="6" s="1"/>
  <c r="C6" i="6"/>
  <c r="D6" i="6" s="1"/>
  <c r="C4" i="6"/>
  <c r="D4" i="6" s="1"/>
  <c r="C2" i="6"/>
  <c r="D2" i="6" s="1"/>
  <c r="C7" i="9"/>
  <c r="D7" i="9" s="1"/>
  <c r="C5" i="9"/>
  <c r="D5" i="9" s="1"/>
  <c r="C3" i="9"/>
  <c r="D3" i="9" s="1"/>
  <c r="C6" i="9"/>
  <c r="D6" i="9" s="1"/>
  <c r="C4" i="9"/>
  <c r="D4" i="9" s="1"/>
  <c r="C2" i="9"/>
  <c r="D2" i="9" s="1"/>
  <c r="E6" i="5"/>
  <c r="E4" i="8"/>
  <c r="E6" i="8"/>
  <c r="E7" i="5"/>
  <c r="C3" i="5"/>
  <c r="D3" i="5" s="1"/>
  <c r="C5" i="5"/>
  <c r="D5" i="5" s="1"/>
  <c r="C3" i="8"/>
  <c r="D3" i="8" s="1"/>
  <c r="C5" i="8"/>
  <c r="D5" i="8" s="1"/>
  <c r="C3" i="10"/>
  <c r="D3" i="10" s="1"/>
  <c r="C5" i="10"/>
  <c r="D5" i="10" s="1"/>
  <c r="D8" i="10" l="1"/>
  <c r="M5" i="1" s="1"/>
  <c r="D8" i="5"/>
  <c r="M2" i="1" s="1"/>
  <c r="E5" i="13"/>
  <c r="E3" i="13"/>
  <c r="E7" i="13"/>
  <c r="E2" i="13"/>
  <c r="D8" i="13"/>
  <c r="E4" i="13"/>
  <c r="E6" i="13"/>
  <c r="E5" i="9"/>
  <c r="E7" i="9"/>
  <c r="D8" i="6"/>
  <c r="M3" i="1" s="1"/>
  <c r="E2" i="6"/>
  <c r="E5" i="5"/>
  <c r="E4" i="6"/>
  <c r="E3" i="10"/>
  <c r="E3" i="5"/>
  <c r="E8" i="5" s="1"/>
  <c r="D8" i="9"/>
  <c r="M4" i="1" s="1"/>
  <c r="E2" i="9"/>
  <c r="E8" i="9" s="1"/>
  <c r="E6" i="6"/>
  <c r="E5" i="8"/>
  <c r="E3" i="8"/>
  <c r="E4" i="9"/>
  <c r="E3" i="6"/>
  <c r="D8" i="8"/>
  <c r="F5" i="8" s="1"/>
  <c r="E6" i="9"/>
  <c r="E5" i="6"/>
  <c r="E5" i="10"/>
  <c r="E8" i="10" s="1"/>
  <c r="E8" i="8"/>
  <c r="E3" i="9"/>
  <c r="E7" i="6"/>
  <c r="F7" i="10" l="1"/>
  <c r="F3" i="10"/>
  <c r="F2" i="10"/>
  <c r="F4" i="10"/>
  <c r="F5" i="10"/>
  <c r="F6" i="10"/>
  <c r="F5" i="6"/>
  <c r="F4" i="6"/>
  <c r="F3" i="6"/>
  <c r="F6" i="6"/>
  <c r="F7" i="6"/>
  <c r="F7" i="5"/>
  <c r="F5" i="5"/>
  <c r="F2" i="5"/>
  <c r="F3" i="5"/>
  <c r="F4" i="5"/>
  <c r="F6" i="5"/>
  <c r="E8" i="13"/>
  <c r="F7" i="13"/>
  <c r="F6" i="13"/>
  <c r="F4" i="13"/>
  <c r="F3" i="13"/>
  <c r="F2" i="13"/>
  <c r="F5" i="13"/>
  <c r="F7" i="9"/>
  <c r="F2" i="9"/>
  <c r="F5" i="9"/>
  <c r="F3" i="8"/>
  <c r="E8" i="6"/>
  <c r="F4" i="9"/>
  <c r="F4" i="8"/>
  <c r="F7" i="8"/>
  <c r="F6" i="8"/>
  <c r="F2" i="8"/>
  <c r="F3" i="9"/>
  <c r="F6" i="9"/>
  <c r="F2" i="6"/>
</calcChain>
</file>

<file path=xl/sharedStrings.xml><?xml version="1.0" encoding="utf-8"?>
<sst xmlns="http://schemas.openxmlformats.org/spreadsheetml/2006/main" count="159" uniqueCount="72">
  <si>
    <t>India</t>
  </si>
  <si>
    <t>Number of Transaction</t>
  </si>
  <si>
    <t>Unique Number of Customer Yearly</t>
  </si>
  <si>
    <t>Unique Number of Customer Monthly</t>
  </si>
  <si>
    <t>Actual Percentage</t>
  </si>
  <si>
    <t>Bought Sex Once</t>
  </si>
  <si>
    <t>Bought sex daily</t>
  </si>
  <si>
    <t>Bought sex thrice in a week</t>
  </si>
  <si>
    <t>Bought Sex Weekly</t>
  </si>
  <si>
    <t>Bought Sex Monthly</t>
  </si>
  <si>
    <t>Bought Sex Quaterly</t>
  </si>
  <si>
    <t>Number of SW</t>
  </si>
  <si>
    <t>Total Transactions in Quarter</t>
  </si>
  <si>
    <t>Number of Transaction (yearly)</t>
  </si>
  <si>
    <t>Number of SW in RL</t>
  </si>
  <si>
    <t>Bought Sex Once Weekly</t>
  </si>
  <si>
    <t>City Category</t>
  </si>
  <si>
    <t>Range</t>
  </si>
  <si>
    <t>Avg Population Size</t>
  </si>
  <si>
    <t>Number of Cities</t>
  </si>
  <si>
    <t>Ref</t>
  </si>
  <si>
    <t>Mega Cities</t>
  </si>
  <si>
    <t>14-18m</t>
  </si>
  <si>
    <t>Mumbai, Delhi, Kolkata</t>
  </si>
  <si>
    <t>Metros</t>
  </si>
  <si>
    <t>5-9m</t>
  </si>
  <si>
    <t>Large Cities</t>
  </si>
  <si>
    <t>1-5m</t>
  </si>
  <si>
    <t>Urban Agglomerations</t>
  </si>
  <si>
    <t>100k-1m</t>
  </si>
  <si>
    <t>Towns</t>
  </si>
  <si>
    <t>5000+</t>
  </si>
  <si>
    <t>RLA</t>
  </si>
  <si>
    <t>Population size of city/district*</t>
  </si>
  <si>
    <t>Number of Sex Workers**</t>
  </si>
  <si>
    <t>Number of Brothels**</t>
  </si>
  <si>
    <t>Number of SW per brothel**</t>
  </si>
  <si>
    <t>**Aggregated from various research articles and media reports</t>
  </si>
  <si>
    <t>***Calculated in separate sheets</t>
  </si>
  <si>
    <t>****Inputs from Primary Sources</t>
  </si>
  <si>
    <t>Number of customers per Sex worker per day****</t>
  </si>
  <si>
    <t>Unique number of Customers in a year***</t>
  </si>
  <si>
    <t>Percent of Market Transaction*</t>
  </si>
  <si>
    <t>Customer per SW per day**</t>
  </si>
  <si>
    <t>Occupancy Rate**</t>
  </si>
  <si>
    <t>*Distribution based on 'Who Buys Sex' report and inputs from primary sources</t>
  </si>
  <si>
    <t>**Inputs from primary sources</t>
  </si>
  <si>
    <t>Total Interaction with SWs and staff by a customer per visit****</t>
  </si>
  <si>
    <t>Number of brothel workers met inside brothels on avg RL visit by a customer per visit****</t>
  </si>
  <si>
    <t>Number of SW crossed on the way to brothel in the RL per visit****</t>
  </si>
  <si>
    <t>Sex Worker Interaction with Other Sex Workers per day****</t>
  </si>
  <si>
    <t>Staff interactions follow the same pattern as SW interactions</t>
  </si>
  <si>
    <t>RLA1</t>
  </si>
  <si>
    <t>RLA2</t>
  </si>
  <si>
    <t>RLA3</t>
  </si>
  <si>
    <t>RLA4</t>
  </si>
  <si>
    <t>RLA5</t>
  </si>
  <si>
    <t>Number of non SWs per brothel****</t>
  </si>
  <si>
    <t>SW - Sex Worker</t>
  </si>
  <si>
    <t>Non-SWs in brothel include support staff involved in activities like cleaning, cooking, running errands, security and fetching things for customers like food or alcohol. This group is 2x more mobile than SWs. On average, one individual per brothel fits this role type.</t>
  </si>
  <si>
    <t>Staff includes pimps, brothel managers, security, servants and other miscellaneous roles</t>
  </si>
  <si>
    <t>Brothels are in highly congested Red-light areas and in close proximity to each other, often occupying the same building, but are unique business units within themselves, with demarcated non-shared spaces that belong to them.</t>
  </si>
  <si>
    <t>RLA - Red Light Area</t>
  </si>
  <si>
    <t xml:space="preserve">SWs generally suffer from health and hygiene problems and can be considered as low immunity individuals. </t>
  </si>
  <si>
    <t>Brothels generally have poor hygiene and are congested small spaces.</t>
  </si>
  <si>
    <t>SWs are likely to continue working in case of being Asymptomatic or with Mild symptoms, they would discontinue in case of severe symptoms.</t>
  </si>
  <si>
    <t>Population Density* (people per square KM)</t>
  </si>
  <si>
    <t>*Estimates based on y-o-y growth rate provided by United Nations, Department of Economic and Social Affairs over the Census 2011 data</t>
  </si>
  <si>
    <t>Additional Footnotes</t>
  </si>
  <si>
    <t>30% of customer are regular and visit one brothel, the rest visit 2-3 brothels before choosing a SW</t>
  </si>
  <si>
    <t>Pimps and other roles are active in RLAs and can be numbered at 1 per brothel, even if they don't have a formal relationship with a single brothel. These actors are highly mobile in terms of their human interactions at the rate of 5X of a SW. The number of these staff is factored into the average non-SW staff per brothel.</t>
  </si>
  <si>
    <t>Occupancy Rate is the percentage of days in a year that a SW is working, but even on days they don't work, there is a 90% of likelihood of them being present in the RLAs and having the same number of  interactions with other SWs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</si>
</sst>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 #,##0.00_ ;_ * \-#,##0.00_ ;_ * &quot;-&quot;??_ ;_ @_ "/>
    <numFmt numFmtId="165" formatCode="_ * #,##0_ ;_ * \-#,##0_ ;_ * &quot;-&quot;??_ ;_ @_ "/>
    <numFmt numFmtId="166" formatCode="0.0%"/>
    <numFmt numFmtId="167" formatCode="_ * #,##0.0_ ;_ * \-#,##0.0_ ;_ * &quot;-&quot;??.0_ ;_ @_ "/>
    <numFmt numFmtId="168" formatCode="_ * #,##0.0_ ;_ * \-#,##0.0_ ;_ * &quot;-&quot;??_ ;_ @_ "/>
  </numFmts>
  <fonts count="11" x14ac:knownFonts="1">
    <font>
      <sz val="11"/>
      <color theme="1"/>
      <name val="Arial"/>
    </font>
    <font>
      <sz val="11"/>
      <color theme="1"/>
      <name val="Calibri"/>
      <family val="2"/>
      <scheme val="minor"/>
    </font>
    <font>
      <sz val="11"/>
      <color theme="1"/>
      <name val="Calibri"/>
      <family val="2"/>
      <scheme val="minor"/>
    </font>
    <font>
      <sz val="11"/>
      <color theme="1"/>
      <name val="Calibri"/>
    </font>
    <font>
      <sz val="11"/>
      <color rgb="FFFF000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b/>
      <sz val="11"/>
      <name val="Calibri"/>
      <family val="2"/>
      <scheme val="minor"/>
    </font>
    <font>
      <b/>
      <sz val="11"/>
      <color theme="1"/>
      <name val="Calibri"/>
      <family val="2"/>
    </font>
    <font>
      <sz val="11"/>
      <name val="Calibri"/>
      <family val="2"/>
      <scheme val="minor"/>
    </font>
  </fonts>
  <fills count="12">
    <fill>
      <patternFill patternType="none"/>
    </fill>
    <fill>
      <patternFill patternType="gray125"/>
    </fill>
    <fill>
      <patternFill patternType="solid">
        <fgColor rgb="FFFFFFFF"/>
        <bgColor rgb="FFFFFFFF"/>
      </patternFill>
    </fill>
    <fill>
      <patternFill patternType="solid">
        <fgColor theme="7" tint="0.79998168889431442"/>
        <bgColor rgb="FFFFFF00"/>
      </patternFill>
    </fill>
    <fill>
      <patternFill patternType="solid">
        <fgColor theme="8" tint="0.79998168889431442"/>
        <bgColor rgb="FFFFFF00"/>
      </patternFill>
    </fill>
    <fill>
      <patternFill patternType="solid">
        <fgColor theme="8" tint="0.79998168889431442"/>
        <bgColor indexed="64"/>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9" tint="0.79998168889431442"/>
        <bgColor rgb="FFFFFF00"/>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C0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6">
    <xf numFmtId="0" fontId="0" fillId="0" borderId="0" xfId="0" applyFont="1" applyAlignment="1"/>
    <xf numFmtId="0" fontId="3" fillId="0" borderId="1" xfId="0" applyFont="1" applyBorder="1"/>
    <xf numFmtId="0" fontId="3" fillId="0" borderId="1" xfId="0" applyFont="1" applyBorder="1" applyAlignment="1"/>
    <xf numFmtId="0" fontId="2" fillId="0" borderId="0" xfId="0" applyFont="1" applyAlignment="1"/>
    <xf numFmtId="0" fontId="2" fillId="5" borderId="2" xfId="0" applyFont="1" applyFill="1" applyBorder="1" applyAlignment="1"/>
    <xf numFmtId="0" fontId="2" fillId="10" borderId="2" xfId="0" applyFont="1" applyFill="1" applyBorder="1" applyAlignment="1"/>
    <xf numFmtId="0" fontId="4" fillId="0" borderId="0" xfId="0" applyFont="1" applyAlignment="1"/>
    <xf numFmtId="0" fontId="2" fillId="6" borderId="2" xfId="0" applyFont="1" applyFill="1" applyBorder="1" applyAlignment="1"/>
    <xf numFmtId="0" fontId="2" fillId="0" borderId="1" xfId="0" applyFont="1" applyBorder="1" applyAlignment="1">
      <alignment wrapText="1"/>
    </xf>
    <xf numFmtId="0" fontId="7" fillId="0" borderId="1" xfId="0" applyFont="1" applyBorder="1" applyAlignment="1">
      <alignment wrapText="1"/>
    </xf>
    <xf numFmtId="0" fontId="5" fillId="0" borderId="1" xfId="0" applyFont="1" applyBorder="1" applyAlignment="1">
      <alignment wrapText="1"/>
    </xf>
    <xf numFmtId="166" fontId="2" fillId="0" borderId="1" xfId="0" applyNumberFormat="1" applyFont="1" applyBorder="1" applyAlignment="1">
      <alignment wrapText="1"/>
    </xf>
    <xf numFmtId="165" fontId="2" fillId="0" borderId="1" xfId="0" applyNumberFormat="1" applyFont="1" applyBorder="1" applyAlignment="1">
      <alignment wrapText="1"/>
    </xf>
    <xf numFmtId="166" fontId="6" fillId="0" borderId="1" xfId="0" applyNumberFormat="1" applyFont="1" applyBorder="1" applyAlignment="1">
      <alignment wrapText="1"/>
    </xf>
    <xf numFmtId="165" fontId="5" fillId="11" borderId="1" xfId="0" applyNumberFormat="1" applyFont="1" applyFill="1" applyBorder="1" applyAlignment="1">
      <alignment wrapText="1"/>
    </xf>
    <xf numFmtId="165" fontId="2" fillId="0" borderId="1" xfId="0" applyNumberFormat="1" applyFont="1" applyFill="1" applyBorder="1" applyAlignment="1">
      <alignment wrapText="1"/>
    </xf>
    <xf numFmtId="0" fontId="6" fillId="0" borderId="1" xfId="0" applyFont="1" applyBorder="1" applyAlignment="1"/>
    <xf numFmtId="0" fontId="5" fillId="0" borderId="2" xfId="0" applyFont="1" applyBorder="1" applyAlignment="1"/>
    <xf numFmtId="0" fontId="2" fillId="0" borderId="2" xfId="0" applyFont="1" applyBorder="1"/>
    <xf numFmtId="0" fontId="2" fillId="0" borderId="2" xfId="0" applyFont="1" applyBorder="1" applyAlignment="1"/>
    <xf numFmtId="0" fontId="5" fillId="0" borderId="1" xfId="0" applyFont="1" applyBorder="1" applyAlignment="1"/>
    <xf numFmtId="0" fontId="2" fillId="0" borderId="1" xfId="0" applyFont="1" applyBorder="1" applyAlignment="1"/>
    <xf numFmtId="0" fontId="2" fillId="0" borderId="1" xfId="0" applyFont="1" applyBorder="1"/>
    <xf numFmtId="0" fontId="5" fillId="0" borderId="2" xfId="0" applyFont="1" applyBorder="1"/>
    <xf numFmtId="10" fontId="2" fillId="0" borderId="2" xfId="0" applyNumberFormat="1" applyFont="1" applyBorder="1"/>
    <xf numFmtId="3" fontId="2" fillId="0" borderId="2" xfId="0" applyNumberFormat="1" applyFont="1" applyBorder="1" applyAlignment="1"/>
    <xf numFmtId="0" fontId="5" fillId="0" borderId="2" xfId="0" applyFont="1" applyBorder="1" applyAlignment="1">
      <alignment wrapText="1"/>
    </xf>
    <xf numFmtId="0" fontId="2" fillId="0" borderId="2" xfId="0" applyFont="1" applyBorder="1" applyAlignment="1">
      <alignment wrapText="1"/>
    </xf>
    <xf numFmtId="3" fontId="2" fillId="0" borderId="2" xfId="0" applyNumberFormat="1" applyFont="1" applyBorder="1" applyAlignment="1">
      <alignment wrapText="1"/>
    </xf>
    <xf numFmtId="10" fontId="2" fillId="0" borderId="2" xfId="0" applyNumberFormat="1" applyFont="1" applyBorder="1" applyAlignment="1">
      <alignment wrapText="1"/>
    </xf>
    <xf numFmtId="0" fontId="7" fillId="0" borderId="1" xfId="0" applyFont="1" applyFill="1" applyBorder="1" applyAlignment="1">
      <alignment wrapText="1"/>
    </xf>
    <xf numFmtId="0" fontId="2" fillId="0" borderId="1" xfId="0" applyFont="1" applyFill="1" applyBorder="1" applyAlignment="1">
      <alignment wrapText="1"/>
    </xf>
    <xf numFmtId="0" fontId="5" fillId="0" borderId="1" xfId="0" applyFont="1" applyFill="1" applyBorder="1" applyAlignment="1">
      <alignment wrapText="1"/>
    </xf>
    <xf numFmtId="166" fontId="2" fillId="0" borderId="1" xfId="0" applyNumberFormat="1" applyFont="1" applyFill="1" applyBorder="1" applyAlignment="1">
      <alignment wrapText="1"/>
    </xf>
    <xf numFmtId="166" fontId="6" fillId="0" borderId="1" xfId="0" applyNumberFormat="1" applyFont="1" applyFill="1" applyBorder="1" applyAlignment="1">
      <alignment wrapText="1"/>
    </xf>
    <xf numFmtId="164" fontId="2" fillId="0" borderId="0" xfId="0" applyNumberFormat="1" applyFont="1"/>
    <xf numFmtId="0" fontId="2" fillId="0" borderId="0" xfId="0" applyFont="1"/>
    <xf numFmtId="167" fontId="6" fillId="0" borderId="1" xfId="0" applyNumberFormat="1" applyFont="1" applyBorder="1" applyAlignment="1"/>
    <xf numFmtId="165" fontId="2" fillId="0" borderId="1" xfId="0" applyNumberFormat="1" applyFont="1" applyBorder="1"/>
    <xf numFmtId="165" fontId="6" fillId="0" borderId="1" xfId="0" applyNumberFormat="1" applyFont="1" applyBorder="1" applyAlignment="1"/>
    <xf numFmtId="0" fontId="2" fillId="0" borderId="0" xfId="0" applyFont="1" applyAlignment="1">
      <alignment wrapText="1"/>
    </xf>
    <xf numFmtId="0" fontId="6" fillId="0" borderId="1" xfId="0" applyFont="1" applyBorder="1" applyAlignment="1">
      <alignment wrapText="1"/>
    </xf>
    <xf numFmtId="3" fontId="6" fillId="2" borderId="2" xfId="0" applyNumberFormat="1" applyFont="1" applyFill="1" applyBorder="1" applyAlignment="1">
      <alignment wrapText="1"/>
    </xf>
    <xf numFmtId="0" fontId="1" fillId="0" borderId="0" xfId="0" applyFont="1" applyAlignment="1"/>
    <xf numFmtId="0" fontId="8" fillId="0" borderId="3" xfId="0" applyFont="1" applyBorder="1" applyAlignment="1">
      <alignment wrapText="1"/>
    </xf>
    <xf numFmtId="0" fontId="8" fillId="3" borderId="3" xfId="0" applyFont="1" applyFill="1" applyBorder="1" applyAlignment="1">
      <alignment wrapText="1"/>
    </xf>
    <xf numFmtId="0" fontId="8" fillId="4" borderId="3" xfId="0" applyFont="1" applyFill="1" applyBorder="1" applyAlignment="1">
      <alignment wrapText="1"/>
    </xf>
    <xf numFmtId="0" fontId="8" fillId="5" borderId="3" xfId="0" applyFont="1" applyFill="1" applyBorder="1" applyAlignment="1">
      <alignment wrapText="1"/>
    </xf>
    <xf numFmtId="0" fontId="8" fillId="6" borderId="3" xfId="0" applyFont="1" applyFill="1" applyBorder="1" applyAlignment="1">
      <alignment wrapText="1"/>
    </xf>
    <xf numFmtId="0" fontId="8" fillId="7" borderId="3" xfId="0" applyFont="1" applyFill="1" applyBorder="1" applyAlignment="1">
      <alignment wrapText="1"/>
    </xf>
    <xf numFmtId="0" fontId="8" fillId="8" borderId="3" xfId="0" applyFont="1" applyFill="1" applyBorder="1" applyAlignment="1">
      <alignment wrapText="1"/>
    </xf>
    <xf numFmtId="0" fontId="9" fillId="0" borderId="1" xfId="0" applyFont="1" applyBorder="1" applyAlignment="1"/>
    <xf numFmtId="0" fontId="2" fillId="0" borderId="2" xfId="0" applyFont="1" applyFill="1" applyBorder="1" applyAlignment="1"/>
    <xf numFmtId="0" fontId="1" fillId="9" borderId="2" xfId="0" applyFont="1" applyFill="1" applyBorder="1" applyAlignment="1"/>
    <xf numFmtId="0" fontId="10" fillId="0" borderId="3" xfId="0" applyFont="1" applyBorder="1" applyAlignment="1">
      <alignment wrapText="1"/>
    </xf>
    <xf numFmtId="3" fontId="10" fillId="0" borderId="3" xfId="0" applyNumberFormat="1" applyFont="1" applyBorder="1" applyAlignment="1">
      <alignment wrapText="1"/>
    </xf>
    <xf numFmtId="165" fontId="10" fillId="2" borderId="3" xfId="0" applyNumberFormat="1" applyFont="1" applyFill="1" applyBorder="1" applyAlignment="1">
      <alignment wrapText="1"/>
    </xf>
    <xf numFmtId="165" fontId="10" fillId="0" borderId="3" xfId="0" applyNumberFormat="1" applyFont="1" applyBorder="1" applyAlignment="1">
      <alignment wrapText="1"/>
    </xf>
    <xf numFmtId="0" fontId="10" fillId="0" borderId="3" xfId="0" applyFont="1" applyBorder="1" applyAlignment="1"/>
    <xf numFmtId="165" fontId="10" fillId="0" borderId="3" xfId="0" applyNumberFormat="1" applyFont="1" applyBorder="1" applyAlignment="1">
      <alignment horizontal="right" wrapText="1"/>
    </xf>
    <xf numFmtId="168" fontId="10" fillId="0" borderId="3" xfId="0" applyNumberFormat="1" applyFont="1" applyBorder="1" applyAlignment="1">
      <alignment wrapText="1"/>
    </xf>
    <xf numFmtId="0" fontId="5" fillId="0" borderId="2" xfId="0" applyFont="1" applyFill="1" applyBorder="1" applyAlignment="1"/>
    <xf numFmtId="0" fontId="2" fillId="0" borderId="3" xfId="0" applyFont="1" applyBorder="1" applyAlignment="1">
      <alignment horizontal="center" vertical="center"/>
    </xf>
    <xf numFmtId="0" fontId="1" fillId="0" borderId="2" xfId="0" applyFont="1" applyBorder="1" applyAlignment="1">
      <alignment wrapText="1"/>
    </xf>
    <xf numFmtId="0" fontId="1" fillId="0" borderId="2" xfId="0" applyFont="1" applyBorder="1" applyAlignment="1">
      <alignment vertical="top" wrapText="1"/>
    </xf>
    <xf numFmtId="0" fontId="1" fillId="0" borderId="3"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27"/>
  <sheetViews>
    <sheetView tabSelected="1" workbookViewId="0">
      <selection activeCell="G1" sqref="G1"/>
    </sheetView>
  </sheetViews>
  <sheetFormatPr baseColWidth="10" defaultColWidth="12.6640625" defaultRowHeight="15" customHeight="1" x14ac:dyDescent="0.2"/>
  <cols>
    <col min="1" max="1" width="12.6640625" style="3"/>
    <col min="2" max="3" width="19.5" style="3" customWidth="1"/>
    <col min="4" max="16384" width="12.6640625" style="3"/>
  </cols>
  <sheetData>
    <row r="1" spans="1:13" ht="112" x14ac:dyDescent="0.2">
      <c r="A1" s="44" t="s">
        <v>32</v>
      </c>
      <c r="B1" s="45" t="s">
        <v>33</v>
      </c>
      <c r="C1" s="45" t="s">
        <v>66</v>
      </c>
      <c r="D1" s="46" t="s">
        <v>34</v>
      </c>
      <c r="E1" s="46" t="s">
        <v>35</v>
      </c>
      <c r="F1" s="47" t="s">
        <v>36</v>
      </c>
      <c r="G1" s="48" t="s">
        <v>57</v>
      </c>
      <c r="H1" s="49" t="s">
        <v>40</v>
      </c>
      <c r="I1" s="48" t="s">
        <v>49</v>
      </c>
      <c r="J1" s="48" t="s">
        <v>48</v>
      </c>
      <c r="K1" s="48" t="s">
        <v>47</v>
      </c>
      <c r="L1" s="48" t="s">
        <v>50</v>
      </c>
      <c r="M1" s="50" t="s">
        <v>41</v>
      </c>
    </row>
    <row r="2" spans="1:13" ht="16" x14ac:dyDescent="0.2">
      <c r="A2" s="54" t="s">
        <v>52</v>
      </c>
      <c r="B2" s="55">
        <v>20411000</v>
      </c>
      <c r="C2" s="55">
        <v>23283</v>
      </c>
      <c r="D2" s="56">
        <v>3000</v>
      </c>
      <c r="E2" s="57">
        <v>829</v>
      </c>
      <c r="F2" s="54">
        <f>ROUND(D2/E2, 1)</f>
        <v>3.6</v>
      </c>
      <c r="G2" s="54">
        <v>3</v>
      </c>
      <c r="H2" s="57">
        <v>3</v>
      </c>
      <c r="I2" s="54">
        <v>35</v>
      </c>
      <c r="J2" s="58">
        <f>ROUND(0.3*F2+G2+0.7*F2+G2*2.5,0)</f>
        <v>14</v>
      </c>
      <c r="K2" s="54">
        <f>I2+J2</f>
        <v>49</v>
      </c>
      <c r="L2" s="54">
        <v>40</v>
      </c>
      <c r="M2" s="55">
        <f>'Customer - RLA2'!D8</f>
        <v>162241.84385477536</v>
      </c>
    </row>
    <row r="3" spans="1:13" ht="16" x14ac:dyDescent="0.2">
      <c r="A3" s="54" t="s">
        <v>53</v>
      </c>
      <c r="B3" s="55">
        <v>2893000</v>
      </c>
      <c r="C3" s="55">
        <v>13228</v>
      </c>
      <c r="D3" s="57">
        <v>1400</v>
      </c>
      <c r="E3" s="57">
        <v>300</v>
      </c>
      <c r="F3" s="54">
        <f t="shared" ref="F3:F7" si="0">ROUND(D3/E3, 1)</f>
        <v>4.7</v>
      </c>
      <c r="G3" s="54">
        <v>3</v>
      </c>
      <c r="H3" s="57">
        <v>3</v>
      </c>
      <c r="I3" s="54">
        <v>45</v>
      </c>
      <c r="J3" s="58">
        <f t="shared" ref="J3:J7" si="1">ROUND(0.3*F3+G3+0.7*F3+G3*2.5,0)</f>
        <v>15</v>
      </c>
      <c r="K3" s="54">
        <f t="shared" ref="K3:K7" si="2">I3+J3</f>
        <v>60</v>
      </c>
      <c r="L3" s="54">
        <v>50</v>
      </c>
      <c r="M3" s="55">
        <f>'Customer - RLA1'!D8</f>
        <v>347661.09397451865</v>
      </c>
    </row>
    <row r="4" spans="1:13" ht="16" x14ac:dyDescent="0.2">
      <c r="A4" s="54" t="s">
        <v>54</v>
      </c>
      <c r="B4" s="55">
        <v>19500000</v>
      </c>
      <c r="C4" s="55">
        <v>13533</v>
      </c>
      <c r="D4" s="59">
        <v>3500</v>
      </c>
      <c r="E4" s="59">
        <v>110</v>
      </c>
      <c r="F4" s="54">
        <f t="shared" si="0"/>
        <v>31.8</v>
      </c>
      <c r="G4" s="54">
        <v>5</v>
      </c>
      <c r="H4" s="57">
        <v>3</v>
      </c>
      <c r="I4" s="54">
        <v>25</v>
      </c>
      <c r="J4" s="58">
        <f t="shared" si="1"/>
        <v>49</v>
      </c>
      <c r="K4" s="54">
        <f t="shared" si="2"/>
        <v>74</v>
      </c>
      <c r="L4" s="54">
        <v>45</v>
      </c>
      <c r="M4" s="55">
        <f>'Customer - RLA3'!D8</f>
        <v>405604.60963693843</v>
      </c>
    </row>
    <row r="5" spans="1:13" ht="16" x14ac:dyDescent="0.2">
      <c r="A5" s="54" t="s">
        <v>55</v>
      </c>
      <c r="B5" s="55">
        <v>14850000</v>
      </c>
      <c r="C5" s="55">
        <v>25277</v>
      </c>
      <c r="D5" s="59">
        <v>11000</v>
      </c>
      <c r="E5" s="57">
        <v>2000</v>
      </c>
      <c r="F5" s="54">
        <f t="shared" si="0"/>
        <v>5.5</v>
      </c>
      <c r="G5" s="54">
        <v>2.5</v>
      </c>
      <c r="H5" s="57">
        <v>3</v>
      </c>
      <c r="I5" s="54">
        <v>50</v>
      </c>
      <c r="J5" s="58">
        <f t="shared" si="1"/>
        <v>14</v>
      </c>
      <c r="K5" s="54">
        <f t="shared" si="2"/>
        <v>64</v>
      </c>
      <c r="L5" s="54">
        <v>50</v>
      </c>
      <c r="M5" s="55">
        <f>'Customer - RLA4'!D8</f>
        <v>1274757.3445732351</v>
      </c>
    </row>
    <row r="6" spans="1:13" ht="16" x14ac:dyDescent="0.2">
      <c r="A6" s="54" t="s">
        <v>56</v>
      </c>
      <c r="B6" s="55">
        <v>6629000</v>
      </c>
      <c r="C6" s="55">
        <v>16483</v>
      </c>
      <c r="D6" s="59">
        <v>5000</v>
      </c>
      <c r="E6" s="57">
        <v>450</v>
      </c>
      <c r="F6" s="54">
        <f t="shared" si="0"/>
        <v>11.1</v>
      </c>
      <c r="G6" s="54">
        <v>3</v>
      </c>
      <c r="H6" s="57">
        <v>2</v>
      </c>
      <c r="I6" s="54">
        <v>60</v>
      </c>
      <c r="J6" s="58">
        <f t="shared" si="1"/>
        <v>22</v>
      </c>
      <c r="K6" s="54">
        <f t="shared" si="2"/>
        <v>82</v>
      </c>
      <c r="L6" s="54">
        <v>100</v>
      </c>
      <c r="M6" s="55">
        <f>'Customer - RLA5'!D8</f>
        <v>386290.10441613186</v>
      </c>
    </row>
    <row r="7" spans="1:13" ht="16" x14ac:dyDescent="0.2">
      <c r="A7" s="54" t="s">
        <v>0</v>
      </c>
      <c r="B7" s="55">
        <v>1380004385</v>
      </c>
      <c r="C7" s="55">
        <v>464</v>
      </c>
      <c r="D7" s="59">
        <v>450000</v>
      </c>
      <c r="E7" s="59">
        <v>75000</v>
      </c>
      <c r="F7" s="54">
        <f t="shared" si="0"/>
        <v>6</v>
      </c>
      <c r="G7" s="54">
        <v>2.5</v>
      </c>
      <c r="H7" s="60">
        <v>1.3</v>
      </c>
      <c r="I7" s="54">
        <v>20</v>
      </c>
      <c r="J7" s="58">
        <f t="shared" si="1"/>
        <v>15</v>
      </c>
      <c r="K7" s="54">
        <f t="shared" si="2"/>
        <v>35</v>
      </c>
      <c r="L7" s="54">
        <v>30</v>
      </c>
      <c r="M7" s="55">
        <f>'Customer - Ind'!D8</f>
        <v>12554428.393524284</v>
      </c>
    </row>
    <row r="10" spans="1:13" ht="15" customHeight="1" x14ac:dyDescent="0.2">
      <c r="A10" s="53" t="s">
        <v>67</v>
      </c>
    </row>
    <row r="11" spans="1:13" ht="15" customHeight="1" x14ac:dyDescent="0.2">
      <c r="A11" s="4" t="s">
        <v>37</v>
      </c>
    </row>
    <row r="12" spans="1:13" ht="15" customHeight="1" x14ac:dyDescent="0.2">
      <c r="A12" s="5" t="s">
        <v>38</v>
      </c>
      <c r="B12" s="6"/>
      <c r="C12" s="6"/>
    </row>
    <row r="13" spans="1:13" ht="15" customHeight="1" x14ac:dyDescent="0.2">
      <c r="A13" s="7" t="s">
        <v>39</v>
      </c>
    </row>
    <row r="14" spans="1:13" ht="15" customHeight="1" x14ac:dyDescent="0.2">
      <c r="A14" s="52"/>
    </row>
    <row r="15" spans="1:13" ht="15" customHeight="1" x14ac:dyDescent="0.2">
      <c r="A15" s="61" t="s">
        <v>62</v>
      </c>
    </row>
    <row r="16" spans="1:13" ht="15" customHeight="1" x14ac:dyDescent="0.2">
      <c r="A16" s="61" t="s">
        <v>58</v>
      </c>
    </row>
    <row r="17" spans="1:16" ht="15" customHeight="1" x14ac:dyDescent="0.2">
      <c r="A17" s="61"/>
    </row>
    <row r="18" spans="1:16" ht="15" customHeight="1" x14ac:dyDescent="0.2">
      <c r="A18" s="61" t="s">
        <v>68</v>
      </c>
    </row>
    <row r="19" spans="1:16" ht="48.75" customHeight="1" x14ac:dyDescent="0.2">
      <c r="A19" s="62">
        <v>1</v>
      </c>
      <c r="B19" s="65" t="s">
        <v>61</v>
      </c>
      <c r="C19" s="65"/>
      <c r="D19" s="65"/>
      <c r="E19" s="65"/>
      <c r="F19" s="65"/>
      <c r="L19" s="63"/>
      <c r="M19" s="63"/>
      <c r="N19" s="63"/>
      <c r="O19" s="63"/>
      <c r="P19" s="63"/>
    </row>
    <row r="20" spans="1:16" ht="26.25" customHeight="1" x14ac:dyDescent="0.2">
      <c r="A20" s="62">
        <v>2</v>
      </c>
      <c r="B20" s="65" t="s">
        <v>60</v>
      </c>
      <c r="C20" s="65"/>
      <c r="D20" s="65"/>
      <c r="E20" s="65"/>
      <c r="F20" s="65"/>
      <c r="L20" s="63"/>
      <c r="M20" s="63"/>
      <c r="N20" s="63"/>
      <c r="O20" s="63"/>
      <c r="P20" s="63"/>
    </row>
    <row r="21" spans="1:16" ht="15" customHeight="1" x14ac:dyDescent="0.2">
      <c r="A21" s="62">
        <v>3</v>
      </c>
      <c r="B21" s="65" t="s">
        <v>51</v>
      </c>
      <c r="C21" s="65"/>
      <c r="D21" s="65"/>
      <c r="E21" s="65"/>
      <c r="F21" s="65"/>
      <c r="L21" s="63"/>
      <c r="M21" s="63"/>
      <c r="N21" s="63"/>
      <c r="O21" s="63"/>
      <c r="P21" s="63"/>
    </row>
    <row r="22" spans="1:16" ht="15" customHeight="1" x14ac:dyDescent="0.2">
      <c r="A22" s="62">
        <v>4</v>
      </c>
      <c r="B22" s="65" t="s">
        <v>69</v>
      </c>
      <c r="C22" s="65"/>
      <c r="D22" s="65"/>
      <c r="E22" s="65"/>
      <c r="F22" s="65"/>
      <c r="L22" s="63"/>
      <c r="M22" s="63"/>
      <c r="N22" s="63"/>
      <c r="O22" s="63"/>
      <c r="P22" s="63"/>
    </row>
    <row r="23" spans="1:16" ht="49.5" customHeight="1" x14ac:dyDescent="0.2">
      <c r="A23" s="62">
        <v>5</v>
      </c>
      <c r="B23" s="65" t="s">
        <v>70</v>
      </c>
      <c r="C23" s="65"/>
      <c r="D23" s="65"/>
      <c r="E23" s="65"/>
      <c r="F23" s="65"/>
      <c r="L23" s="64"/>
      <c r="M23" s="64"/>
      <c r="N23" s="64"/>
      <c r="O23" s="64"/>
      <c r="P23" s="64"/>
    </row>
    <row r="24" spans="1:16" ht="46.5" customHeight="1" x14ac:dyDescent="0.2">
      <c r="A24" s="62">
        <v>6</v>
      </c>
      <c r="B24" s="65" t="s">
        <v>59</v>
      </c>
      <c r="C24" s="65"/>
      <c r="D24" s="65"/>
      <c r="E24" s="65"/>
      <c r="F24" s="65"/>
      <c r="L24" s="63"/>
      <c r="M24" s="63"/>
      <c r="N24" s="63"/>
      <c r="O24" s="63"/>
      <c r="P24" s="63"/>
    </row>
    <row r="25" spans="1:16" ht="32.25" customHeight="1" x14ac:dyDescent="0.2">
      <c r="A25" s="62">
        <v>7</v>
      </c>
      <c r="B25" s="65" t="s">
        <v>63</v>
      </c>
      <c r="C25" s="65"/>
      <c r="D25" s="65"/>
      <c r="E25" s="65"/>
      <c r="F25" s="65"/>
      <c r="L25" s="63"/>
      <c r="M25" s="63"/>
      <c r="N25" s="63"/>
      <c r="O25" s="63"/>
      <c r="P25" s="63"/>
    </row>
    <row r="26" spans="1:16" ht="15" customHeight="1" x14ac:dyDescent="0.2">
      <c r="A26" s="62">
        <v>8</v>
      </c>
      <c r="B26" s="65" t="s">
        <v>64</v>
      </c>
      <c r="C26" s="65"/>
      <c r="D26" s="65"/>
      <c r="E26" s="65"/>
      <c r="F26" s="65"/>
      <c r="L26" s="63"/>
      <c r="M26" s="63"/>
      <c r="N26" s="63"/>
      <c r="O26" s="63"/>
      <c r="P26" s="63"/>
    </row>
    <row r="27" spans="1:16" ht="30.75" customHeight="1" x14ac:dyDescent="0.2">
      <c r="A27" s="62">
        <v>9</v>
      </c>
      <c r="B27" s="65" t="s">
        <v>65</v>
      </c>
      <c r="C27" s="65"/>
      <c r="D27" s="65"/>
      <c r="E27" s="65"/>
      <c r="F27" s="65"/>
      <c r="L27" s="63"/>
      <c r="M27" s="63"/>
      <c r="N27" s="63"/>
      <c r="O27" s="63"/>
      <c r="P27" s="63"/>
    </row>
  </sheetData>
  <mergeCells count="9">
    <mergeCell ref="B19:F19"/>
    <mergeCell ref="B20:F20"/>
    <mergeCell ref="B21:F21"/>
    <mergeCell ref="B22:F22"/>
    <mergeCell ref="B23:F23"/>
    <mergeCell ref="B24:F24"/>
    <mergeCell ref="B25:F25"/>
    <mergeCell ref="B26:F26"/>
    <mergeCell ref="B27:F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01"/>
  <sheetViews>
    <sheetView workbookViewId="0">
      <selection activeCell="A19" sqref="A19"/>
    </sheetView>
  </sheetViews>
  <sheetFormatPr baseColWidth="10" defaultColWidth="12.6640625" defaultRowHeight="15" customHeight="1" x14ac:dyDescent="0.2"/>
  <cols>
    <col min="1" max="1" width="25.33203125" style="40" customWidth="1"/>
    <col min="2" max="8" width="12.5" style="40" customWidth="1"/>
    <col min="9" max="27" width="7.6640625" style="40" customWidth="1"/>
    <col min="28" max="16384" width="12.6640625" style="40"/>
  </cols>
  <sheetData>
    <row r="1" spans="1:7" ht="64" x14ac:dyDescent="0.2">
      <c r="A1" s="8"/>
      <c r="B1" s="9" t="s">
        <v>42</v>
      </c>
      <c r="C1" s="10" t="s">
        <v>13</v>
      </c>
      <c r="D1" s="10" t="s">
        <v>2</v>
      </c>
      <c r="E1" s="9" t="s">
        <v>3</v>
      </c>
      <c r="F1" s="10" t="s">
        <v>4</v>
      </c>
    </row>
    <row r="2" spans="1:7" ht="16" x14ac:dyDescent="0.2">
      <c r="A2" s="10" t="s">
        <v>5</v>
      </c>
      <c r="B2" s="11">
        <v>4.8000000000000001E-2</v>
      </c>
      <c r="C2" s="12">
        <f t="shared" ref="C2:C7" si="0">$C$8*B2</f>
        <v>116640</v>
      </c>
      <c r="D2" s="12">
        <f>C2*1</f>
        <v>116640</v>
      </c>
      <c r="E2" s="12">
        <f>D2/12</f>
        <v>9720</v>
      </c>
      <c r="F2" s="11">
        <f t="shared" ref="F2:F7" si="1">D2/$D$8</f>
        <v>0.33549914563793259</v>
      </c>
    </row>
    <row r="3" spans="1:7" ht="16" x14ac:dyDescent="0.2">
      <c r="A3" s="9" t="s">
        <v>6</v>
      </c>
      <c r="B3" s="11">
        <v>0.05</v>
      </c>
      <c r="C3" s="12">
        <f t="shared" si="0"/>
        <v>121500</v>
      </c>
      <c r="D3" s="12">
        <f>C3/(365*0.8)</f>
        <v>416.09589041095893</v>
      </c>
      <c r="E3" s="12">
        <f t="shared" ref="E3:E6" si="2">D3</f>
        <v>416.09589041095893</v>
      </c>
      <c r="F3" s="11">
        <f t="shared" si="1"/>
        <v>1.1968434133773282E-3</v>
      </c>
    </row>
    <row r="4" spans="1:7" ht="16" x14ac:dyDescent="0.2">
      <c r="A4" s="9" t="s">
        <v>7</v>
      </c>
      <c r="B4" s="11">
        <v>0.15</v>
      </c>
      <c r="C4" s="12">
        <f t="shared" si="0"/>
        <v>364500</v>
      </c>
      <c r="D4" s="12">
        <f>C4/(365*0.33)</f>
        <v>3026.1519302615193</v>
      </c>
      <c r="E4" s="12">
        <f t="shared" si="2"/>
        <v>3026.1519302615193</v>
      </c>
      <c r="F4" s="11">
        <f t="shared" si="1"/>
        <v>8.704315733653295E-3</v>
      </c>
    </row>
    <row r="5" spans="1:7" ht="16" x14ac:dyDescent="0.2">
      <c r="A5" s="10" t="s">
        <v>8</v>
      </c>
      <c r="B5" s="11">
        <v>0.125</v>
      </c>
      <c r="C5" s="12">
        <f t="shared" si="0"/>
        <v>303750</v>
      </c>
      <c r="D5" s="12">
        <f>C5/52</f>
        <v>5841.3461538461543</v>
      </c>
      <c r="E5" s="12">
        <f t="shared" si="2"/>
        <v>5841.3461538461543</v>
      </c>
      <c r="F5" s="11">
        <f t="shared" si="1"/>
        <v>1.6801840226258646E-2</v>
      </c>
    </row>
    <row r="6" spans="1:7" ht="16" x14ac:dyDescent="0.2">
      <c r="A6" s="10" t="s">
        <v>9</v>
      </c>
      <c r="B6" s="11">
        <v>0.39300000000000002</v>
      </c>
      <c r="C6" s="12">
        <f t="shared" si="0"/>
        <v>954990</v>
      </c>
      <c r="D6" s="12">
        <f>C6/12</f>
        <v>79582.5</v>
      </c>
      <c r="E6" s="12">
        <f t="shared" si="2"/>
        <v>79582.5</v>
      </c>
      <c r="F6" s="11">
        <f t="shared" si="1"/>
        <v>0.22890827124254776</v>
      </c>
    </row>
    <row r="7" spans="1:7" ht="16" x14ac:dyDescent="0.2">
      <c r="A7" s="10" t="s">
        <v>10</v>
      </c>
      <c r="B7" s="11">
        <v>0.23400000000000001</v>
      </c>
      <c r="C7" s="12">
        <f t="shared" si="0"/>
        <v>568620</v>
      </c>
      <c r="D7" s="12">
        <f t="shared" ref="D7:E7" si="3">C7/4</f>
        <v>142155</v>
      </c>
      <c r="E7" s="12">
        <f t="shared" si="3"/>
        <v>35538.75</v>
      </c>
      <c r="F7" s="11">
        <f t="shared" si="1"/>
        <v>0.40888958374623036</v>
      </c>
    </row>
    <row r="8" spans="1:7" x14ac:dyDescent="0.2">
      <c r="A8" s="8"/>
      <c r="B8" s="8"/>
      <c r="C8" s="12">
        <f>B13*4</f>
        <v>2430000</v>
      </c>
      <c r="D8" s="14">
        <f t="shared" ref="D8:E8" si="4">SUM(D2:D7)</f>
        <v>347661.09397451865</v>
      </c>
      <c r="E8" s="15">
        <f t="shared" si="4"/>
        <v>134124.84397451865</v>
      </c>
      <c r="F8" s="8"/>
    </row>
    <row r="10" spans="1:7" ht="16" x14ac:dyDescent="0.2">
      <c r="A10" s="10" t="s">
        <v>11</v>
      </c>
      <c r="B10" s="8">
        <v>3000</v>
      </c>
      <c r="D10" s="26"/>
      <c r="E10" s="27"/>
      <c r="F10" s="28"/>
      <c r="G10" s="27"/>
    </row>
    <row r="11" spans="1:7" ht="16" x14ac:dyDescent="0.2">
      <c r="A11" s="9" t="s">
        <v>43</v>
      </c>
      <c r="B11" s="41">
        <v>3</v>
      </c>
      <c r="D11" s="26"/>
      <c r="E11" s="27"/>
      <c r="F11" s="27"/>
      <c r="G11" s="27"/>
    </row>
    <row r="12" spans="1:7" ht="16" x14ac:dyDescent="0.2">
      <c r="A12" s="10" t="s">
        <v>44</v>
      </c>
      <c r="B12" s="8">
        <v>0.75</v>
      </c>
      <c r="D12" s="26"/>
      <c r="E12" s="27"/>
      <c r="F12" s="27"/>
      <c r="G12" s="27"/>
    </row>
    <row r="13" spans="1:7" ht="16" x14ac:dyDescent="0.2">
      <c r="A13" s="10" t="s">
        <v>12</v>
      </c>
      <c r="B13" s="8">
        <f>B10*B11*90*B12</f>
        <v>607500</v>
      </c>
      <c r="D13" s="26"/>
      <c r="E13" s="27"/>
      <c r="F13" s="27"/>
      <c r="G13" s="27"/>
    </row>
    <row r="14" spans="1:7" x14ac:dyDescent="0.2">
      <c r="D14" s="26"/>
      <c r="E14" s="27"/>
      <c r="F14" s="27"/>
      <c r="G14" s="27"/>
    </row>
    <row r="15" spans="1:7" x14ac:dyDescent="0.2">
      <c r="D15" s="26"/>
      <c r="E15" s="27"/>
      <c r="F15" s="29"/>
      <c r="G15" s="27"/>
    </row>
    <row r="16" spans="1:7" ht="15" customHeight="1" x14ac:dyDescent="0.2">
      <c r="A16" s="40" t="s">
        <v>45</v>
      </c>
    </row>
    <row r="17" spans="1:1" ht="15" customHeight="1" x14ac:dyDescent="0.2">
      <c r="A17" s="40" t="s">
        <v>46</v>
      </c>
    </row>
    <row r="19" spans="1:1" ht="15" customHeight="1" x14ac:dyDescent="0.2">
      <c r="A19" s="43" t="s">
        <v>71</v>
      </c>
    </row>
    <row r="22" spans="1:1" ht="15.75" customHeight="1" x14ac:dyDescent="0.2"/>
    <row r="23" spans="1:1" ht="15.75" customHeight="1" x14ac:dyDescent="0.2"/>
    <row r="24" spans="1:1" ht="15.75" customHeight="1" x14ac:dyDescent="0.2"/>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0"/>
  <sheetViews>
    <sheetView workbookViewId="0">
      <selection activeCell="A20" sqref="A20"/>
    </sheetView>
  </sheetViews>
  <sheetFormatPr baseColWidth="10" defaultColWidth="12.6640625" defaultRowHeight="15" customHeight="1" x14ac:dyDescent="0.2"/>
  <cols>
    <col min="1" max="1" width="26.1640625" style="40" customWidth="1"/>
    <col min="2" max="8" width="12.5" style="40" customWidth="1"/>
    <col min="9" max="27" width="7.6640625" style="40" customWidth="1"/>
    <col min="28" max="16384" width="12.6640625" style="40"/>
  </cols>
  <sheetData>
    <row r="1" spans="1:6" ht="64" x14ac:dyDescent="0.2">
      <c r="A1" s="8"/>
      <c r="B1" s="9" t="s">
        <v>42</v>
      </c>
      <c r="C1" s="10" t="s">
        <v>1</v>
      </c>
      <c r="D1" s="10" t="s">
        <v>2</v>
      </c>
      <c r="E1" s="9" t="s">
        <v>3</v>
      </c>
      <c r="F1" s="10" t="s">
        <v>4</v>
      </c>
    </row>
    <row r="2" spans="1:6" ht="16" x14ac:dyDescent="0.2">
      <c r="A2" s="10" t="s">
        <v>5</v>
      </c>
      <c r="B2" s="11">
        <v>4.8000000000000001E-2</v>
      </c>
      <c r="C2" s="12">
        <f t="shared" ref="C2:C7" si="0">$C$8*B2</f>
        <v>54432</v>
      </c>
      <c r="D2" s="12">
        <f>C2*1</f>
        <v>54432</v>
      </c>
      <c r="E2" s="12">
        <f>D2/12</f>
        <v>4536</v>
      </c>
      <c r="F2" s="11">
        <f t="shared" ref="F2:F7" si="1">D2/$D$8</f>
        <v>0.33549914563793259</v>
      </c>
    </row>
    <row r="3" spans="1:6" ht="16" x14ac:dyDescent="0.2">
      <c r="A3" s="9" t="s">
        <v>6</v>
      </c>
      <c r="B3" s="13">
        <v>0.05</v>
      </c>
      <c r="C3" s="12">
        <f t="shared" si="0"/>
        <v>56700</v>
      </c>
      <c r="D3" s="12">
        <f>C3/(365*0.8)</f>
        <v>194.17808219178082</v>
      </c>
      <c r="E3" s="12">
        <f t="shared" ref="E3:E6" si="2">D3</f>
        <v>194.17808219178082</v>
      </c>
      <c r="F3" s="11">
        <f t="shared" si="1"/>
        <v>1.196843413377328E-3</v>
      </c>
    </row>
    <row r="4" spans="1:6" ht="16" x14ac:dyDescent="0.2">
      <c r="A4" s="9" t="s">
        <v>7</v>
      </c>
      <c r="B4" s="13">
        <v>0.15</v>
      </c>
      <c r="C4" s="12">
        <f t="shared" si="0"/>
        <v>170100</v>
      </c>
      <c r="D4" s="12">
        <f>C4/(365*0.33)</f>
        <v>1412.2042341220424</v>
      </c>
      <c r="E4" s="12">
        <f t="shared" si="2"/>
        <v>1412.2042341220424</v>
      </c>
      <c r="F4" s="11">
        <f t="shared" si="1"/>
        <v>8.704315733653295E-3</v>
      </c>
    </row>
    <row r="5" spans="1:6" ht="16" x14ac:dyDescent="0.2">
      <c r="A5" s="10" t="s">
        <v>8</v>
      </c>
      <c r="B5" s="11">
        <v>0.125</v>
      </c>
      <c r="C5" s="12">
        <f t="shared" si="0"/>
        <v>141750</v>
      </c>
      <c r="D5" s="12">
        <f>C5/52</f>
        <v>2725.9615384615386</v>
      </c>
      <c r="E5" s="12">
        <f t="shared" si="2"/>
        <v>2725.9615384615386</v>
      </c>
      <c r="F5" s="11">
        <f t="shared" si="1"/>
        <v>1.6801840226258646E-2</v>
      </c>
    </row>
    <row r="6" spans="1:6" ht="16" x14ac:dyDescent="0.2">
      <c r="A6" s="10" t="s">
        <v>9</v>
      </c>
      <c r="B6" s="11">
        <v>0.39300000000000002</v>
      </c>
      <c r="C6" s="12">
        <f t="shared" si="0"/>
        <v>445662</v>
      </c>
      <c r="D6" s="12">
        <f>C6/12</f>
        <v>37138.5</v>
      </c>
      <c r="E6" s="12">
        <f t="shared" si="2"/>
        <v>37138.5</v>
      </c>
      <c r="F6" s="11">
        <f t="shared" si="1"/>
        <v>0.22890827124254776</v>
      </c>
    </row>
    <row r="7" spans="1:6" ht="16" x14ac:dyDescent="0.2">
      <c r="A7" s="10" t="s">
        <v>10</v>
      </c>
      <c r="B7" s="11">
        <v>0.23400000000000001</v>
      </c>
      <c r="C7" s="12">
        <f t="shared" si="0"/>
        <v>265356</v>
      </c>
      <c r="D7" s="12">
        <f t="shared" ref="D7:E7" si="3">C7/4</f>
        <v>66339</v>
      </c>
      <c r="E7" s="12">
        <f t="shared" si="3"/>
        <v>16584.75</v>
      </c>
      <c r="F7" s="11">
        <f t="shared" si="1"/>
        <v>0.40888958374623036</v>
      </c>
    </row>
    <row r="8" spans="1:6" x14ac:dyDescent="0.2">
      <c r="A8" s="8"/>
      <c r="B8" s="8"/>
      <c r="C8" s="12">
        <f>B14*4</f>
        <v>1134000</v>
      </c>
      <c r="D8" s="14">
        <f t="shared" ref="D8:E8" si="4">SUM(D2:D7)</f>
        <v>162241.84385477536</v>
      </c>
      <c r="E8" s="15">
        <f t="shared" si="4"/>
        <v>62591.593854775361</v>
      </c>
      <c r="F8" s="8"/>
    </row>
    <row r="11" spans="1:6" ht="16" x14ac:dyDescent="0.2">
      <c r="A11" s="10" t="s">
        <v>11</v>
      </c>
      <c r="B11" s="41">
        <v>1400</v>
      </c>
      <c r="D11" s="26"/>
      <c r="E11" s="27"/>
      <c r="F11" s="42"/>
    </row>
    <row r="12" spans="1:6" ht="16" x14ac:dyDescent="0.2">
      <c r="A12" s="9" t="s">
        <v>43</v>
      </c>
      <c r="B12" s="41">
        <v>3</v>
      </c>
      <c r="D12" s="26"/>
      <c r="E12" s="27"/>
      <c r="F12" s="27"/>
    </row>
    <row r="13" spans="1:6" ht="16" x14ac:dyDescent="0.2">
      <c r="A13" s="10" t="s">
        <v>44</v>
      </c>
      <c r="B13" s="8">
        <v>0.75</v>
      </c>
      <c r="D13" s="26"/>
      <c r="E13" s="27"/>
      <c r="F13" s="27"/>
    </row>
    <row r="14" spans="1:6" ht="16" x14ac:dyDescent="0.2">
      <c r="A14" s="10" t="s">
        <v>12</v>
      </c>
      <c r="B14" s="8">
        <f>B11*B12*90*B13</f>
        <v>283500</v>
      </c>
      <c r="D14" s="26"/>
      <c r="E14" s="27"/>
      <c r="F14" s="27"/>
    </row>
    <row r="15" spans="1:6" x14ac:dyDescent="0.2">
      <c r="D15" s="26"/>
      <c r="E15" s="27"/>
      <c r="F15" s="27"/>
    </row>
    <row r="16" spans="1:6" x14ac:dyDescent="0.2">
      <c r="D16" s="26"/>
      <c r="E16" s="27"/>
      <c r="F16" s="29"/>
    </row>
    <row r="17" spans="1:1" ht="15" customHeight="1" x14ac:dyDescent="0.2">
      <c r="A17" s="3" t="s">
        <v>45</v>
      </c>
    </row>
    <row r="18" spans="1:1" ht="15" customHeight="1" x14ac:dyDescent="0.2">
      <c r="A18" s="40" t="s">
        <v>46</v>
      </c>
    </row>
    <row r="20" spans="1:1" ht="15" customHeight="1" x14ac:dyDescent="0.2">
      <c r="A20" s="43" t="s">
        <v>71</v>
      </c>
    </row>
    <row r="21" spans="1:1" ht="15.75" customHeight="1" x14ac:dyDescent="0.2"/>
    <row r="22" spans="1:1" ht="15.75" customHeight="1" x14ac:dyDescent="0.2"/>
    <row r="23" spans="1:1" ht="15.75" customHeight="1" x14ac:dyDescent="0.2"/>
    <row r="24" spans="1:1" ht="15.75" customHeight="1" x14ac:dyDescent="0.2"/>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001"/>
  <sheetViews>
    <sheetView workbookViewId="0">
      <selection activeCell="A20" sqref="A20"/>
    </sheetView>
  </sheetViews>
  <sheetFormatPr baseColWidth="10" defaultColWidth="12.6640625" defaultRowHeight="15" customHeight="1" x14ac:dyDescent="0.2"/>
  <cols>
    <col min="1" max="1" width="24" style="3" customWidth="1"/>
    <col min="2" max="2" width="14.1640625" style="3" customWidth="1"/>
    <col min="3" max="3" width="12.5" style="3" customWidth="1"/>
    <col min="4" max="4" width="15.33203125" style="3" customWidth="1"/>
    <col min="5" max="7" width="12.5" style="3" customWidth="1"/>
    <col min="8" max="26" width="7.6640625" style="3" customWidth="1"/>
    <col min="27" max="16384" width="12.6640625" style="3"/>
  </cols>
  <sheetData>
    <row r="1" spans="1:6" ht="64" x14ac:dyDescent="0.2">
      <c r="A1" s="8"/>
      <c r="B1" s="10" t="s">
        <v>42</v>
      </c>
      <c r="C1" s="10" t="s">
        <v>13</v>
      </c>
      <c r="D1" s="10" t="s">
        <v>2</v>
      </c>
      <c r="E1" s="9" t="s">
        <v>3</v>
      </c>
      <c r="F1" s="10" t="s">
        <v>4</v>
      </c>
    </row>
    <row r="2" spans="1:6" ht="16" x14ac:dyDescent="0.2">
      <c r="A2" s="10" t="s">
        <v>5</v>
      </c>
      <c r="B2" s="11">
        <v>4.8000000000000001E-2</v>
      </c>
      <c r="C2" s="12">
        <f t="shared" ref="C2:C7" si="0">$C$8*B2</f>
        <v>136080</v>
      </c>
      <c r="D2" s="12">
        <f>C2*1</f>
        <v>136080</v>
      </c>
      <c r="E2" s="12">
        <f>D2/12</f>
        <v>11340</v>
      </c>
      <c r="F2" s="11">
        <f t="shared" ref="F2:F7" si="1">D2/$D$8</f>
        <v>0.33549914563793259</v>
      </c>
    </row>
    <row r="3" spans="1:6" ht="16" x14ac:dyDescent="0.2">
      <c r="A3" s="9" t="s">
        <v>6</v>
      </c>
      <c r="B3" s="13">
        <v>0.05</v>
      </c>
      <c r="C3" s="12">
        <f t="shared" si="0"/>
        <v>141750</v>
      </c>
      <c r="D3" s="12">
        <f>C3/(365*0.8)</f>
        <v>485.44520547945206</v>
      </c>
      <c r="E3" s="12">
        <f t="shared" ref="E3:E6" si="2">D3</f>
        <v>485.44520547945206</v>
      </c>
      <c r="F3" s="11">
        <f t="shared" si="1"/>
        <v>1.196843413377328E-3</v>
      </c>
    </row>
    <row r="4" spans="1:6" ht="16" x14ac:dyDescent="0.2">
      <c r="A4" s="9" t="s">
        <v>7</v>
      </c>
      <c r="B4" s="13">
        <v>0.15</v>
      </c>
      <c r="C4" s="12">
        <f t="shared" si="0"/>
        <v>425250</v>
      </c>
      <c r="D4" s="12">
        <f>C4/(365*0.33)</f>
        <v>3530.5105853051059</v>
      </c>
      <c r="E4" s="12">
        <f t="shared" si="2"/>
        <v>3530.5105853051059</v>
      </c>
      <c r="F4" s="11">
        <f t="shared" si="1"/>
        <v>8.704315733653295E-3</v>
      </c>
    </row>
    <row r="5" spans="1:6" ht="16" x14ac:dyDescent="0.2">
      <c r="A5" s="10" t="s">
        <v>8</v>
      </c>
      <c r="B5" s="13">
        <v>0.125</v>
      </c>
      <c r="C5" s="12">
        <f t="shared" si="0"/>
        <v>354375</v>
      </c>
      <c r="D5" s="12">
        <f>C5/52</f>
        <v>6814.9038461538457</v>
      </c>
      <c r="E5" s="12">
        <f t="shared" si="2"/>
        <v>6814.9038461538457</v>
      </c>
      <c r="F5" s="11">
        <f t="shared" si="1"/>
        <v>1.6801840226258642E-2</v>
      </c>
    </row>
    <row r="6" spans="1:6" ht="16" x14ac:dyDescent="0.2">
      <c r="A6" s="10" t="s">
        <v>9</v>
      </c>
      <c r="B6" s="11">
        <v>0.39300000000000002</v>
      </c>
      <c r="C6" s="12">
        <f t="shared" si="0"/>
        <v>1114155</v>
      </c>
      <c r="D6" s="12">
        <f>C6/12</f>
        <v>92846.25</v>
      </c>
      <c r="E6" s="12">
        <f t="shared" si="2"/>
        <v>92846.25</v>
      </c>
      <c r="F6" s="11">
        <f t="shared" si="1"/>
        <v>0.22890827124254776</v>
      </c>
    </row>
    <row r="7" spans="1:6" ht="16" x14ac:dyDescent="0.2">
      <c r="A7" s="10" t="s">
        <v>10</v>
      </c>
      <c r="B7" s="11">
        <v>0.23400000000000001</v>
      </c>
      <c r="C7" s="12">
        <f t="shared" si="0"/>
        <v>663390</v>
      </c>
      <c r="D7" s="12">
        <f t="shared" ref="D7:E7" si="3">C7/4</f>
        <v>165847.5</v>
      </c>
      <c r="E7" s="12">
        <f t="shared" si="3"/>
        <v>41461.875</v>
      </c>
      <c r="F7" s="11">
        <f t="shared" si="1"/>
        <v>0.40888958374623036</v>
      </c>
    </row>
    <row r="8" spans="1:6" x14ac:dyDescent="0.2">
      <c r="A8" s="8"/>
      <c r="B8" s="8"/>
      <c r="C8" s="12">
        <f>B14*4</f>
        <v>2835000</v>
      </c>
      <c r="D8" s="14">
        <f t="shared" ref="D8:E8" si="4">SUM(D2:D7)</f>
        <v>405604.60963693843</v>
      </c>
      <c r="E8" s="15">
        <f t="shared" si="4"/>
        <v>156478.9846369384</v>
      </c>
      <c r="F8" s="8"/>
    </row>
    <row r="11" spans="1:6" ht="16" x14ac:dyDescent="0.2">
      <c r="A11" s="10" t="s">
        <v>14</v>
      </c>
      <c r="B11" s="38">
        <v>3500</v>
      </c>
      <c r="C11" s="35"/>
      <c r="D11" s="17"/>
      <c r="E11" s="18"/>
      <c r="F11" s="25"/>
    </row>
    <row r="12" spans="1:6" ht="16" x14ac:dyDescent="0.2">
      <c r="A12" s="9" t="s">
        <v>43</v>
      </c>
      <c r="B12" s="39">
        <v>3</v>
      </c>
      <c r="D12" s="17"/>
      <c r="E12" s="18"/>
      <c r="F12" s="19"/>
    </row>
    <row r="13" spans="1:6" x14ac:dyDescent="0.2">
      <c r="A13" s="20" t="s">
        <v>44</v>
      </c>
      <c r="B13" s="21">
        <v>0.75</v>
      </c>
      <c r="D13" s="17"/>
      <c r="E13" s="18"/>
      <c r="F13" s="19"/>
    </row>
    <row r="14" spans="1:6" ht="16" x14ac:dyDescent="0.2">
      <c r="A14" s="10" t="s">
        <v>12</v>
      </c>
      <c r="B14" s="38">
        <f>B11*B12*90*B13</f>
        <v>708750</v>
      </c>
      <c r="D14" s="17"/>
      <c r="E14" s="18"/>
      <c r="F14" s="18"/>
    </row>
    <row r="15" spans="1:6" x14ac:dyDescent="0.2">
      <c r="D15" s="23"/>
      <c r="E15" s="18"/>
      <c r="F15" s="18"/>
    </row>
    <row r="16" spans="1:6" x14ac:dyDescent="0.2">
      <c r="D16" s="17"/>
      <c r="E16" s="18"/>
      <c r="F16" s="24"/>
    </row>
    <row r="17" spans="1:6" ht="15" customHeight="1" x14ac:dyDescent="0.2">
      <c r="A17" s="3" t="s">
        <v>45</v>
      </c>
      <c r="D17" s="19"/>
      <c r="E17" s="19"/>
      <c r="F17" s="19"/>
    </row>
    <row r="18" spans="1:6" ht="15" customHeight="1" x14ac:dyDescent="0.2">
      <c r="A18" s="3" t="s">
        <v>46</v>
      </c>
    </row>
    <row r="20" spans="1:6" ht="15" customHeight="1" x14ac:dyDescent="0.2">
      <c r="A20" s="43" t="s">
        <v>71</v>
      </c>
    </row>
    <row r="22" spans="1:6" ht="15.75" customHeight="1" x14ac:dyDescent="0.2"/>
    <row r="23" spans="1:6" ht="15.75" customHeight="1" x14ac:dyDescent="0.2"/>
    <row r="24" spans="1:6" ht="15.75" customHeight="1" x14ac:dyDescent="0.2"/>
    <row r="25" spans="1:6" ht="15.75" customHeight="1" x14ac:dyDescent="0.2"/>
    <row r="26" spans="1:6" ht="15.75" customHeight="1" x14ac:dyDescent="0.2"/>
    <row r="27" spans="1:6" ht="15.75" customHeight="1" x14ac:dyDescent="0.2"/>
    <row r="28" spans="1:6" ht="15.75" customHeight="1" x14ac:dyDescent="0.2"/>
    <row r="29" spans="1:6" ht="15.75" customHeight="1" x14ac:dyDescent="0.2"/>
    <row r="30" spans="1:6" ht="15.75" customHeight="1" x14ac:dyDescent="0.2"/>
    <row r="31" spans="1:6" ht="15.75" customHeight="1" x14ac:dyDescent="0.2"/>
    <row r="32" spans="1: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01"/>
  <sheetViews>
    <sheetView workbookViewId="0">
      <selection activeCell="A20" sqref="A20"/>
    </sheetView>
  </sheetViews>
  <sheetFormatPr baseColWidth="10" defaultColWidth="12.6640625" defaultRowHeight="15" customHeight="1" x14ac:dyDescent="0.2"/>
  <cols>
    <col min="1" max="1" width="18.83203125" style="3" customWidth="1"/>
    <col min="2" max="2" width="14.1640625" style="3" customWidth="1"/>
    <col min="3" max="3" width="12.5" style="3" customWidth="1"/>
    <col min="4" max="4" width="15.33203125" style="3" customWidth="1"/>
    <col min="5" max="7" width="12.5" style="3" customWidth="1"/>
    <col min="8" max="26" width="7.6640625" style="3" customWidth="1"/>
    <col min="27" max="16384" width="12.6640625" style="3"/>
  </cols>
  <sheetData>
    <row r="1" spans="1:6" ht="64" x14ac:dyDescent="0.2">
      <c r="A1" s="8"/>
      <c r="B1" s="9" t="s">
        <v>42</v>
      </c>
      <c r="C1" s="10" t="s">
        <v>13</v>
      </c>
      <c r="D1" s="10" t="s">
        <v>2</v>
      </c>
      <c r="E1" s="9" t="s">
        <v>3</v>
      </c>
      <c r="F1" s="10" t="s">
        <v>4</v>
      </c>
    </row>
    <row r="2" spans="1:6" ht="16" x14ac:dyDescent="0.2">
      <c r="A2" s="10" t="s">
        <v>5</v>
      </c>
      <c r="B2" s="11">
        <v>4.8000000000000001E-2</v>
      </c>
      <c r="C2" s="12">
        <f t="shared" ref="C2:C7" si="0">$C$8*B2</f>
        <v>427680</v>
      </c>
      <c r="D2" s="12">
        <f>C2*1</f>
        <v>427680</v>
      </c>
      <c r="E2" s="12">
        <f>D2/12</f>
        <v>35640</v>
      </c>
      <c r="F2" s="11">
        <f t="shared" ref="F2:F7" si="1">D2/$D$8</f>
        <v>0.33549914563793254</v>
      </c>
    </row>
    <row r="3" spans="1:6" ht="16" x14ac:dyDescent="0.2">
      <c r="A3" s="9" t="s">
        <v>6</v>
      </c>
      <c r="B3" s="13">
        <v>0.05</v>
      </c>
      <c r="C3" s="12">
        <f t="shared" si="0"/>
        <v>445500</v>
      </c>
      <c r="D3" s="12">
        <f>C3/(365*0.8)</f>
        <v>1525.6849315068494</v>
      </c>
      <c r="E3" s="12">
        <f t="shared" ref="E3:E6" si="2">D3</f>
        <v>1525.6849315068494</v>
      </c>
      <c r="F3" s="11">
        <f t="shared" si="1"/>
        <v>1.196843413377328E-3</v>
      </c>
    </row>
    <row r="4" spans="1:6" ht="32" x14ac:dyDescent="0.2">
      <c r="A4" s="9" t="s">
        <v>7</v>
      </c>
      <c r="B4" s="13">
        <v>0.15</v>
      </c>
      <c r="C4" s="12">
        <f t="shared" si="0"/>
        <v>1336500</v>
      </c>
      <c r="D4" s="12">
        <f>C4/(365*0.33)</f>
        <v>11095.890410958904</v>
      </c>
      <c r="E4" s="12">
        <f t="shared" si="2"/>
        <v>11095.890410958904</v>
      </c>
      <c r="F4" s="11">
        <f t="shared" si="1"/>
        <v>8.7043157336532933E-3</v>
      </c>
    </row>
    <row r="5" spans="1:6" ht="16" x14ac:dyDescent="0.2">
      <c r="A5" s="10" t="s">
        <v>8</v>
      </c>
      <c r="B5" s="13">
        <v>0.125</v>
      </c>
      <c r="C5" s="12">
        <f t="shared" si="0"/>
        <v>1113750</v>
      </c>
      <c r="D5" s="12">
        <f>C5/52</f>
        <v>21418.26923076923</v>
      </c>
      <c r="E5" s="12">
        <f t="shared" si="2"/>
        <v>21418.26923076923</v>
      </c>
      <c r="F5" s="11">
        <f t="shared" si="1"/>
        <v>1.6801840226258642E-2</v>
      </c>
    </row>
    <row r="6" spans="1:6" ht="16" x14ac:dyDescent="0.2">
      <c r="A6" s="10" t="s">
        <v>9</v>
      </c>
      <c r="B6" s="11">
        <v>0.39300000000000002</v>
      </c>
      <c r="C6" s="12">
        <f t="shared" si="0"/>
        <v>3501630</v>
      </c>
      <c r="D6" s="12">
        <f>C6/12</f>
        <v>291802.5</v>
      </c>
      <c r="E6" s="12">
        <f t="shared" si="2"/>
        <v>291802.5</v>
      </c>
      <c r="F6" s="11">
        <f t="shared" si="1"/>
        <v>0.22890827124254773</v>
      </c>
    </row>
    <row r="7" spans="1:6" ht="16" x14ac:dyDescent="0.2">
      <c r="A7" s="10" t="s">
        <v>10</v>
      </c>
      <c r="B7" s="11">
        <v>0.23400000000000001</v>
      </c>
      <c r="C7" s="12">
        <f t="shared" si="0"/>
        <v>2084940.0000000002</v>
      </c>
      <c r="D7" s="12">
        <f t="shared" ref="D7:E7" si="3">C7/4</f>
        <v>521235.00000000006</v>
      </c>
      <c r="E7" s="12">
        <f t="shared" si="3"/>
        <v>130308.75000000001</v>
      </c>
      <c r="F7" s="11">
        <f t="shared" si="1"/>
        <v>0.40888958374623036</v>
      </c>
    </row>
    <row r="8" spans="1:6" x14ac:dyDescent="0.2">
      <c r="A8" s="8"/>
      <c r="B8" s="8"/>
      <c r="C8" s="12">
        <f>B14*4</f>
        <v>8910000</v>
      </c>
      <c r="D8" s="14">
        <f t="shared" ref="D8:E8" si="4">SUM(D2:D7)</f>
        <v>1274757.3445732351</v>
      </c>
      <c r="E8" s="15">
        <f t="shared" si="4"/>
        <v>491791.09457323496</v>
      </c>
      <c r="F8" s="8"/>
    </row>
    <row r="10" spans="1:6" x14ac:dyDescent="0.2">
      <c r="D10" s="35"/>
      <c r="E10" s="35"/>
    </row>
    <row r="11" spans="1:6" ht="16" x14ac:dyDescent="0.2">
      <c r="A11" s="10" t="s">
        <v>14</v>
      </c>
      <c r="B11" s="38">
        <v>11000</v>
      </c>
      <c r="C11" s="35"/>
      <c r="D11" s="18"/>
      <c r="E11" s="25"/>
    </row>
    <row r="12" spans="1:6" ht="32" x14ac:dyDescent="0.2">
      <c r="A12" s="9" t="s">
        <v>43</v>
      </c>
      <c r="B12" s="37">
        <v>3</v>
      </c>
      <c r="D12" s="18"/>
      <c r="E12" s="19"/>
    </row>
    <row r="13" spans="1:6" x14ac:dyDescent="0.2">
      <c r="A13" s="20" t="s">
        <v>44</v>
      </c>
      <c r="B13" s="21">
        <v>0.75</v>
      </c>
      <c r="D13" s="18"/>
      <c r="E13" s="19"/>
    </row>
    <row r="14" spans="1:6" ht="32" x14ac:dyDescent="0.2">
      <c r="A14" s="10" t="s">
        <v>12</v>
      </c>
      <c r="B14" s="38">
        <f>B11*B12*90*B13</f>
        <v>2227500</v>
      </c>
      <c r="D14" s="18"/>
      <c r="E14" s="18"/>
    </row>
    <row r="15" spans="1:6" x14ac:dyDescent="0.2">
      <c r="D15" s="18"/>
      <c r="E15" s="18"/>
    </row>
    <row r="16" spans="1:6" x14ac:dyDescent="0.2">
      <c r="D16" s="18"/>
      <c r="E16" s="24"/>
    </row>
    <row r="17" spans="1:5" ht="15" customHeight="1" x14ac:dyDescent="0.2">
      <c r="A17" s="3" t="s">
        <v>45</v>
      </c>
      <c r="D17" s="19"/>
      <c r="E17" s="19"/>
    </row>
    <row r="18" spans="1:5" ht="15" customHeight="1" x14ac:dyDescent="0.2">
      <c r="A18" s="3" t="s">
        <v>46</v>
      </c>
      <c r="D18" s="19"/>
      <c r="E18" s="19"/>
    </row>
    <row r="20" spans="1:5" ht="15" customHeight="1" x14ac:dyDescent="0.2">
      <c r="A20" s="43" t="s">
        <v>71</v>
      </c>
    </row>
    <row r="22" spans="1:5" ht="15.75" customHeight="1" x14ac:dyDescent="0.2"/>
    <row r="23" spans="1:5" ht="15.75" customHeight="1" x14ac:dyDescent="0.2"/>
    <row r="24" spans="1:5" ht="15.75" customHeight="1" x14ac:dyDescent="0.2"/>
    <row r="25" spans="1:5" ht="15.75" customHeight="1" x14ac:dyDescent="0.2"/>
    <row r="26" spans="1:5" ht="15.75" customHeight="1" x14ac:dyDescent="0.2"/>
    <row r="27" spans="1:5" ht="15.75" customHeight="1" x14ac:dyDescent="0.2"/>
    <row r="28" spans="1:5" ht="15.75" customHeight="1" x14ac:dyDescent="0.2"/>
    <row r="29" spans="1:5" ht="15.75" customHeight="1" x14ac:dyDescent="0.2"/>
    <row r="30" spans="1:5" ht="15.75" customHeight="1" x14ac:dyDescent="0.2"/>
    <row r="31" spans="1:5" ht="15.75" customHeight="1" x14ac:dyDescent="0.2"/>
    <row r="32" spans="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F36CE-2ECF-4D12-8C0E-ECC262EAF78E}">
  <dimension ref="A1:F1001"/>
  <sheetViews>
    <sheetView workbookViewId="0">
      <selection activeCell="A19" sqref="A19"/>
    </sheetView>
  </sheetViews>
  <sheetFormatPr baseColWidth="10" defaultColWidth="12.6640625" defaultRowHeight="15" customHeight="1" x14ac:dyDescent="0.2"/>
  <cols>
    <col min="1" max="1" width="23.83203125" style="3" customWidth="1"/>
    <col min="2" max="8" width="12.5" style="3" customWidth="1"/>
    <col min="9" max="27" width="7.6640625" style="3" customWidth="1"/>
    <col min="28" max="16384" width="12.6640625" style="3"/>
  </cols>
  <sheetData>
    <row r="1" spans="1:6" ht="64" x14ac:dyDescent="0.2">
      <c r="A1" s="8"/>
      <c r="B1" s="10" t="s">
        <v>42</v>
      </c>
      <c r="C1" s="10" t="s">
        <v>13</v>
      </c>
      <c r="D1" s="10" t="s">
        <v>2</v>
      </c>
      <c r="E1" s="9" t="s">
        <v>3</v>
      </c>
      <c r="F1" s="10" t="s">
        <v>4</v>
      </c>
    </row>
    <row r="2" spans="1:6" ht="16" x14ac:dyDescent="0.2">
      <c r="A2" s="10" t="s">
        <v>5</v>
      </c>
      <c r="B2" s="11">
        <v>4.8000000000000001E-2</v>
      </c>
      <c r="C2" s="12">
        <f t="shared" ref="C2:C7" si="0">$C$8*B2</f>
        <v>129600</v>
      </c>
      <c r="D2" s="12">
        <f>C2*1</f>
        <v>129600</v>
      </c>
      <c r="E2" s="12">
        <f>D2/12</f>
        <v>10800</v>
      </c>
      <c r="F2" s="11">
        <f t="shared" ref="F2:F7" si="1">D2/$D$8</f>
        <v>0.33549914563793259</v>
      </c>
    </row>
    <row r="3" spans="1:6" ht="16" x14ac:dyDescent="0.2">
      <c r="A3" s="9" t="s">
        <v>6</v>
      </c>
      <c r="B3" s="11">
        <v>0.05</v>
      </c>
      <c r="C3" s="12">
        <f t="shared" si="0"/>
        <v>135000</v>
      </c>
      <c r="D3" s="12">
        <f>C3/(365*0.8)</f>
        <v>462.32876712328766</v>
      </c>
      <c r="E3" s="12">
        <f t="shared" ref="E3:E6" si="2">D3</f>
        <v>462.32876712328766</v>
      </c>
      <c r="F3" s="11">
        <f t="shared" si="1"/>
        <v>1.196843413377328E-3</v>
      </c>
    </row>
    <row r="4" spans="1:6" ht="16" x14ac:dyDescent="0.2">
      <c r="A4" s="9" t="s">
        <v>7</v>
      </c>
      <c r="B4" s="11">
        <v>0.15</v>
      </c>
      <c r="C4" s="12">
        <f t="shared" si="0"/>
        <v>405000</v>
      </c>
      <c r="D4" s="12">
        <f>C4/(365*0.33)</f>
        <v>3362.3910336239101</v>
      </c>
      <c r="E4" s="12">
        <f t="shared" si="2"/>
        <v>3362.3910336239101</v>
      </c>
      <c r="F4" s="11">
        <f t="shared" si="1"/>
        <v>8.7043157336532933E-3</v>
      </c>
    </row>
    <row r="5" spans="1:6" ht="16" x14ac:dyDescent="0.2">
      <c r="A5" s="10" t="s">
        <v>8</v>
      </c>
      <c r="B5" s="11">
        <v>0.125</v>
      </c>
      <c r="C5" s="12">
        <f t="shared" si="0"/>
        <v>337500</v>
      </c>
      <c r="D5" s="12">
        <f>C5/52</f>
        <v>6490.3846153846152</v>
      </c>
      <c r="E5" s="12">
        <f t="shared" si="2"/>
        <v>6490.3846153846152</v>
      </c>
      <c r="F5" s="11">
        <f t="shared" si="1"/>
        <v>1.6801840226258642E-2</v>
      </c>
    </row>
    <row r="6" spans="1:6" ht="16" x14ac:dyDescent="0.2">
      <c r="A6" s="10" t="s">
        <v>9</v>
      </c>
      <c r="B6" s="11">
        <v>0.39300000000000002</v>
      </c>
      <c r="C6" s="12">
        <f t="shared" si="0"/>
        <v>1061100</v>
      </c>
      <c r="D6" s="12">
        <f>C6/12</f>
        <v>88425</v>
      </c>
      <c r="E6" s="12">
        <f t="shared" si="2"/>
        <v>88425</v>
      </c>
      <c r="F6" s="11">
        <f t="shared" si="1"/>
        <v>0.22890827124254773</v>
      </c>
    </row>
    <row r="7" spans="1:6" ht="16" x14ac:dyDescent="0.2">
      <c r="A7" s="10" t="s">
        <v>10</v>
      </c>
      <c r="B7" s="11">
        <v>0.23400000000000001</v>
      </c>
      <c r="C7" s="12">
        <f t="shared" si="0"/>
        <v>631800</v>
      </c>
      <c r="D7" s="12">
        <f t="shared" ref="D7:E7" si="3">C7/4</f>
        <v>157950</v>
      </c>
      <c r="E7" s="12">
        <f t="shared" si="3"/>
        <v>39487.5</v>
      </c>
      <c r="F7" s="11">
        <f t="shared" si="1"/>
        <v>0.4088895837462303</v>
      </c>
    </row>
    <row r="8" spans="1:6" x14ac:dyDescent="0.2">
      <c r="A8" s="8"/>
      <c r="B8" s="8"/>
      <c r="C8" s="12">
        <f>B13*4</f>
        <v>2700000</v>
      </c>
      <c r="D8" s="14">
        <f t="shared" ref="D8:E8" si="4">SUM(D2:D7)</f>
        <v>386290.10441613186</v>
      </c>
      <c r="E8" s="15">
        <f t="shared" si="4"/>
        <v>149027.6044161318</v>
      </c>
      <c r="F8" s="8"/>
    </row>
    <row r="10" spans="1:6" ht="16" x14ac:dyDescent="0.2">
      <c r="A10" s="10" t="s">
        <v>11</v>
      </c>
      <c r="B10" s="22">
        <v>5000</v>
      </c>
      <c r="D10" s="26"/>
      <c r="E10" s="27"/>
      <c r="F10" s="28"/>
    </row>
    <row r="11" spans="1:6" ht="16" x14ac:dyDescent="0.2">
      <c r="A11" s="9" t="s">
        <v>43</v>
      </c>
      <c r="B11" s="16">
        <v>2</v>
      </c>
      <c r="D11" s="26"/>
      <c r="E11" s="27"/>
      <c r="F11" s="27"/>
    </row>
    <row r="12" spans="1:6" x14ac:dyDescent="0.2">
      <c r="A12" s="20" t="s">
        <v>44</v>
      </c>
      <c r="B12" s="21">
        <v>0.75</v>
      </c>
      <c r="D12" s="26"/>
      <c r="E12" s="27"/>
      <c r="F12" s="27"/>
    </row>
    <row r="13" spans="1:6" ht="16" x14ac:dyDescent="0.2">
      <c r="A13" s="10" t="s">
        <v>12</v>
      </c>
      <c r="B13" s="22">
        <f>B10*B11*90*B12</f>
        <v>675000</v>
      </c>
      <c r="D13" s="26"/>
      <c r="E13" s="27"/>
      <c r="F13" s="27"/>
    </row>
    <row r="14" spans="1:6" x14ac:dyDescent="0.2">
      <c r="D14" s="26"/>
      <c r="E14" s="27"/>
      <c r="F14" s="27"/>
    </row>
    <row r="15" spans="1:6" x14ac:dyDescent="0.2">
      <c r="D15" s="26"/>
      <c r="E15" s="27"/>
      <c r="F15" s="29"/>
    </row>
    <row r="16" spans="1:6" ht="15" customHeight="1" x14ac:dyDescent="0.2">
      <c r="A16" s="3" t="s">
        <v>45</v>
      </c>
    </row>
    <row r="17" spans="1:1" ht="15" customHeight="1" x14ac:dyDescent="0.2">
      <c r="A17" s="3" t="s">
        <v>46</v>
      </c>
    </row>
    <row r="19" spans="1:1" ht="15" customHeight="1" x14ac:dyDescent="0.2">
      <c r="A19" s="43" t="s">
        <v>71</v>
      </c>
    </row>
    <row r="22" spans="1:1" ht="15.75" customHeight="1" x14ac:dyDescent="0.2"/>
    <row r="23" spans="1:1" ht="15.75" customHeight="1" x14ac:dyDescent="0.2"/>
    <row r="24" spans="1:1" ht="15.75" customHeight="1" x14ac:dyDescent="0.2"/>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01"/>
  <sheetViews>
    <sheetView workbookViewId="0">
      <selection activeCell="A20" sqref="A20"/>
    </sheetView>
  </sheetViews>
  <sheetFormatPr baseColWidth="10" defaultColWidth="12.6640625" defaultRowHeight="15" customHeight="1" x14ac:dyDescent="0.2"/>
  <cols>
    <col min="1" max="1" width="22.6640625" style="3" customWidth="1"/>
    <col min="2" max="2" width="14.1640625" style="3" customWidth="1"/>
    <col min="3" max="3" width="12.5" style="3" customWidth="1"/>
    <col min="4" max="4" width="15.33203125" style="3" customWidth="1"/>
    <col min="5" max="7" width="12.5" style="3" customWidth="1"/>
    <col min="8" max="22" width="7.6640625" style="3" customWidth="1"/>
    <col min="23" max="16384" width="12.6640625" style="3"/>
  </cols>
  <sheetData>
    <row r="1" spans="1:6" ht="64" x14ac:dyDescent="0.2">
      <c r="A1" s="31"/>
      <c r="B1" s="30" t="s">
        <v>42</v>
      </c>
      <c r="C1" s="32" t="s">
        <v>13</v>
      </c>
      <c r="D1" s="32" t="s">
        <v>2</v>
      </c>
      <c r="E1" s="30" t="s">
        <v>3</v>
      </c>
      <c r="F1" s="32" t="s">
        <v>4</v>
      </c>
    </row>
    <row r="2" spans="1:6" ht="16" x14ac:dyDescent="0.2">
      <c r="A2" s="32" t="s">
        <v>5</v>
      </c>
      <c r="B2" s="33">
        <v>4.8000000000000001E-2</v>
      </c>
      <c r="C2" s="15">
        <f t="shared" ref="C2:C7" si="0">$C$8*B2</f>
        <v>4212000</v>
      </c>
      <c r="D2" s="15">
        <f>C2*1</f>
        <v>4212000</v>
      </c>
      <c r="E2" s="15">
        <f>D2/12</f>
        <v>351000</v>
      </c>
      <c r="F2" s="33">
        <f t="shared" ref="F2:F7" si="1">D2/$D$8</f>
        <v>0.33549914563793259</v>
      </c>
    </row>
    <row r="3" spans="1:6" ht="16" x14ac:dyDescent="0.2">
      <c r="A3" s="30" t="s">
        <v>6</v>
      </c>
      <c r="B3" s="34">
        <v>0.05</v>
      </c>
      <c r="C3" s="15">
        <f t="shared" si="0"/>
        <v>4387500</v>
      </c>
      <c r="D3" s="15">
        <f>C3/(365*0.8)</f>
        <v>15025.684931506848</v>
      </c>
      <c r="E3" s="15">
        <f t="shared" ref="E3:E6" si="2">D3</f>
        <v>15025.684931506848</v>
      </c>
      <c r="F3" s="33">
        <f t="shared" si="1"/>
        <v>1.196843413377328E-3</v>
      </c>
    </row>
    <row r="4" spans="1:6" ht="16" x14ac:dyDescent="0.2">
      <c r="A4" s="30" t="s">
        <v>7</v>
      </c>
      <c r="B4" s="34">
        <v>0.15</v>
      </c>
      <c r="C4" s="15">
        <f t="shared" si="0"/>
        <v>13162500</v>
      </c>
      <c r="D4" s="15">
        <f>C4/(365*0.33)</f>
        <v>109277.70859277708</v>
      </c>
      <c r="E4" s="15">
        <f t="shared" si="2"/>
        <v>109277.70859277708</v>
      </c>
      <c r="F4" s="33">
        <f t="shared" si="1"/>
        <v>8.704315733653295E-3</v>
      </c>
    </row>
    <row r="5" spans="1:6" ht="16" x14ac:dyDescent="0.2">
      <c r="A5" s="30" t="s">
        <v>15</v>
      </c>
      <c r="B5" s="34">
        <v>0.125</v>
      </c>
      <c r="C5" s="15">
        <f t="shared" si="0"/>
        <v>10968750</v>
      </c>
      <c r="D5" s="15">
        <f>C5/52</f>
        <v>210937.5</v>
      </c>
      <c r="E5" s="15">
        <f t="shared" si="2"/>
        <v>210937.5</v>
      </c>
      <c r="F5" s="33">
        <f t="shared" si="1"/>
        <v>1.6801840226258646E-2</v>
      </c>
    </row>
    <row r="6" spans="1:6" ht="16" x14ac:dyDescent="0.2">
      <c r="A6" s="32" t="s">
        <v>9</v>
      </c>
      <c r="B6" s="34">
        <v>0.39300000000000002</v>
      </c>
      <c r="C6" s="15">
        <f t="shared" si="0"/>
        <v>34485750</v>
      </c>
      <c r="D6" s="15">
        <f>C6/12</f>
        <v>2873812.5</v>
      </c>
      <c r="E6" s="15">
        <f t="shared" si="2"/>
        <v>2873812.5</v>
      </c>
      <c r="F6" s="33">
        <f t="shared" si="1"/>
        <v>0.22890827124254778</v>
      </c>
    </row>
    <row r="7" spans="1:6" ht="16" x14ac:dyDescent="0.2">
      <c r="A7" s="32" t="s">
        <v>10</v>
      </c>
      <c r="B7" s="34">
        <v>0.23400000000000001</v>
      </c>
      <c r="C7" s="15">
        <f t="shared" si="0"/>
        <v>20533500</v>
      </c>
      <c r="D7" s="15">
        <f t="shared" ref="D7:E7" si="3">C7/4</f>
        <v>5133375</v>
      </c>
      <c r="E7" s="15">
        <f t="shared" si="3"/>
        <v>1283343.75</v>
      </c>
      <c r="F7" s="33">
        <f t="shared" si="1"/>
        <v>0.40888958374623036</v>
      </c>
    </row>
    <row r="8" spans="1:6" x14ac:dyDescent="0.2">
      <c r="A8" s="31"/>
      <c r="B8" s="31"/>
      <c r="C8" s="15">
        <f>B14*4</f>
        <v>87750000</v>
      </c>
      <c r="D8" s="14">
        <f t="shared" ref="D8:E8" si="4">SUM(D2:D7)</f>
        <v>12554428.393524284</v>
      </c>
      <c r="E8" s="15">
        <f t="shared" si="4"/>
        <v>4843397.1435242835</v>
      </c>
      <c r="F8" s="31"/>
    </row>
    <row r="11" spans="1:6" ht="16" x14ac:dyDescent="0.2">
      <c r="A11" s="10" t="s">
        <v>14</v>
      </c>
      <c r="B11" s="21">
        <v>250000</v>
      </c>
      <c r="C11" s="35"/>
      <c r="E11" s="36"/>
    </row>
    <row r="12" spans="1:6" ht="16" x14ac:dyDescent="0.2">
      <c r="A12" s="9" t="s">
        <v>43</v>
      </c>
      <c r="B12" s="37">
        <v>1.3</v>
      </c>
    </row>
    <row r="13" spans="1:6" x14ac:dyDescent="0.2">
      <c r="A13" s="20" t="s">
        <v>44</v>
      </c>
      <c r="B13" s="21">
        <v>0.75</v>
      </c>
      <c r="E13" s="36"/>
    </row>
    <row r="14" spans="1:6" ht="32" x14ac:dyDescent="0.2">
      <c r="A14" s="10" t="s">
        <v>12</v>
      </c>
      <c r="B14" s="38">
        <f>B11*B12*90*B13</f>
        <v>21937500</v>
      </c>
    </row>
    <row r="17" spans="1:1" ht="15" customHeight="1" x14ac:dyDescent="0.2">
      <c r="A17" s="3" t="s">
        <v>45</v>
      </c>
    </row>
    <row r="18" spans="1:1" ht="15" customHeight="1" x14ac:dyDescent="0.2">
      <c r="A18" s="3" t="s">
        <v>46</v>
      </c>
    </row>
    <row r="20" spans="1:1" ht="15" customHeight="1" x14ac:dyDescent="0.2">
      <c r="A20" s="43" t="s">
        <v>71</v>
      </c>
    </row>
    <row r="22" spans="1:1" ht="15.75" customHeight="1" x14ac:dyDescent="0.2"/>
    <row r="23" spans="1:1" ht="15.75" customHeight="1" x14ac:dyDescent="0.2"/>
    <row r="24" spans="1:1" ht="15.75" customHeight="1" x14ac:dyDescent="0.2"/>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6"/>
  <sheetViews>
    <sheetView workbookViewId="0">
      <selection activeCell="E1" sqref="A1:E1"/>
    </sheetView>
  </sheetViews>
  <sheetFormatPr baseColWidth="10" defaultColWidth="12.6640625" defaultRowHeight="15" customHeight="1" x14ac:dyDescent="0.15"/>
  <cols>
    <col min="1" max="1" width="17.5" customWidth="1"/>
    <col min="2" max="3" width="15.33203125" customWidth="1"/>
    <col min="4" max="4" width="14.83203125" customWidth="1"/>
    <col min="5" max="5" width="22" customWidth="1"/>
  </cols>
  <sheetData>
    <row r="1" spans="1:5" ht="15" customHeight="1" x14ac:dyDescent="0.2">
      <c r="A1" s="51" t="s">
        <v>16</v>
      </c>
      <c r="B1" s="51" t="s">
        <v>17</v>
      </c>
      <c r="C1" s="51" t="s">
        <v>18</v>
      </c>
      <c r="D1" s="51" t="s">
        <v>19</v>
      </c>
      <c r="E1" s="51" t="s">
        <v>20</v>
      </c>
    </row>
    <row r="2" spans="1:5" ht="15" customHeight="1" x14ac:dyDescent="0.2">
      <c r="A2" s="51" t="s">
        <v>21</v>
      </c>
      <c r="B2" s="2" t="s">
        <v>22</v>
      </c>
      <c r="C2" s="2">
        <v>16000000</v>
      </c>
      <c r="D2" s="2">
        <v>3</v>
      </c>
      <c r="E2" s="2" t="s">
        <v>23</v>
      </c>
    </row>
    <row r="3" spans="1:5" ht="15" customHeight="1" x14ac:dyDescent="0.2">
      <c r="A3" s="51" t="s">
        <v>24</v>
      </c>
      <c r="B3" s="2" t="s">
        <v>25</v>
      </c>
      <c r="C3" s="2">
        <v>7000000</v>
      </c>
      <c r="D3" s="2">
        <v>5</v>
      </c>
      <c r="E3" s="1"/>
    </row>
    <row r="4" spans="1:5" ht="15" customHeight="1" x14ac:dyDescent="0.2">
      <c r="A4" s="51" t="s">
        <v>26</v>
      </c>
      <c r="B4" s="2" t="s">
        <v>27</v>
      </c>
      <c r="C4" s="2">
        <v>2500000</v>
      </c>
      <c r="D4" s="2">
        <v>45</v>
      </c>
      <c r="E4" s="1"/>
    </row>
    <row r="5" spans="1:5" ht="15" customHeight="1" x14ac:dyDescent="0.2">
      <c r="A5" s="51" t="s">
        <v>28</v>
      </c>
      <c r="B5" s="2" t="s">
        <v>29</v>
      </c>
      <c r="C5" s="2">
        <v>500000</v>
      </c>
      <c r="D5" s="2">
        <v>412</v>
      </c>
      <c r="E5" s="1"/>
    </row>
    <row r="6" spans="1:5" ht="15" customHeight="1" x14ac:dyDescent="0.2">
      <c r="A6" s="51" t="s">
        <v>30</v>
      </c>
      <c r="B6" s="2" t="s">
        <v>31</v>
      </c>
      <c r="C6" s="1"/>
      <c r="D6" s="2">
        <v>7935</v>
      </c>
      <c r="E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Cumulative Data</vt:lpstr>
      <vt:lpstr>Customer - RLA1</vt:lpstr>
      <vt:lpstr>Customer - RLA2</vt:lpstr>
      <vt:lpstr>Customer - RLA3</vt:lpstr>
      <vt:lpstr>Customer - RLA4</vt:lpstr>
      <vt:lpstr>Customer - RLA5</vt:lpstr>
      <vt:lpstr>Customer - Ind</vt:lpstr>
      <vt:lpstr>Cities Pop Cat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2020-04-06T09:51:11Z</dcterms:created>
  <dcterms:modified xsi:type="dcterms:W3CDTF">2020-04-06T12:14:54Z</dcterms:modified>
</cp:coreProperties>
</file>