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98b7cadc4286720/Documents/ICT/Courses/MSc_Physics_DataScience/Sem4_2023/Week5_PandasAndUncertaintyAnalysis/"/>
    </mc:Choice>
  </mc:AlternateContent>
  <xr:revisionPtr revIDLastSave="159" documentId="13_ncr:1_{E2CB7AFB-A5B0-42AF-98CB-AAEECA11380A}" xr6:coauthVersionLast="47" xr6:coauthVersionMax="47" xr10:uidLastSave="{FC08FC42-DC69-4385-ADEF-616D0EE0D008}"/>
  <bookViews>
    <workbookView xWindow="-120" yWindow="-120" windowWidth="20730" windowHeight="11160" xr2:uid="{00000000-000D-0000-FFFF-FFFF00000000}"/>
  </bookViews>
  <sheets>
    <sheet name="Sheet1 (2)" sheetId="2" r:id="rId1"/>
    <sheet name="Sheet1" sheetId="1" r:id="rId2"/>
    <sheet name="Panda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5" i="2" l="1" a="1"/>
  <c r="AI5" i="2" s="1"/>
  <c r="AI6" i="2" a="1"/>
  <c r="AI6" i="2"/>
  <c r="AI7" i="2" a="1"/>
  <c r="AI7" i="2" s="1"/>
  <c r="AI8" i="2" a="1"/>
  <c r="AI8" i="2"/>
  <c r="AI9" i="2" a="1"/>
  <c r="AI9" i="2" s="1"/>
  <c r="AI10" i="2" a="1"/>
  <c r="AI10" i="2"/>
  <c r="AI11" i="2" a="1"/>
  <c r="AI11" i="2" s="1"/>
  <c r="AI12" i="2" a="1"/>
  <c r="AI12" i="2"/>
  <c r="AI13" i="2" a="1"/>
  <c r="AI13" i="2" s="1"/>
  <c r="AI14" i="2" a="1"/>
  <c r="AI14" i="2"/>
  <c r="AI15" i="2" a="1"/>
  <c r="AI15" i="2" s="1"/>
  <c r="AI16" i="2" a="1"/>
  <c r="AI16" i="2"/>
  <c r="AI17" i="2" a="1"/>
  <c r="AI17" i="2" s="1"/>
  <c r="AI18" i="2" a="1"/>
  <c r="AI18" i="2"/>
  <c r="AI19" i="2" a="1"/>
  <c r="AI19" i="2" s="1"/>
  <c r="AI20" i="2" a="1"/>
  <c r="AI20" i="2"/>
  <c r="AI21" i="2" a="1"/>
  <c r="AI21" i="2" s="1"/>
  <c r="AI22" i="2" a="1"/>
  <c r="AI22" i="2"/>
  <c r="AI23" i="2" a="1"/>
  <c r="AI23" i="2" s="1"/>
  <c r="AI24" i="2" a="1"/>
  <c r="AI24" i="2"/>
  <c r="AI4" i="2" a="1"/>
  <c r="AI4" i="2" s="1"/>
  <c r="AH5" i="2" a="1"/>
  <c r="AH5" i="2" s="1"/>
  <c r="AH6" i="2" a="1"/>
  <c r="AH6" i="2"/>
  <c r="AH7" i="2" a="1"/>
  <c r="AH7" i="2" s="1"/>
  <c r="AH8" i="2" a="1"/>
  <c r="AH8" i="2"/>
  <c r="AH9" i="2" a="1"/>
  <c r="AH9" i="2" s="1"/>
  <c r="AH10" i="2" a="1"/>
  <c r="AH10" i="2"/>
  <c r="AH11" i="2" a="1"/>
  <c r="AH11" i="2" s="1"/>
  <c r="AH12" i="2" a="1"/>
  <c r="AH12" i="2"/>
  <c r="AH13" i="2" a="1"/>
  <c r="AH13" i="2" s="1"/>
  <c r="AH14" i="2" a="1"/>
  <c r="AH14" i="2"/>
  <c r="AH15" i="2" a="1"/>
  <c r="AH15" i="2" s="1"/>
  <c r="AH16" i="2" a="1"/>
  <c r="AH16" i="2"/>
  <c r="AH17" i="2" a="1"/>
  <c r="AH17" i="2" s="1"/>
  <c r="AH18" i="2" a="1"/>
  <c r="AH18" i="2"/>
  <c r="AH19" i="2" a="1"/>
  <c r="AH19" i="2" s="1"/>
  <c r="AH20" i="2" a="1"/>
  <c r="AH20" i="2"/>
  <c r="AH21" i="2" a="1"/>
  <c r="AH21" i="2" s="1"/>
  <c r="AH22" i="2" a="1"/>
  <c r="AH22" i="2"/>
  <c r="AH23" i="2" a="1"/>
  <c r="AH23" i="2" s="1"/>
  <c r="AH24" i="2" a="1"/>
  <c r="AH24" i="2"/>
  <c r="AH4" i="2" a="1"/>
  <c r="AH4" i="2" s="1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C4" i="2"/>
  <c r="AB4" i="2"/>
  <c r="Z6" i="2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5" i="2"/>
  <c r="M24" i="2"/>
  <c r="K24" i="2"/>
  <c r="I24" i="2"/>
  <c r="T24" i="2" s="1"/>
  <c r="Y24" i="2" s="1"/>
  <c r="D24" i="2"/>
  <c r="H24" i="2" s="1"/>
  <c r="M23" i="2"/>
  <c r="K23" i="2"/>
  <c r="I23" i="2"/>
  <c r="T23" i="2" s="1"/>
  <c r="Y23" i="2" s="1"/>
  <c r="D23" i="2"/>
  <c r="H23" i="2" s="1"/>
  <c r="M22" i="2"/>
  <c r="K22" i="2"/>
  <c r="I22" i="2"/>
  <c r="T22" i="2" s="1"/>
  <c r="Y22" i="2" s="1"/>
  <c r="D22" i="2"/>
  <c r="H22" i="2" s="1"/>
  <c r="M21" i="2"/>
  <c r="K21" i="2"/>
  <c r="I21" i="2"/>
  <c r="T21" i="2" s="1"/>
  <c r="Y21" i="2" s="1"/>
  <c r="D21" i="2"/>
  <c r="H21" i="2" s="1"/>
  <c r="M20" i="2"/>
  <c r="K20" i="2"/>
  <c r="I20" i="2"/>
  <c r="T20" i="2" s="1"/>
  <c r="X20" i="2" s="1"/>
  <c r="D20" i="2"/>
  <c r="H20" i="2" s="1"/>
  <c r="M19" i="2"/>
  <c r="K19" i="2"/>
  <c r="I19" i="2"/>
  <c r="T19" i="2" s="1"/>
  <c r="Y19" i="2" s="1"/>
  <c r="D19" i="2"/>
  <c r="H19" i="2" s="1"/>
  <c r="M18" i="2"/>
  <c r="K18" i="2"/>
  <c r="I18" i="2"/>
  <c r="T18" i="2" s="1"/>
  <c r="X18" i="2" s="1"/>
  <c r="D18" i="2"/>
  <c r="H18" i="2" s="1"/>
  <c r="J18" i="2" s="1"/>
  <c r="P18" i="2" s="1"/>
  <c r="U18" i="2" s="1"/>
  <c r="M17" i="2"/>
  <c r="K17" i="2"/>
  <c r="I17" i="2"/>
  <c r="T17" i="2" s="1"/>
  <c r="Y17" i="2" s="1"/>
  <c r="D17" i="2"/>
  <c r="H17" i="2" s="1"/>
  <c r="M16" i="2"/>
  <c r="K16" i="2"/>
  <c r="I16" i="2"/>
  <c r="T16" i="2" s="1"/>
  <c r="Y16" i="2" s="1"/>
  <c r="D16" i="2"/>
  <c r="H16" i="2" s="1"/>
  <c r="J16" i="2" s="1"/>
  <c r="P16" i="2" s="1"/>
  <c r="U16" i="2" s="1"/>
  <c r="M15" i="2"/>
  <c r="K15" i="2"/>
  <c r="I15" i="2"/>
  <c r="T15" i="2" s="1"/>
  <c r="Y15" i="2" s="1"/>
  <c r="D15" i="2"/>
  <c r="H15" i="2" s="1"/>
  <c r="M14" i="2"/>
  <c r="K14" i="2"/>
  <c r="I14" i="2"/>
  <c r="T14" i="2" s="1"/>
  <c r="Y14" i="2" s="1"/>
  <c r="D14" i="2"/>
  <c r="H14" i="2" s="1"/>
  <c r="M13" i="2"/>
  <c r="K13" i="2"/>
  <c r="I13" i="2"/>
  <c r="T13" i="2" s="1"/>
  <c r="Y13" i="2" s="1"/>
  <c r="D13" i="2"/>
  <c r="H13" i="2" s="1"/>
  <c r="J13" i="2" s="1"/>
  <c r="P13" i="2" s="1"/>
  <c r="U13" i="2" s="1"/>
  <c r="M12" i="2"/>
  <c r="K12" i="2"/>
  <c r="I12" i="2"/>
  <c r="T12" i="2" s="1"/>
  <c r="X12" i="2" s="1"/>
  <c r="D12" i="2"/>
  <c r="H12" i="2" s="1"/>
  <c r="M11" i="2"/>
  <c r="K11" i="2"/>
  <c r="I11" i="2"/>
  <c r="T11" i="2" s="1"/>
  <c r="Y11" i="2" s="1"/>
  <c r="D11" i="2"/>
  <c r="H11" i="2" s="1"/>
  <c r="J11" i="2" s="1"/>
  <c r="P11" i="2" s="1"/>
  <c r="U11" i="2" s="1"/>
  <c r="M10" i="2"/>
  <c r="K10" i="2"/>
  <c r="I10" i="2"/>
  <c r="T10" i="2" s="1"/>
  <c r="X10" i="2" s="1"/>
  <c r="D10" i="2"/>
  <c r="H10" i="2" s="1"/>
  <c r="J10" i="2" s="1"/>
  <c r="P10" i="2" s="1"/>
  <c r="U10" i="2" s="1"/>
  <c r="M9" i="2"/>
  <c r="K9" i="2"/>
  <c r="I9" i="2"/>
  <c r="T9" i="2" s="1"/>
  <c r="Y9" i="2" s="1"/>
  <c r="D9" i="2"/>
  <c r="H9" i="2" s="1"/>
  <c r="M8" i="2"/>
  <c r="K8" i="2"/>
  <c r="I8" i="2"/>
  <c r="T8" i="2" s="1"/>
  <c r="Y8" i="2" s="1"/>
  <c r="D8" i="2"/>
  <c r="H8" i="2" s="1"/>
  <c r="J8" i="2" s="1"/>
  <c r="P8" i="2" s="1"/>
  <c r="U8" i="2" s="1"/>
  <c r="M7" i="2"/>
  <c r="K7" i="2"/>
  <c r="I7" i="2"/>
  <c r="T7" i="2" s="1"/>
  <c r="Y7" i="2" s="1"/>
  <c r="D7" i="2"/>
  <c r="H7" i="2" s="1"/>
  <c r="J7" i="2" s="1"/>
  <c r="P7" i="2" s="1"/>
  <c r="U7" i="2" s="1"/>
  <c r="M6" i="2"/>
  <c r="K6" i="2"/>
  <c r="I6" i="2"/>
  <c r="T6" i="2" s="1"/>
  <c r="Y6" i="2" s="1"/>
  <c r="D6" i="2"/>
  <c r="H6" i="2" s="1"/>
  <c r="J6" i="2" s="1"/>
  <c r="P6" i="2" s="1"/>
  <c r="U6" i="2" s="1"/>
  <c r="M5" i="2"/>
  <c r="K5" i="2"/>
  <c r="I5" i="2"/>
  <c r="T5" i="2" s="1"/>
  <c r="Y5" i="2" s="1"/>
  <c r="D5" i="2"/>
  <c r="H5" i="2" s="1"/>
  <c r="J5" i="2" s="1"/>
  <c r="P5" i="2" s="1"/>
  <c r="U5" i="2" s="1"/>
  <c r="M4" i="2"/>
  <c r="K4" i="2"/>
  <c r="I4" i="2"/>
  <c r="T4" i="2" s="1"/>
  <c r="D4" i="2"/>
  <c r="H4" i="2" s="1"/>
  <c r="AE41" i="1" a="1"/>
  <c r="AE41" i="1" s="1"/>
  <c r="AE40" i="1" a="1"/>
  <c r="AE40" i="1" s="1"/>
  <c r="AE39" i="1" a="1"/>
  <c r="AE39" i="1" s="1"/>
  <c r="AE38" i="1" a="1"/>
  <c r="AE38" i="1" s="1"/>
  <c r="AE37" i="1" a="1"/>
  <c r="AE37" i="1" s="1"/>
  <c r="AE36" i="1" a="1"/>
  <c r="AE36" i="1" s="1"/>
  <c r="AE35" i="1" a="1"/>
  <c r="AE35" i="1" s="1"/>
  <c r="AE34" i="1" a="1"/>
  <c r="AE34" i="1" s="1"/>
  <c r="AE33" i="1" a="1"/>
  <c r="AE33" i="1" s="1"/>
  <c r="AE32" i="1" a="1"/>
  <c r="AE32" i="1" s="1"/>
  <c r="AE31" i="1" a="1"/>
  <c r="AE31" i="1" s="1"/>
  <c r="AE30" i="1" a="1"/>
  <c r="AE30" i="1" s="1"/>
  <c r="AE29" i="1" a="1"/>
  <c r="AE29" i="1" s="1"/>
  <c r="AE28" i="1" a="1"/>
  <c r="AE28" i="1" s="1"/>
  <c r="AE27" i="1" a="1"/>
  <c r="AE27" i="1" s="1"/>
  <c r="AE26" i="1" a="1"/>
  <c r="AE26" i="1" s="1"/>
  <c r="AE25" i="1" a="1"/>
  <c r="AE25" i="1" s="1"/>
  <c r="AE24" i="1" a="1"/>
  <c r="AE24" i="1" s="1"/>
  <c r="AE23" i="1" a="1"/>
  <c r="AE23" i="1" s="1"/>
  <c r="AE22" i="1" a="1"/>
  <c r="AE22" i="1" s="1"/>
  <c r="AE21" i="1" a="1"/>
  <c r="AE21" i="1" s="1"/>
  <c r="AE20" i="1" a="1"/>
  <c r="AE20" i="1" s="1"/>
  <c r="AJ25" i="1" a="1"/>
  <c r="AJ25" i="1" s="1"/>
  <c r="AJ28" i="1" s="1" a="1"/>
  <c r="AJ28" i="1" s="1"/>
  <c r="AK33" i="1" s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21" i="1"/>
  <c r="M91" i="1"/>
  <c r="K91" i="1"/>
  <c r="I91" i="1"/>
  <c r="D91" i="1"/>
  <c r="H91" i="1" s="1"/>
  <c r="M90" i="1"/>
  <c r="K90" i="1"/>
  <c r="I90" i="1"/>
  <c r="D90" i="1"/>
  <c r="H90" i="1" s="1"/>
  <c r="J90" i="1" s="1"/>
  <c r="M89" i="1"/>
  <c r="K89" i="1"/>
  <c r="I89" i="1"/>
  <c r="D89" i="1"/>
  <c r="H89" i="1" s="1"/>
  <c r="M88" i="1"/>
  <c r="K88" i="1"/>
  <c r="I88" i="1"/>
  <c r="D88" i="1"/>
  <c r="H88" i="1" s="1"/>
  <c r="M87" i="1"/>
  <c r="K87" i="1"/>
  <c r="I87" i="1"/>
  <c r="D87" i="1"/>
  <c r="H87" i="1" s="1"/>
  <c r="J87" i="1" s="1"/>
  <c r="M86" i="1"/>
  <c r="K86" i="1"/>
  <c r="I86" i="1"/>
  <c r="D86" i="1"/>
  <c r="H86" i="1" s="1"/>
  <c r="M85" i="1"/>
  <c r="K85" i="1"/>
  <c r="I85" i="1"/>
  <c r="D85" i="1"/>
  <c r="H85" i="1" s="1"/>
  <c r="AM84" i="1"/>
  <c r="M84" i="1"/>
  <c r="K84" i="1"/>
  <c r="I84" i="1"/>
  <c r="D84" i="1"/>
  <c r="H84" i="1" s="1"/>
  <c r="AM83" i="1"/>
  <c r="M83" i="1"/>
  <c r="K83" i="1"/>
  <c r="I83" i="1"/>
  <c r="D83" i="1"/>
  <c r="H83" i="1" s="1"/>
  <c r="M82" i="1"/>
  <c r="K82" i="1"/>
  <c r="I82" i="1"/>
  <c r="D82" i="1"/>
  <c r="H82" i="1" s="1"/>
  <c r="M81" i="1"/>
  <c r="K81" i="1"/>
  <c r="I81" i="1"/>
  <c r="D81" i="1"/>
  <c r="H81" i="1" s="1"/>
  <c r="J81" i="1" s="1"/>
  <c r="M80" i="1"/>
  <c r="K80" i="1"/>
  <c r="I80" i="1"/>
  <c r="D80" i="1"/>
  <c r="H80" i="1" s="1"/>
  <c r="M79" i="1"/>
  <c r="K79" i="1"/>
  <c r="I79" i="1"/>
  <c r="D79" i="1"/>
  <c r="H79" i="1" s="1"/>
  <c r="AK78" i="1"/>
  <c r="M78" i="1"/>
  <c r="K78" i="1"/>
  <c r="I78" i="1"/>
  <c r="D78" i="1"/>
  <c r="H78" i="1" s="1"/>
  <c r="AK77" i="1"/>
  <c r="M77" i="1"/>
  <c r="K77" i="1"/>
  <c r="I77" i="1"/>
  <c r="D77" i="1"/>
  <c r="H77" i="1" s="1"/>
  <c r="AK76" i="1"/>
  <c r="M76" i="1"/>
  <c r="K76" i="1"/>
  <c r="I76" i="1"/>
  <c r="D76" i="1"/>
  <c r="H76" i="1" s="1"/>
  <c r="AK75" i="1"/>
  <c r="M75" i="1"/>
  <c r="K75" i="1"/>
  <c r="I75" i="1"/>
  <c r="D75" i="1"/>
  <c r="H75" i="1" s="1"/>
  <c r="AK74" i="1"/>
  <c r="M74" i="1"/>
  <c r="K74" i="1"/>
  <c r="I74" i="1"/>
  <c r="D74" i="1"/>
  <c r="H74" i="1" s="1"/>
  <c r="AK73" i="1"/>
  <c r="M73" i="1"/>
  <c r="K73" i="1"/>
  <c r="D73" i="1"/>
  <c r="H73" i="1" s="1"/>
  <c r="J73" i="1" s="1"/>
  <c r="AK72" i="1"/>
  <c r="M72" i="1"/>
  <c r="K72" i="1"/>
  <c r="D72" i="1"/>
  <c r="H72" i="1" s="1"/>
  <c r="M71" i="1"/>
  <c r="K71" i="1"/>
  <c r="D71" i="1"/>
  <c r="H71" i="1" s="1"/>
  <c r="M70" i="1"/>
  <c r="K70" i="1"/>
  <c r="D70" i="1"/>
  <c r="H70" i="1" s="1"/>
  <c r="M69" i="1"/>
  <c r="K69" i="1"/>
  <c r="D69" i="1"/>
  <c r="H69" i="1" s="1"/>
  <c r="M68" i="1"/>
  <c r="K68" i="1"/>
  <c r="D68" i="1"/>
  <c r="H68" i="1" s="1"/>
  <c r="J68" i="1" s="1"/>
  <c r="M67" i="1"/>
  <c r="K67" i="1"/>
  <c r="D67" i="1"/>
  <c r="H67" i="1" s="1"/>
  <c r="M66" i="1"/>
  <c r="K66" i="1"/>
  <c r="D66" i="1"/>
  <c r="H66" i="1" s="1"/>
  <c r="M65" i="1"/>
  <c r="K65" i="1"/>
  <c r="D65" i="1"/>
  <c r="H65" i="1" s="1"/>
  <c r="M64" i="1"/>
  <c r="K64" i="1"/>
  <c r="D64" i="1"/>
  <c r="H64" i="1" s="1"/>
  <c r="M63" i="1"/>
  <c r="K63" i="1"/>
  <c r="D63" i="1"/>
  <c r="H63" i="1" s="1"/>
  <c r="M62" i="1"/>
  <c r="K62" i="1"/>
  <c r="D62" i="1"/>
  <c r="H62" i="1" s="1"/>
  <c r="M61" i="1"/>
  <c r="K61" i="1"/>
  <c r="D61" i="1"/>
  <c r="H61" i="1" s="1"/>
  <c r="M60" i="1"/>
  <c r="K60" i="1"/>
  <c r="D60" i="1"/>
  <c r="H60" i="1" s="1"/>
  <c r="M59" i="1"/>
  <c r="K59" i="1"/>
  <c r="D59" i="1"/>
  <c r="H59" i="1" s="1"/>
  <c r="J59" i="1" s="1"/>
  <c r="M58" i="1"/>
  <c r="K58" i="1"/>
  <c r="D58" i="1"/>
  <c r="H58" i="1" s="1"/>
  <c r="M57" i="1"/>
  <c r="K57" i="1"/>
  <c r="D57" i="1"/>
  <c r="H57" i="1" s="1"/>
  <c r="J57" i="1" s="1"/>
  <c r="M56" i="1"/>
  <c r="K56" i="1"/>
  <c r="D56" i="1"/>
  <c r="H56" i="1" s="1"/>
  <c r="J56" i="1" s="1"/>
  <c r="M55" i="1"/>
  <c r="K55" i="1"/>
  <c r="D55" i="1"/>
  <c r="H55" i="1" s="1"/>
  <c r="J55" i="1" s="1"/>
  <c r="M54" i="1"/>
  <c r="K54" i="1"/>
  <c r="D54" i="1"/>
  <c r="H54" i="1" s="1"/>
  <c r="M53" i="1"/>
  <c r="K53" i="1"/>
  <c r="D53" i="1"/>
  <c r="H53" i="1" s="1"/>
  <c r="J53" i="1" s="1"/>
  <c r="M52" i="1"/>
  <c r="K52" i="1"/>
  <c r="D52" i="1"/>
  <c r="H52" i="1" s="1"/>
  <c r="M51" i="1"/>
  <c r="K51" i="1"/>
  <c r="D51" i="1"/>
  <c r="H51" i="1" s="1"/>
  <c r="J51" i="1" s="1"/>
  <c r="M50" i="1"/>
  <c r="K50" i="1"/>
  <c r="D50" i="1"/>
  <c r="H50" i="1" s="1"/>
  <c r="M49" i="1"/>
  <c r="K49" i="1"/>
  <c r="D49" i="1"/>
  <c r="H49" i="1" s="1"/>
  <c r="J49" i="1" s="1"/>
  <c r="M48" i="1"/>
  <c r="K48" i="1"/>
  <c r="D48" i="1"/>
  <c r="H48" i="1" s="1"/>
  <c r="M47" i="1"/>
  <c r="K47" i="1"/>
  <c r="D47" i="1"/>
  <c r="H47" i="1" s="1"/>
  <c r="J47" i="1" s="1"/>
  <c r="M46" i="1"/>
  <c r="K46" i="1"/>
  <c r="D46" i="1"/>
  <c r="H46" i="1" s="1"/>
  <c r="M45" i="1"/>
  <c r="K45" i="1"/>
  <c r="D45" i="1"/>
  <c r="H45" i="1" s="1"/>
  <c r="J45" i="1" s="1"/>
  <c r="M44" i="1"/>
  <c r="K44" i="1"/>
  <c r="D44" i="1"/>
  <c r="H44" i="1" s="1"/>
  <c r="M43" i="1"/>
  <c r="K43" i="1"/>
  <c r="D43" i="1"/>
  <c r="H43" i="1" s="1"/>
  <c r="J43" i="1" s="1"/>
  <c r="M42" i="1"/>
  <c r="K42" i="1"/>
  <c r="D42" i="1"/>
  <c r="H42" i="1" s="1"/>
  <c r="M41" i="1"/>
  <c r="K41" i="1"/>
  <c r="I41" i="1"/>
  <c r="W41" i="1" s="1"/>
  <c r="D41" i="1"/>
  <c r="H41" i="1" s="1"/>
  <c r="M40" i="1"/>
  <c r="K40" i="1"/>
  <c r="I40" i="1"/>
  <c r="W40" i="1" s="1"/>
  <c r="D40" i="1"/>
  <c r="H40" i="1" s="1"/>
  <c r="J40" i="1" s="1"/>
  <c r="P40" i="1" s="1"/>
  <c r="S40" i="1" s="1"/>
  <c r="M39" i="1"/>
  <c r="K39" i="1"/>
  <c r="I39" i="1"/>
  <c r="V39" i="1" s="1"/>
  <c r="D39" i="1"/>
  <c r="H39" i="1" s="1"/>
  <c r="M38" i="1"/>
  <c r="K38" i="1"/>
  <c r="I38" i="1"/>
  <c r="V38" i="1" s="1"/>
  <c r="D38" i="1"/>
  <c r="H38" i="1" s="1"/>
  <c r="M37" i="1"/>
  <c r="K37" i="1"/>
  <c r="I37" i="1"/>
  <c r="V37" i="1" s="1"/>
  <c r="D37" i="1"/>
  <c r="H37" i="1" s="1"/>
  <c r="M36" i="1"/>
  <c r="K36" i="1"/>
  <c r="I36" i="1"/>
  <c r="W36" i="1" s="1"/>
  <c r="D36" i="1"/>
  <c r="H36" i="1" s="1"/>
  <c r="J36" i="1" s="1"/>
  <c r="P36" i="1" s="1"/>
  <c r="S36" i="1" s="1"/>
  <c r="M35" i="1"/>
  <c r="K35" i="1"/>
  <c r="I35" i="1"/>
  <c r="V35" i="1" s="1"/>
  <c r="D35" i="1"/>
  <c r="H35" i="1" s="1"/>
  <c r="M34" i="1"/>
  <c r="K34" i="1"/>
  <c r="I34" i="1"/>
  <c r="V34" i="1" s="1"/>
  <c r="D34" i="1"/>
  <c r="H34" i="1" s="1"/>
  <c r="M33" i="1"/>
  <c r="K33" i="1"/>
  <c r="I33" i="1"/>
  <c r="V33" i="1" s="1"/>
  <c r="D33" i="1"/>
  <c r="H33" i="1" s="1"/>
  <c r="M32" i="1"/>
  <c r="K32" i="1"/>
  <c r="I32" i="1"/>
  <c r="W32" i="1" s="1"/>
  <c r="D32" i="1"/>
  <c r="H32" i="1" s="1"/>
  <c r="J32" i="1" s="1"/>
  <c r="P32" i="1" s="1"/>
  <c r="S32" i="1" s="1"/>
  <c r="M31" i="1"/>
  <c r="K31" i="1"/>
  <c r="I31" i="1"/>
  <c r="V31" i="1" s="1"/>
  <c r="D31" i="1"/>
  <c r="H31" i="1" s="1"/>
  <c r="N31" i="1" s="1"/>
  <c r="M30" i="1"/>
  <c r="K30" i="1"/>
  <c r="I30" i="1"/>
  <c r="V30" i="1" s="1"/>
  <c r="D30" i="1"/>
  <c r="H30" i="1" s="1"/>
  <c r="M29" i="1"/>
  <c r="K29" i="1"/>
  <c r="I29" i="1"/>
  <c r="W29" i="1" s="1"/>
  <c r="D29" i="1"/>
  <c r="H29" i="1" s="1"/>
  <c r="M28" i="1"/>
  <c r="K28" i="1"/>
  <c r="I28" i="1"/>
  <c r="W28" i="1" s="1"/>
  <c r="D28" i="1"/>
  <c r="H28" i="1" s="1"/>
  <c r="J28" i="1" s="1"/>
  <c r="P28" i="1" s="1"/>
  <c r="S28" i="1" s="1"/>
  <c r="M27" i="1"/>
  <c r="K27" i="1"/>
  <c r="I27" i="1"/>
  <c r="V27" i="1" s="1"/>
  <c r="D27" i="1"/>
  <c r="H27" i="1" s="1"/>
  <c r="M26" i="1"/>
  <c r="K26" i="1"/>
  <c r="I26" i="1"/>
  <c r="V26" i="1" s="1"/>
  <c r="D26" i="1"/>
  <c r="H26" i="1" s="1"/>
  <c r="M25" i="1"/>
  <c r="K25" i="1"/>
  <c r="I25" i="1"/>
  <c r="W25" i="1" s="1"/>
  <c r="D25" i="1"/>
  <c r="H25" i="1" s="1"/>
  <c r="M24" i="1"/>
  <c r="K24" i="1"/>
  <c r="I24" i="1"/>
  <c r="W24" i="1" s="1"/>
  <c r="D24" i="1"/>
  <c r="H24" i="1" s="1"/>
  <c r="J24" i="1" s="1"/>
  <c r="P24" i="1" s="1"/>
  <c r="S24" i="1" s="1"/>
  <c r="M23" i="1"/>
  <c r="K23" i="1"/>
  <c r="I23" i="1"/>
  <c r="V23" i="1" s="1"/>
  <c r="D23" i="1"/>
  <c r="H23" i="1" s="1"/>
  <c r="M22" i="1"/>
  <c r="K22" i="1"/>
  <c r="I22" i="1"/>
  <c r="V22" i="1" s="1"/>
  <c r="D22" i="1"/>
  <c r="H22" i="1" s="1"/>
  <c r="J22" i="1" s="1"/>
  <c r="P22" i="1" s="1"/>
  <c r="S22" i="1" s="1"/>
  <c r="M21" i="1"/>
  <c r="K21" i="1"/>
  <c r="I21" i="1"/>
  <c r="W21" i="1" s="1"/>
  <c r="D21" i="1"/>
  <c r="H21" i="1" s="1"/>
  <c r="M20" i="1"/>
  <c r="K20" i="1"/>
  <c r="I20" i="1"/>
  <c r="D20" i="1"/>
  <c r="H20" i="1" s="1"/>
  <c r="M19" i="1"/>
  <c r="K19" i="1"/>
  <c r="I19" i="1"/>
  <c r="D19" i="1"/>
  <c r="H19" i="1" s="1"/>
  <c r="M18" i="1"/>
  <c r="K18" i="1"/>
  <c r="I18" i="1"/>
  <c r="D18" i="1"/>
  <c r="H18" i="1" s="1"/>
  <c r="M17" i="1"/>
  <c r="K17" i="1"/>
  <c r="I17" i="1"/>
  <c r="D17" i="1"/>
  <c r="H17" i="1" s="1"/>
  <c r="M16" i="1"/>
  <c r="K16" i="1"/>
  <c r="I16" i="1"/>
  <c r="D16" i="1"/>
  <c r="H16" i="1" s="1"/>
  <c r="M15" i="1"/>
  <c r="K15" i="1"/>
  <c r="I15" i="1"/>
  <c r="D15" i="1"/>
  <c r="H15" i="1" s="1"/>
  <c r="M14" i="1"/>
  <c r="K14" i="1"/>
  <c r="I14" i="1"/>
  <c r="D14" i="1"/>
  <c r="H14" i="1" s="1"/>
  <c r="M13" i="1"/>
  <c r="K13" i="1"/>
  <c r="I13" i="1"/>
  <c r="D13" i="1"/>
  <c r="H13" i="1" s="1"/>
  <c r="M12" i="1"/>
  <c r="K12" i="1"/>
  <c r="I12" i="1"/>
  <c r="D12" i="1"/>
  <c r="H12" i="1" s="1"/>
  <c r="M11" i="1"/>
  <c r="K11" i="1"/>
  <c r="I11" i="1"/>
  <c r="D11" i="1"/>
  <c r="H11" i="1" s="1"/>
  <c r="M10" i="1"/>
  <c r="K10" i="1"/>
  <c r="I10" i="1"/>
  <c r="D10" i="1"/>
  <c r="H10" i="1" s="1"/>
  <c r="M9" i="1"/>
  <c r="K9" i="1"/>
  <c r="I9" i="1"/>
  <c r="D9" i="1"/>
  <c r="H9" i="1" s="1"/>
  <c r="J9" i="1" s="1"/>
  <c r="M8" i="1"/>
  <c r="K8" i="1"/>
  <c r="I8" i="1"/>
  <c r="D8" i="1"/>
  <c r="H8" i="1" s="1"/>
  <c r="M7" i="1"/>
  <c r="K7" i="1"/>
  <c r="I7" i="1"/>
  <c r="D7" i="1"/>
  <c r="H7" i="1" s="1"/>
  <c r="M6" i="1"/>
  <c r="K6" i="1"/>
  <c r="I6" i="1"/>
  <c r="D6" i="1"/>
  <c r="H6" i="1" s="1"/>
  <c r="M5" i="1"/>
  <c r="K5" i="1"/>
  <c r="I5" i="1"/>
  <c r="D5" i="1"/>
  <c r="H5" i="1" s="1"/>
  <c r="M4" i="1"/>
  <c r="K4" i="1"/>
  <c r="I4" i="1"/>
  <c r="D4" i="1"/>
  <c r="H4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M3" i="1"/>
  <c r="K3" i="1"/>
  <c r="I3" i="1"/>
  <c r="D3" i="1"/>
  <c r="H3" i="1" s="1"/>
  <c r="M2" i="1"/>
  <c r="K2" i="1"/>
  <c r="I2" i="1"/>
  <c r="D2" i="1"/>
  <c r="H2" i="1" s="1"/>
  <c r="X8" i="2" l="1"/>
  <c r="X16" i="2"/>
  <c r="Y20" i="2"/>
  <c r="X24" i="2"/>
  <c r="Y12" i="2"/>
  <c r="X22" i="2"/>
  <c r="X14" i="2"/>
  <c r="X6" i="2"/>
  <c r="Y18" i="2"/>
  <c r="Y10" i="2"/>
  <c r="X21" i="2"/>
  <c r="X17" i="2"/>
  <c r="X13" i="2"/>
  <c r="X9" i="2"/>
  <c r="X5" i="2"/>
  <c r="X23" i="2"/>
  <c r="X19" i="2"/>
  <c r="X15" i="2"/>
  <c r="X11" i="2"/>
  <c r="X7" i="2"/>
  <c r="Y4" i="2"/>
  <c r="X4" i="2"/>
  <c r="N20" i="2"/>
  <c r="V20" i="2" s="1"/>
  <c r="J20" i="2"/>
  <c r="P20" i="2" s="1"/>
  <c r="U20" i="2" s="1"/>
  <c r="N24" i="2"/>
  <c r="V24" i="2" s="1"/>
  <c r="J24" i="2"/>
  <c r="P24" i="2" s="1"/>
  <c r="U24" i="2" s="1"/>
  <c r="J17" i="2"/>
  <c r="P17" i="2" s="1"/>
  <c r="U17" i="2" s="1"/>
  <c r="N17" i="2"/>
  <c r="V17" i="2" s="1"/>
  <c r="AE17" i="2" s="1"/>
  <c r="N22" i="2"/>
  <c r="V22" i="2" s="1"/>
  <c r="AE22" i="2" s="1"/>
  <c r="J22" i="2"/>
  <c r="P22" i="2" s="1"/>
  <c r="U22" i="2" s="1"/>
  <c r="N13" i="2"/>
  <c r="V13" i="2" s="1"/>
  <c r="N7" i="2"/>
  <c r="V7" i="2" s="1"/>
  <c r="N16" i="2"/>
  <c r="V16" i="2" s="1"/>
  <c r="N18" i="2"/>
  <c r="V18" i="2" s="1"/>
  <c r="AF18" i="2" s="1"/>
  <c r="J9" i="2"/>
  <c r="P9" i="2" s="1"/>
  <c r="U9" i="2" s="1"/>
  <c r="N9" i="2"/>
  <c r="V9" i="2" s="1"/>
  <c r="AE9" i="2" s="1"/>
  <c r="J4" i="2"/>
  <c r="P4" i="2" s="1"/>
  <c r="U4" i="2" s="1"/>
  <c r="N4" i="2"/>
  <c r="V4" i="2" s="1"/>
  <c r="AE4" i="2" s="1"/>
  <c r="N8" i="2"/>
  <c r="V8" i="2" s="1"/>
  <c r="J12" i="2"/>
  <c r="P12" i="2" s="1"/>
  <c r="U12" i="2" s="1"/>
  <c r="N12" i="2"/>
  <c r="V12" i="2" s="1"/>
  <c r="J14" i="2"/>
  <c r="P14" i="2" s="1"/>
  <c r="U14" i="2" s="1"/>
  <c r="N14" i="2"/>
  <c r="V14" i="2" s="1"/>
  <c r="AE14" i="2" s="1"/>
  <c r="J15" i="2"/>
  <c r="P15" i="2" s="1"/>
  <c r="U15" i="2" s="1"/>
  <c r="N15" i="2"/>
  <c r="V15" i="2" s="1"/>
  <c r="AE15" i="2" s="1"/>
  <c r="N10" i="2"/>
  <c r="V10" i="2" s="1"/>
  <c r="AF10" i="2" s="1"/>
  <c r="N5" i="2"/>
  <c r="V5" i="2" s="1"/>
  <c r="N11" i="2"/>
  <c r="V11" i="2" s="1"/>
  <c r="N19" i="2"/>
  <c r="V19" i="2" s="1"/>
  <c r="AE19" i="2" s="1"/>
  <c r="J19" i="2"/>
  <c r="P19" i="2" s="1"/>
  <c r="U19" i="2" s="1"/>
  <c r="N21" i="2"/>
  <c r="V21" i="2" s="1"/>
  <c r="AE21" i="2" s="1"/>
  <c r="J21" i="2"/>
  <c r="P21" i="2" s="1"/>
  <c r="U21" i="2" s="1"/>
  <c r="N6" i="2"/>
  <c r="V6" i="2" s="1"/>
  <c r="N23" i="2"/>
  <c r="V23" i="2" s="1"/>
  <c r="AE23" i="2" s="1"/>
  <c r="J23" i="2"/>
  <c r="P23" i="2" s="1"/>
  <c r="U23" i="2" s="1"/>
  <c r="AF21" i="1"/>
  <c r="AG21" i="1"/>
  <c r="AF29" i="1"/>
  <c r="AG29" i="1"/>
  <c r="AF41" i="1"/>
  <c r="AG41" i="1"/>
  <c r="AG26" i="1"/>
  <c r="AF26" i="1"/>
  <c r="AG38" i="1"/>
  <c r="AF38" i="1"/>
  <c r="AF23" i="1"/>
  <c r="AG23" i="1"/>
  <c r="AF27" i="1"/>
  <c r="AG27" i="1"/>
  <c r="AF31" i="1"/>
  <c r="AG31" i="1"/>
  <c r="AF35" i="1"/>
  <c r="AG35" i="1"/>
  <c r="AF39" i="1"/>
  <c r="AG39" i="1"/>
  <c r="AF25" i="1"/>
  <c r="AG25" i="1"/>
  <c r="AF33" i="1"/>
  <c r="AG33" i="1"/>
  <c r="AF37" i="1"/>
  <c r="AG37" i="1"/>
  <c r="AG22" i="1"/>
  <c r="AF22" i="1"/>
  <c r="AG30" i="1"/>
  <c r="AF30" i="1"/>
  <c r="AG34" i="1"/>
  <c r="AF34" i="1"/>
  <c r="AG24" i="1"/>
  <c r="AF24" i="1"/>
  <c r="AG28" i="1"/>
  <c r="AF28" i="1"/>
  <c r="AG32" i="1"/>
  <c r="AF32" i="1"/>
  <c r="AG36" i="1"/>
  <c r="AF36" i="1"/>
  <c r="AG40" i="1"/>
  <c r="AF40" i="1"/>
  <c r="AG20" i="1"/>
  <c r="AF20" i="1"/>
  <c r="N35" i="1"/>
  <c r="Y31" i="1"/>
  <c r="N52" i="1"/>
  <c r="V40" i="1"/>
  <c r="W37" i="1"/>
  <c r="V32" i="1"/>
  <c r="N12" i="1"/>
  <c r="N15" i="1"/>
  <c r="N20" i="1"/>
  <c r="N72" i="1"/>
  <c r="V24" i="1"/>
  <c r="V36" i="1"/>
  <c r="W33" i="1"/>
  <c r="X31" i="1"/>
  <c r="Y35" i="1"/>
  <c r="X35" i="1"/>
  <c r="N82" i="1"/>
  <c r="J82" i="1"/>
  <c r="N19" i="1"/>
  <c r="V41" i="1"/>
  <c r="W38" i="1"/>
  <c r="W34" i="1"/>
  <c r="W30" i="1"/>
  <c r="V29" i="1"/>
  <c r="W26" i="1"/>
  <c r="V25" i="1"/>
  <c r="W22" i="1"/>
  <c r="V28" i="1"/>
  <c r="N23" i="1"/>
  <c r="X23" i="1" s="1"/>
  <c r="V21" i="1"/>
  <c r="W39" i="1"/>
  <c r="W35" i="1"/>
  <c r="Z35" i="1" s="1"/>
  <c r="W31" i="1"/>
  <c r="Z31" i="1" s="1"/>
  <c r="W27" i="1"/>
  <c r="W23" i="1"/>
  <c r="AK34" i="1"/>
  <c r="N11" i="1"/>
  <c r="AK35" i="1"/>
  <c r="N13" i="1"/>
  <c r="J13" i="1"/>
  <c r="N14" i="1"/>
  <c r="J14" i="1"/>
  <c r="N39" i="1"/>
  <c r="Y39" i="1" s="1"/>
  <c r="J39" i="1"/>
  <c r="P39" i="1" s="1"/>
  <c r="S39" i="1" s="1"/>
  <c r="N17" i="1"/>
  <c r="J17" i="1"/>
  <c r="N18" i="1"/>
  <c r="J18" i="1"/>
  <c r="N21" i="1"/>
  <c r="X21" i="1" s="1"/>
  <c r="J21" i="1"/>
  <c r="P21" i="1" s="1"/>
  <c r="S21" i="1" s="1"/>
  <c r="N10" i="1"/>
  <c r="J10" i="1"/>
  <c r="N27" i="1"/>
  <c r="Y27" i="1" s="1"/>
  <c r="J27" i="1"/>
  <c r="P27" i="1" s="1"/>
  <c r="S27" i="1" s="1"/>
  <c r="N16" i="1"/>
  <c r="J31" i="1"/>
  <c r="P31" i="1" s="1"/>
  <c r="S31" i="1" s="1"/>
  <c r="T31" i="1" s="1"/>
  <c r="J35" i="1"/>
  <c r="P35" i="1" s="1"/>
  <c r="S35" i="1" s="1"/>
  <c r="T35" i="1" s="1"/>
  <c r="N44" i="1"/>
  <c r="N60" i="1"/>
  <c r="N70" i="1"/>
  <c r="N91" i="1"/>
  <c r="J44" i="1"/>
  <c r="N51" i="1"/>
  <c r="N56" i="1"/>
  <c r="J60" i="1"/>
  <c r="N64" i="1"/>
  <c r="N68" i="1"/>
  <c r="J91" i="1"/>
  <c r="N43" i="1"/>
  <c r="N48" i="1"/>
  <c r="J52" i="1"/>
  <c r="N62" i="1"/>
  <c r="N66" i="1"/>
  <c r="AM87" i="1"/>
  <c r="AK87" i="1" s="1"/>
  <c r="J3" i="1"/>
  <c r="N3" i="1"/>
  <c r="J4" i="1"/>
  <c r="N4" i="1"/>
  <c r="J5" i="1"/>
  <c r="N5" i="1"/>
  <c r="J6" i="1"/>
  <c r="N6" i="1"/>
  <c r="J8" i="1"/>
  <c r="N8" i="1"/>
  <c r="N2" i="1"/>
  <c r="J2" i="1"/>
  <c r="J7" i="1"/>
  <c r="N7" i="1"/>
  <c r="J75" i="1"/>
  <c r="N75" i="1"/>
  <c r="J12" i="1"/>
  <c r="J16" i="1"/>
  <c r="J20" i="1"/>
  <c r="J23" i="1"/>
  <c r="P23" i="1" s="1"/>
  <c r="S23" i="1" s="1"/>
  <c r="N24" i="1"/>
  <c r="X24" i="1" s="1"/>
  <c r="J29" i="1"/>
  <c r="P29" i="1" s="1"/>
  <c r="S29" i="1" s="1"/>
  <c r="N29" i="1"/>
  <c r="X29" i="1" s="1"/>
  <c r="J30" i="1"/>
  <c r="P30" i="1" s="1"/>
  <c r="S30" i="1" s="1"/>
  <c r="N30" i="1"/>
  <c r="Y30" i="1" s="1"/>
  <c r="N32" i="1"/>
  <c r="X32" i="1" s="1"/>
  <c r="J37" i="1"/>
  <c r="P37" i="1" s="1"/>
  <c r="S37" i="1" s="1"/>
  <c r="N37" i="1"/>
  <c r="X37" i="1" s="1"/>
  <c r="J38" i="1"/>
  <c r="P38" i="1" s="1"/>
  <c r="S38" i="1" s="1"/>
  <c r="T38" i="1" s="1"/>
  <c r="N38" i="1"/>
  <c r="Y38" i="1" s="1"/>
  <c r="N40" i="1"/>
  <c r="X40" i="1" s="1"/>
  <c r="J48" i="1"/>
  <c r="J50" i="1"/>
  <c r="N50" i="1"/>
  <c r="N55" i="1"/>
  <c r="J65" i="1"/>
  <c r="N65" i="1"/>
  <c r="J66" i="1"/>
  <c r="J76" i="1"/>
  <c r="N76" i="1"/>
  <c r="J80" i="1"/>
  <c r="N80" i="1"/>
  <c r="N81" i="1"/>
  <c r="J84" i="1"/>
  <c r="N84" i="1"/>
  <c r="J88" i="1"/>
  <c r="N88" i="1"/>
  <c r="J46" i="1"/>
  <c r="N46" i="1"/>
  <c r="J67" i="1"/>
  <c r="N67" i="1"/>
  <c r="J79" i="1"/>
  <c r="N79" i="1"/>
  <c r="N9" i="1"/>
  <c r="J11" i="1"/>
  <c r="J15" i="1"/>
  <c r="J19" i="1"/>
  <c r="J54" i="1"/>
  <c r="N54" i="1"/>
  <c r="N59" i="1"/>
  <c r="J63" i="1"/>
  <c r="N63" i="1"/>
  <c r="J64" i="1"/>
  <c r="J71" i="1"/>
  <c r="N71" i="1"/>
  <c r="J72" i="1"/>
  <c r="J77" i="1"/>
  <c r="N77" i="1"/>
  <c r="J85" i="1"/>
  <c r="N85" i="1"/>
  <c r="J89" i="1"/>
  <c r="N89" i="1"/>
  <c r="N90" i="1"/>
  <c r="N22" i="1"/>
  <c r="Y22" i="1" s="1"/>
  <c r="J83" i="1"/>
  <c r="N83" i="1"/>
  <c r="J25" i="1"/>
  <c r="P25" i="1" s="1"/>
  <c r="S25" i="1" s="1"/>
  <c r="N25" i="1"/>
  <c r="X25" i="1" s="1"/>
  <c r="J26" i="1"/>
  <c r="P26" i="1" s="1"/>
  <c r="S26" i="1" s="1"/>
  <c r="N26" i="1"/>
  <c r="Y26" i="1" s="1"/>
  <c r="N28" i="1"/>
  <c r="X28" i="1" s="1"/>
  <c r="J33" i="1"/>
  <c r="P33" i="1" s="1"/>
  <c r="S33" i="1" s="1"/>
  <c r="N33" i="1"/>
  <c r="X33" i="1" s="1"/>
  <c r="J34" i="1"/>
  <c r="P34" i="1" s="1"/>
  <c r="S34" i="1" s="1"/>
  <c r="N34" i="1"/>
  <c r="X34" i="1" s="1"/>
  <c r="N36" i="1"/>
  <c r="X36" i="1" s="1"/>
  <c r="J41" i="1"/>
  <c r="P41" i="1" s="1"/>
  <c r="S41" i="1" s="1"/>
  <c r="N41" i="1"/>
  <c r="X41" i="1" s="1"/>
  <c r="J42" i="1"/>
  <c r="N42" i="1"/>
  <c r="N47" i="1"/>
  <c r="J58" i="1"/>
  <c r="N58" i="1"/>
  <c r="J61" i="1"/>
  <c r="N61" i="1"/>
  <c r="J62" i="1"/>
  <c r="J69" i="1"/>
  <c r="N69" i="1"/>
  <c r="J70" i="1"/>
  <c r="J74" i="1"/>
  <c r="N74" i="1"/>
  <c r="J78" i="1"/>
  <c r="N78" i="1"/>
  <c r="J86" i="1"/>
  <c r="N86" i="1"/>
  <c r="N87" i="1"/>
  <c r="N45" i="1"/>
  <c r="N49" i="1"/>
  <c r="N53" i="1"/>
  <c r="N57" i="1"/>
  <c r="N73" i="1"/>
  <c r="AG4" i="2" l="1"/>
  <c r="AF13" i="2"/>
  <c r="AG18" i="2"/>
  <c r="AF8" i="2"/>
  <c r="AG21" i="2"/>
  <c r="AD4" i="2"/>
  <c r="AG9" i="2"/>
  <c r="AD6" i="2"/>
  <c r="AE6" i="2"/>
  <c r="AF19" i="2"/>
  <c r="AD11" i="2"/>
  <c r="AE11" i="2"/>
  <c r="AD7" i="2"/>
  <c r="AE7" i="2"/>
  <c r="AF7" i="2"/>
  <c r="AF23" i="2"/>
  <c r="AF17" i="2"/>
  <c r="AF6" i="2"/>
  <c r="AF24" i="2"/>
  <c r="AG19" i="2"/>
  <c r="AG14" i="2"/>
  <c r="AG7" i="2"/>
  <c r="AF12" i="2"/>
  <c r="AE12" i="2"/>
  <c r="AD16" i="2"/>
  <c r="AG16" i="2"/>
  <c r="AE16" i="2"/>
  <c r="AG12" i="2"/>
  <c r="AG15" i="2"/>
  <c r="AD5" i="2"/>
  <c r="AE5" i="2"/>
  <c r="AD8" i="2"/>
  <c r="AE8" i="2"/>
  <c r="AG8" i="2"/>
  <c r="AD13" i="2"/>
  <c r="AE13" i="2"/>
  <c r="AF20" i="2"/>
  <c r="AE20" i="2"/>
  <c r="AF11" i="2"/>
  <c r="AF5" i="2"/>
  <c r="AF21" i="2"/>
  <c r="AF14" i="2"/>
  <c r="AG20" i="2"/>
  <c r="AG23" i="2"/>
  <c r="AG13" i="2"/>
  <c r="AG6" i="2"/>
  <c r="AE24" i="2"/>
  <c r="AG24" i="2"/>
  <c r="AD10" i="2"/>
  <c r="AE10" i="2"/>
  <c r="AD18" i="2"/>
  <c r="AE18" i="2"/>
  <c r="AF4" i="2"/>
  <c r="AF15" i="2"/>
  <c r="AF9" i="2"/>
  <c r="AG10" i="2"/>
  <c r="AF22" i="2"/>
  <c r="AF16" i="2"/>
  <c r="AG22" i="2"/>
  <c r="AG17" i="2"/>
  <c r="AG11" i="2"/>
  <c r="AG5" i="2"/>
  <c r="AD14" i="2"/>
  <c r="AD21" i="2"/>
  <c r="AD15" i="2"/>
  <c r="AD12" i="2"/>
  <c r="AD20" i="2"/>
  <c r="AD23" i="2"/>
  <c r="AD9" i="2"/>
  <c r="AD17" i="2"/>
  <c r="AD19" i="2"/>
  <c r="AD22" i="2"/>
  <c r="AD24" i="2"/>
  <c r="AO5" i="2" a="1"/>
  <c r="X38" i="1"/>
  <c r="T25" i="1"/>
  <c r="Z22" i="1"/>
  <c r="Y32" i="1"/>
  <c r="Y23" i="1"/>
  <c r="Z23" i="1"/>
  <c r="T23" i="1"/>
  <c r="Z36" i="1"/>
  <c r="T27" i="1"/>
  <c r="T21" i="1"/>
  <c r="Z27" i="1"/>
  <c r="Y21" i="1"/>
  <c r="Y25" i="1"/>
  <c r="X27" i="1"/>
  <c r="X22" i="1"/>
  <c r="X26" i="1"/>
  <c r="Y40" i="1"/>
  <c r="T36" i="1"/>
  <c r="T40" i="1"/>
  <c r="Z29" i="1"/>
  <c r="Y37" i="1"/>
  <c r="T22" i="1"/>
  <c r="Y33" i="1"/>
  <c r="Z39" i="1"/>
  <c r="Z30" i="1"/>
  <c r="X39" i="1"/>
  <c r="T41" i="1"/>
  <c r="T26" i="1"/>
  <c r="T37" i="1"/>
  <c r="Z26" i="1"/>
  <c r="Z38" i="1"/>
  <c r="Z33" i="1"/>
  <c r="Z37" i="1"/>
  <c r="Y34" i="1"/>
  <c r="Z41" i="1"/>
  <c r="Z40" i="1"/>
  <c r="T32" i="1"/>
  <c r="Z24" i="1"/>
  <c r="T34" i="1"/>
  <c r="T30" i="1"/>
  <c r="Z34" i="1"/>
  <c r="Z28" i="1"/>
  <c r="T33" i="1"/>
  <c r="T29" i="1"/>
  <c r="T39" i="1"/>
  <c r="Y28" i="1"/>
  <c r="Y29" i="1"/>
  <c r="Y41" i="1"/>
  <c r="Y36" i="1"/>
  <c r="T28" i="1"/>
  <c r="Z21" i="1"/>
  <c r="Z32" i="1"/>
  <c r="Y24" i="1"/>
  <c r="T24" i="1"/>
  <c r="X30" i="1"/>
  <c r="Z25" i="1"/>
  <c r="AS5" i="2" l="1" a="1"/>
  <c r="AS5" i="2" s="1"/>
  <c r="AO5" i="2"/>
  <c r="AO17" i="2"/>
  <c r="AO16" i="2"/>
  <c r="AJ33" i="1" a="1"/>
  <c r="AJ33" i="1" s="1"/>
  <c r="AJ5" i="2" l="1"/>
  <c r="AJ8" i="2"/>
  <c r="AJ13" i="2"/>
  <c r="AJ16" i="2"/>
  <c r="AJ21" i="2"/>
  <c r="AJ24" i="2"/>
  <c r="AJ18" i="2"/>
  <c r="AJ6" i="2"/>
  <c r="AJ11" i="2"/>
  <c r="AJ14" i="2"/>
  <c r="AJ19" i="2"/>
  <c r="AJ22" i="2"/>
  <c r="AJ4" i="2"/>
  <c r="AJ9" i="2"/>
  <c r="AJ12" i="2"/>
  <c r="AJ17" i="2"/>
  <c r="AJ20" i="2"/>
  <c r="AJ7" i="2"/>
  <c r="AJ10" i="2"/>
  <c r="AJ15" i="2"/>
  <c r="AJ23" i="2"/>
  <c r="AS16" i="2"/>
  <c r="AS17" i="2"/>
  <c r="AS15" i="2"/>
  <c r="AS10" i="2" a="1"/>
  <c r="AS10" i="2" s="1"/>
  <c r="AO10" i="2" a="1"/>
  <c r="AO10" i="2" s="1"/>
  <c r="AO15" i="2"/>
  <c r="AD20" i="1"/>
  <c r="AD25" i="1"/>
  <c r="AD29" i="1"/>
  <c r="AD33" i="1"/>
  <c r="AD37" i="1"/>
  <c r="AD41" i="1"/>
  <c r="AD22" i="1"/>
  <c r="AD26" i="1"/>
  <c r="AD30" i="1"/>
  <c r="AD34" i="1"/>
  <c r="AD38" i="1"/>
  <c r="AD21" i="1"/>
  <c r="AD23" i="1"/>
  <c r="AD27" i="1"/>
  <c r="AD31" i="1"/>
  <c r="AD35" i="1"/>
  <c r="AD39" i="1"/>
  <c r="AD24" i="1"/>
  <c r="AD28" i="1"/>
  <c r="AD32" i="1"/>
  <c r="AD36" i="1"/>
  <c r="AD40" i="1"/>
  <c r="AL16" i="2" l="1"/>
  <c r="AK16" i="2"/>
  <c r="AL10" i="2"/>
  <c r="AK10" i="2"/>
  <c r="AL12" i="2"/>
  <c r="AK12" i="2"/>
  <c r="AL19" i="2"/>
  <c r="AK19" i="2"/>
  <c r="AL23" i="2"/>
  <c r="AK23" i="2"/>
  <c r="AL13" i="2"/>
  <c r="AK13" i="2"/>
  <c r="AL15" i="2"/>
  <c r="AK15" i="2"/>
  <c r="AL6" i="2"/>
  <c r="AK6" i="2"/>
  <c r="AL7" i="2"/>
  <c r="AK7" i="2"/>
  <c r="AL9" i="2"/>
  <c r="AK9" i="2"/>
  <c r="AL14" i="2"/>
  <c r="AK14" i="2"/>
  <c r="AL24" i="2"/>
  <c r="AK24" i="2"/>
  <c r="AL8" i="2"/>
  <c r="AK8" i="2"/>
  <c r="AL17" i="2"/>
  <c r="AK17" i="2"/>
  <c r="AL22" i="2"/>
  <c r="AK22" i="2"/>
  <c r="AL18" i="2"/>
  <c r="AK18" i="2"/>
  <c r="AL20" i="2"/>
  <c r="AK20" i="2"/>
  <c r="AL4" i="2"/>
  <c r="AK4" i="2"/>
  <c r="AL11" i="2"/>
  <c r="AK11" i="2"/>
  <c r="AL21" i="2"/>
  <c r="AK21" i="2"/>
  <c r="AL5" i="2"/>
  <c r="AK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<sst xmlns="http://schemas.openxmlformats.org/spreadsheetml/2006/main" count="92" uniqueCount="59">
  <si>
    <t>Time</t>
  </si>
  <si>
    <t>Tin</t>
  </si>
  <si>
    <t>Tout</t>
  </si>
  <si>
    <t>Tout-Tin</t>
  </si>
  <si>
    <t>Flow Rate</t>
  </si>
  <si>
    <t>DNI</t>
  </si>
  <si>
    <t>nth</t>
  </si>
  <si>
    <t>D T</t>
  </si>
  <si>
    <t>del(dT)</t>
  </si>
  <si>
    <t>dFR</t>
  </si>
  <si>
    <t>delDNI</t>
  </si>
  <si>
    <t>delEfficiency</t>
  </si>
  <si>
    <t>Nth/cos</t>
  </si>
  <si>
    <t>DateTime</t>
  </si>
  <si>
    <t>AreaCosinePTC_EWTracking</t>
  </si>
  <si>
    <t>delT</t>
  </si>
  <si>
    <t>%UN</t>
  </si>
  <si>
    <t>yvector</t>
  </si>
  <si>
    <t>bvector</t>
  </si>
  <si>
    <t>Fvector</t>
  </si>
  <si>
    <t>1/sigma</t>
  </si>
  <si>
    <t>(T-Tsurr)</t>
  </si>
  <si>
    <t>(T-Tsurr)^2</t>
  </si>
  <si>
    <t>(T-Tsurr)/sigma</t>
  </si>
  <si>
    <t>(T-Tsurr)^2/sigma</t>
  </si>
  <si>
    <t>Avector.T</t>
  </si>
  <si>
    <t>Avector.dead</t>
  </si>
  <si>
    <t>Avector.live</t>
  </si>
  <si>
    <t>H = AT.A</t>
  </si>
  <si>
    <t>C</t>
  </si>
  <si>
    <t>a</t>
  </si>
  <si>
    <t>a0</t>
  </si>
  <si>
    <t>a1</t>
  </si>
  <si>
    <t>a2</t>
  </si>
  <si>
    <t>dela</t>
  </si>
  <si>
    <t>ycalc</t>
  </si>
  <si>
    <t>dycalc</t>
  </si>
  <si>
    <t>ycalc+</t>
  </si>
  <si>
    <t>ycalc-</t>
  </si>
  <si>
    <t>x</t>
  </si>
  <si>
    <t>dely</t>
  </si>
  <si>
    <t>y</t>
  </si>
  <si>
    <t>F0</t>
  </si>
  <si>
    <t>F1</t>
  </si>
  <si>
    <t>F2</t>
  </si>
  <si>
    <t>dela0</t>
  </si>
  <si>
    <t>dela1</t>
  </si>
  <si>
    <t>dela2</t>
  </si>
  <si>
    <t>y/dely</t>
  </si>
  <si>
    <t>F0/dely</t>
  </si>
  <si>
    <t>F1/dely</t>
  </si>
  <si>
    <t>F2/dely</t>
  </si>
  <si>
    <t>a'</t>
  </si>
  <si>
    <t>C'</t>
  </si>
  <si>
    <t>dela'</t>
  </si>
  <si>
    <t>dely2</t>
  </si>
  <si>
    <t>y+dely</t>
  </si>
  <si>
    <t>y-dely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</si>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</sst>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165" fontId="0" fillId="0" borderId="0" xfId="0" applyNumberFormat="1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0" fontId="1" fillId="2" borderId="0" xfId="0" applyFont="1" applyFill="1"/>
    <xf numFmtId="164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0" fillId="3" borderId="0" xfId="0" applyFill="1" applyAlignment="1">
      <alignment wrapText="1"/>
    </xf>
    <xf numFmtId="0" fontId="2" fillId="3" borderId="0" xfId="0" applyFont="1" applyFill="1"/>
    <xf numFmtId="0" fontId="0" fillId="3" borderId="0" xfId="0" applyFill="1"/>
    <xf numFmtId="2" fontId="2" fillId="3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(2)'!$U$3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(2)'!$T$4:$T$24</c:f>
              <c:numCache>
                <c:formatCode>General</c:formatCode>
                <c:ptCount val="21"/>
                <c:pt idx="0">
                  <c:v>4.7000000000000028</c:v>
                </c:pt>
                <c:pt idx="1">
                  <c:v>6.25</c:v>
                </c:pt>
                <c:pt idx="2">
                  <c:v>7.5499999999999972</c:v>
                </c:pt>
                <c:pt idx="3">
                  <c:v>8.4500000000000028</c:v>
                </c:pt>
                <c:pt idx="4">
                  <c:v>9.6000000000000014</c:v>
                </c:pt>
                <c:pt idx="5">
                  <c:v>10.450000000000003</c:v>
                </c:pt>
                <c:pt idx="6">
                  <c:v>11.25</c:v>
                </c:pt>
                <c:pt idx="7">
                  <c:v>12.700000000000003</c:v>
                </c:pt>
                <c:pt idx="8">
                  <c:v>14.099999999999994</c:v>
                </c:pt>
                <c:pt idx="9">
                  <c:v>15.549999999999997</c:v>
                </c:pt>
                <c:pt idx="10">
                  <c:v>17.100000000000001</c:v>
                </c:pt>
                <c:pt idx="11">
                  <c:v>18.649999999999999</c:v>
                </c:pt>
                <c:pt idx="12">
                  <c:v>19.950000000000003</c:v>
                </c:pt>
                <c:pt idx="13">
                  <c:v>21.049999999999997</c:v>
                </c:pt>
                <c:pt idx="14">
                  <c:v>23.099999999999994</c:v>
                </c:pt>
                <c:pt idx="15">
                  <c:v>23.849999999999994</c:v>
                </c:pt>
                <c:pt idx="16">
                  <c:v>25.099999999999994</c:v>
                </c:pt>
                <c:pt idx="17">
                  <c:v>26.400000000000006</c:v>
                </c:pt>
                <c:pt idx="18">
                  <c:v>27.75</c:v>
                </c:pt>
                <c:pt idx="19">
                  <c:v>29.049999999999997</c:v>
                </c:pt>
                <c:pt idx="20">
                  <c:v>30.200000000000003</c:v>
                </c:pt>
              </c:numCache>
            </c:numRef>
          </c:xVal>
          <c:yVal>
            <c:numRef>
              <c:f>'Sheet1 (2)'!$U$4:$U$24</c:f>
              <c:numCache>
                <c:formatCode>General</c:formatCode>
                <c:ptCount val="21"/>
                <c:pt idx="0">
                  <c:v>46.120055705008568</c:v>
                </c:pt>
                <c:pt idx="1">
                  <c:v>43.34746971509319</c:v>
                </c:pt>
                <c:pt idx="2">
                  <c:v>43.268289222497522</c:v>
                </c:pt>
                <c:pt idx="3">
                  <c:v>48.561253744930156</c:v>
                </c:pt>
                <c:pt idx="4">
                  <c:v>45.369060504333433</c:v>
                </c:pt>
                <c:pt idx="5">
                  <c:v>37.567379510568188</c:v>
                </c:pt>
                <c:pt idx="6">
                  <c:v>42.306131393233294</c:v>
                </c:pt>
                <c:pt idx="7">
                  <c:v>39.335224342755488</c:v>
                </c:pt>
                <c:pt idx="8">
                  <c:v>39.031069272704777</c:v>
                </c:pt>
                <c:pt idx="9">
                  <c:v>41.386800128285785</c:v>
                </c:pt>
                <c:pt idx="10">
                  <c:v>43.668259884504259</c:v>
                </c:pt>
                <c:pt idx="11">
                  <c:v>36.313311332060394</c:v>
                </c:pt>
                <c:pt idx="12">
                  <c:v>41.007727729408764</c:v>
                </c:pt>
                <c:pt idx="13">
                  <c:v>40.859124790514834</c:v>
                </c:pt>
                <c:pt idx="14">
                  <c:v>38.368539536307601</c:v>
                </c:pt>
                <c:pt idx="15">
                  <c:v>45.266162019564376</c:v>
                </c:pt>
                <c:pt idx="16">
                  <c:v>33.136446146204428</c:v>
                </c:pt>
                <c:pt idx="17">
                  <c:v>32.919717627131895</c:v>
                </c:pt>
                <c:pt idx="18">
                  <c:v>35.087834331878604</c:v>
                </c:pt>
                <c:pt idx="19">
                  <c:v>34.904199937379438</c:v>
                </c:pt>
                <c:pt idx="20">
                  <c:v>32.4055295552145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2-48F6-B533-9B5EE4B63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913072"/>
        <c:axId val="1286920976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'Sheet1 (2)'!$Z$4:$Z$24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</c:numCache>
            </c:numRef>
          </c:xVal>
          <c:yVal>
            <c:numRef>
              <c:f>'Sheet1 (2)'!$AH$4:$AH$24</c:f>
              <c:numCache>
                <c:formatCode>General</c:formatCode>
                <c:ptCount val="21"/>
                <c:pt idx="0">
                  <c:v>45.289838034613012</c:v>
                </c:pt>
                <c:pt idx="1">
                  <c:v>44.801940617300005</c:v>
                </c:pt>
                <c:pt idx="2">
                  <c:v>44.161770247301433</c:v>
                </c:pt>
                <c:pt idx="3">
                  <c:v>43.369326924617305</c:v>
                </c:pt>
                <c:pt idx="4">
                  <c:v>42.424610649247612</c:v>
                </c:pt>
                <c:pt idx="5">
                  <c:v>41.327621421192354</c:v>
                </c:pt>
                <c:pt idx="6">
                  <c:v>40.078359240451533</c:v>
                </c:pt>
                <c:pt idx="7">
                  <c:v>38.676824107025155</c:v>
                </c:pt>
                <c:pt idx="8">
                  <c:v>37.123016020913212</c:v>
                </c:pt>
                <c:pt idx="9">
                  <c:v>35.416934982115706</c:v>
                </c:pt>
                <c:pt idx="10">
                  <c:v>33.558580990632635</c:v>
                </c:pt>
                <c:pt idx="11">
                  <c:v>31.547954046464007</c:v>
                </c:pt>
                <c:pt idx="12">
                  <c:v>29.385054149609815</c:v>
                </c:pt>
                <c:pt idx="13">
                  <c:v>27.069881300070058</c:v>
                </c:pt>
                <c:pt idx="14">
                  <c:v>24.602435497844741</c:v>
                </c:pt>
                <c:pt idx="15">
                  <c:v>21.98271674293386</c:v>
                </c:pt>
                <c:pt idx="16">
                  <c:v>19.210725035337418</c:v>
                </c:pt>
                <c:pt idx="17">
                  <c:v>16.286460375055412</c:v>
                </c:pt>
                <c:pt idx="18">
                  <c:v>13.209922762087846</c:v>
                </c:pt>
                <c:pt idx="19">
                  <c:v>9.9811121964347151</c:v>
                </c:pt>
                <c:pt idx="20">
                  <c:v>6.6000286780960238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D2-48F6-B533-9B5EE4B63B6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'Sheet1 (2)'!$Z$4:$Z$24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</c:numCache>
            </c:numRef>
          </c:xVal>
          <c:yVal>
            <c:numRef>
              <c:f>'Sheet1 (2)'!$AK$4:$AK$24</c:f>
              <c:numCache>
                <c:formatCode>General</c:formatCode>
                <c:ptCount val="21"/>
                <c:pt idx="0">
                  <c:v>54.266157067433696</c:v>
                </c:pt>
                <c:pt idx="1">
                  <c:v>50.862435976377853</c:v>
                </c:pt>
                <c:pt idx="2">
                  <c:v>48.005847976196442</c:v>
                </c:pt>
                <c:pt idx="3">
                  <c:v>45.883453628967494</c:v>
                </c:pt>
                <c:pt idx="4">
                  <c:v>44.627135660676672</c:v>
                </c:pt>
                <c:pt idx="5">
                  <c:v>43.724050123326045</c:v>
                </c:pt>
                <c:pt idx="6">
                  <c:v>42.57964996447447</c:v>
                </c:pt>
                <c:pt idx="7">
                  <c:v>41.030014197981117</c:v>
                </c:pt>
                <c:pt idx="8">
                  <c:v>39.271718271065602</c:v>
                </c:pt>
                <c:pt idx="9">
                  <c:v>37.948908011606385</c:v>
                </c:pt>
                <c:pt idx="10">
                  <c:v>37.523534161600665</c:v>
                </c:pt>
                <c:pt idx="11">
                  <c:v>37.811622690516039</c:v>
                </c:pt>
                <c:pt idx="12">
                  <c:v>38.632808415295827</c:v>
                </c:pt>
                <c:pt idx="13">
                  <c:v>39.916685054192257</c:v>
                </c:pt>
                <c:pt idx="14">
                  <c:v>41.635764940632143</c:v>
                </c:pt>
                <c:pt idx="15">
                  <c:v>43.777913722637052</c:v>
                </c:pt>
                <c:pt idx="16">
                  <c:v>46.337139374763666</c:v>
                </c:pt>
                <c:pt idx="17">
                  <c:v>49.310207970833659</c:v>
                </c:pt>
                <c:pt idx="18">
                  <c:v>52.695247861559565</c:v>
                </c:pt>
                <c:pt idx="19">
                  <c:v>56.491113728219979</c:v>
                </c:pt>
                <c:pt idx="20">
                  <c:v>60.697072218692902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D2-48F6-B533-9B5EE4B63B6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'Sheet1 (2)'!$Z$4:$Z$24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</c:numCache>
            </c:numRef>
          </c:xVal>
          <c:yVal>
            <c:numRef>
              <c:f>'Sheet1 (2)'!$AL$4:$AL$24</c:f>
              <c:numCache>
                <c:formatCode>General</c:formatCode>
                <c:ptCount val="21"/>
                <c:pt idx="0">
                  <c:v>36.313519001792329</c:v>
                </c:pt>
                <c:pt idx="1">
                  <c:v>38.741445258222157</c:v>
                </c:pt>
                <c:pt idx="2">
                  <c:v>40.317692518406425</c:v>
                </c:pt>
                <c:pt idx="3">
                  <c:v>40.855200220267115</c:v>
                </c:pt>
                <c:pt idx="4">
                  <c:v>40.222085637818552</c:v>
                </c:pt>
                <c:pt idx="5">
                  <c:v>38.931192719058664</c:v>
                </c:pt>
                <c:pt idx="6">
                  <c:v>37.577068516428596</c:v>
                </c:pt>
                <c:pt idx="7">
                  <c:v>36.323634016069192</c:v>
                </c:pt>
                <c:pt idx="8">
                  <c:v>34.974313770760823</c:v>
                </c:pt>
                <c:pt idx="9">
                  <c:v>32.884961952625027</c:v>
                </c:pt>
                <c:pt idx="10">
                  <c:v>29.593627819664604</c:v>
                </c:pt>
                <c:pt idx="11">
                  <c:v>25.284285402411971</c:v>
                </c:pt>
                <c:pt idx="12">
                  <c:v>20.137299883923806</c:v>
                </c:pt>
                <c:pt idx="13">
                  <c:v>14.223077545947859</c:v>
                </c:pt>
                <c:pt idx="14">
                  <c:v>7.5691060550573361</c:v>
                </c:pt>
                <c:pt idx="15">
                  <c:v>0.18751976323067154</c:v>
                </c:pt>
                <c:pt idx="16">
                  <c:v>-7.9156893040888292</c:v>
                </c:pt>
                <c:pt idx="17">
                  <c:v>-16.737287220722834</c:v>
                </c:pt>
                <c:pt idx="18">
                  <c:v>-26.27540233738387</c:v>
                </c:pt>
                <c:pt idx="19">
                  <c:v>-36.528889335350549</c:v>
                </c:pt>
                <c:pt idx="20">
                  <c:v>-47.497014862500855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1D2-48F6-B533-9B5EE4B63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913072"/>
        <c:axId val="1286920976"/>
      </c:scatterChart>
      <c:valAx>
        <c:axId val="128691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20976"/>
        <c:crosses val="autoZero"/>
        <c:crossBetween val="midCat"/>
      </c:valAx>
      <c:valAx>
        <c:axId val="128692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1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815693350831147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05413780095302"/>
          <c:y val="0.22641325869786211"/>
          <c:w val="0.61883513612236374"/>
          <c:h val="0.70679640585395809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[1]Sheet4!$J$1</c:f>
              <c:strCache>
                <c:ptCount val="1"/>
                <c:pt idx="0">
                  <c:v>nth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99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backward val="1.9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[1]Sheet4!$N$2:$N$91</c:f>
                <c:numCache>
                  <c:formatCode>General</c:formatCode>
                  <c:ptCount val="90"/>
                  <c:pt idx="0">
                    <c:v>4.2568079935422389</c:v>
                  </c:pt>
                  <c:pt idx="1">
                    <c:v>4.1823909299660107</c:v>
                  </c:pt>
                  <c:pt idx="2">
                    <c:v>4.1185376333253076</c:v>
                  </c:pt>
                  <c:pt idx="3">
                    <c:v>4.0997601061216962</c:v>
                  </c:pt>
                  <c:pt idx="4">
                    <c:v>4.1122593747379215</c:v>
                  </c:pt>
                  <c:pt idx="5">
                    <c:v>3.7530764461017943</c:v>
                  </c:pt>
                  <c:pt idx="6">
                    <c:v>3.8839413355695145</c:v>
                  </c:pt>
                  <c:pt idx="7">
                    <c:v>3.9097544601667629</c:v>
                  </c:pt>
                  <c:pt idx="8">
                    <c:v>4.1600623573253701</c:v>
                  </c:pt>
                  <c:pt idx="9">
                    <c:v>3.9382542700617567</c:v>
                  </c:pt>
                  <c:pt idx="10">
                    <c:v>4.0873365906486008</c:v>
                  </c:pt>
                  <c:pt idx="11">
                    <c:v>4.0263315669075768</c:v>
                  </c:pt>
                  <c:pt idx="12">
                    <c:v>4.1107566866746152</c:v>
                  </c:pt>
                  <c:pt idx="13">
                    <c:v>4.1185376333253076</c:v>
                  </c:pt>
                  <c:pt idx="14">
                    <c:v>4.0418263154041618</c:v>
                  </c:pt>
                  <c:pt idx="15">
                    <c:v>4.1727069237610088</c:v>
                  </c:pt>
                  <c:pt idx="16">
                    <c:v>3.9097544601667629</c:v>
                  </c:pt>
                  <c:pt idx="17">
                    <c:v>4.3593527907782574</c:v>
                  </c:pt>
                  <c:pt idx="18">
                    <c:v>4.079135481392508</c:v>
                  </c:pt>
                  <c:pt idx="19">
                    <c:v>4.1122593747379268</c:v>
                  </c:pt>
                  <c:pt idx="20">
                    <c:v>4.0173303983411062</c:v>
                  </c:pt>
                  <c:pt idx="21">
                    <c:v>4.0051934484971712</c:v>
                  </c:pt>
                  <c:pt idx="22">
                    <c:v>4.1600623573253701</c:v>
                  </c:pt>
                  <c:pt idx="23">
                    <c:v>4.0263315669075768</c:v>
                  </c:pt>
                  <c:pt idx="24">
                    <c:v>3.7997021123991059</c:v>
                  </c:pt>
                  <c:pt idx="25">
                    <c:v>3.8991736219193087</c:v>
                  </c:pt>
                  <c:pt idx="26">
                    <c:v>3.78392500258474</c:v>
                  </c:pt>
                  <c:pt idx="27">
                    <c:v>3.7512580241451596</c:v>
                  </c:pt>
                  <c:pt idx="28">
                    <c:v>3.8040718262627364</c:v>
                  </c:pt>
                  <c:pt idx="29">
                    <c:v>3.8537744997543952</c:v>
                  </c:pt>
                  <c:pt idx="30">
                    <c:v>3.6535597234606785</c:v>
                  </c:pt>
                  <c:pt idx="31">
                    <c:v>3.7609050537661379</c:v>
                  </c:pt>
                  <c:pt idx="32">
                    <c:v>3.7449690154027215</c:v>
                  </c:pt>
                  <c:pt idx="33">
                    <c:v>3.6720060940575863</c:v>
                  </c:pt>
                  <c:pt idx="34">
                    <c:v>3.8400575606080336</c:v>
                  </c:pt>
                  <c:pt idx="35">
                    <c:v>3.5063359279447006</c:v>
                  </c:pt>
                  <c:pt idx="36">
                    <c:v>3.4821543008554268</c:v>
                  </c:pt>
                  <c:pt idx="37">
                    <c:v>3.5182426966658391</c:v>
                  </c:pt>
                  <c:pt idx="38">
                    <c:v>3.4990435550742105</c:v>
                  </c:pt>
                  <c:pt idx="39">
                    <c:v>3.4254570802173467</c:v>
                  </c:pt>
                  <c:pt idx="40">
                    <c:v>4.3647260348634909</c:v>
                  </c:pt>
                  <c:pt idx="41">
                    <c:v>4.1656517576612933</c:v>
                  </c:pt>
                  <c:pt idx="42">
                    <c:v>4.2948498423921686</c:v>
                  </c:pt>
                  <c:pt idx="43">
                    <c:v>4.2948498423921686</c:v>
                  </c:pt>
                  <c:pt idx="44">
                    <c:v>4.0109605027398221</c:v>
                  </c:pt>
                  <c:pt idx="45">
                    <c:v>4.0791354813925045</c:v>
                  </c:pt>
                  <c:pt idx="46">
                    <c:v>4.1502186920431976</c:v>
                  </c:pt>
                  <c:pt idx="47">
                    <c:v>3.8839413355695114</c:v>
                  </c:pt>
                  <c:pt idx="48">
                    <c:v>3.8839413355695163</c:v>
                  </c:pt>
                  <c:pt idx="49">
                    <c:v>4.0109605027398274</c:v>
                  </c:pt>
                  <c:pt idx="50">
                    <c:v>3.8839413355695163</c:v>
                  </c:pt>
                  <c:pt idx="51">
                    <c:v>4.0791354813925098</c:v>
                  </c:pt>
                  <c:pt idx="52">
                    <c:v>3.9458445013375352</c:v>
                  </c:pt>
                  <c:pt idx="53">
                    <c:v>3.9458445013375352</c:v>
                  </c:pt>
                  <c:pt idx="54">
                    <c:v>3.9458445013375312</c:v>
                  </c:pt>
                  <c:pt idx="55">
                    <c:v>3.9458445013375352</c:v>
                  </c:pt>
                  <c:pt idx="56">
                    <c:v>3.9458445013375352</c:v>
                  </c:pt>
                  <c:pt idx="57">
                    <c:v>4.0109605027398221</c:v>
                  </c:pt>
                  <c:pt idx="58">
                    <c:v>2.9055284760875422</c:v>
                  </c:pt>
                  <c:pt idx="59">
                    <c:v>3.1859118266049831</c:v>
                  </c:pt>
                  <c:pt idx="60">
                    <c:v>3.5838104135717561</c:v>
                  </c:pt>
                  <c:pt idx="61">
                    <c:v>3.1859118266049831</c:v>
                  </c:pt>
                  <c:pt idx="62">
                    <c:v>3.2481040230625502</c:v>
                  </c:pt>
                  <c:pt idx="63">
                    <c:v>3.3120755756539668</c:v>
                  </c:pt>
                  <c:pt idx="64">
                    <c:v>3.2481040230625502</c:v>
                  </c:pt>
                  <c:pt idx="65">
                    <c:v>3.3777253869322768</c:v>
                  </c:pt>
                  <c:pt idx="66">
                    <c:v>3.4449575115935542</c:v>
                  </c:pt>
                  <c:pt idx="67">
                    <c:v>3.3120755756539668</c:v>
                  </c:pt>
                  <c:pt idx="68">
                    <c:v>3.3120755756539668</c:v>
                  </c:pt>
                  <c:pt idx="69">
                    <c:v>3.2481040230625502</c:v>
                  </c:pt>
                  <c:pt idx="70">
                    <c:v>3.3120755756539713</c:v>
                  </c:pt>
                  <c:pt idx="71">
                    <c:v>3.3120755756539668</c:v>
                  </c:pt>
                  <c:pt idx="72">
                    <c:v>3.3662755011817471</c:v>
                  </c:pt>
                  <c:pt idx="73">
                    <c:v>3.2851665998678832</c:v>
                  </c:pt>
                  <c:pt idx="74">
                    <c:v>3.2583853504124387</c:v>
                  </c:pt>
                  <c:pt idx="75">
                    <c:v>3.2951700063142542</c:v>
                  </c:pt>
                  <c:pt idx="76">
                    <c:v>3.3662755011817511</c:v>
                  </c:pt>
                  <c:pt idx="77">
                    <c:v>3.3131029043078013</c:v>
                  </c:pt>
                  <c:pt idx="78">
                    <c:v>3.2243315622930919</c:v>
                  </c:pt>
                  <c:pt idx="79">
                    <c:v>3.282548659945606</c:v>
                  </c:pt>
                  <c:pt idx="80">
                    <c:v>3.3447302899631168</c:v>
                  </c:pt>
                  <c:pt idx="81">
                    <c:v>3.3055035456794917</c:v>
                  </c:pt>
                  <c:pt idx="82">
                    <c:v>3.2831271040666996</c:v>
                  </c:pt>
                  <c:pt idx="83">
                    <c:v>3.2871790973599908</c:v>
                  </c:pt>
                  <c:pt idx="84">
                    <c:v>3.4756397575894731</c:v>
                  </c:pt>
                  <c:pt idx="85">
                    <c:v>3.4089264713362866</c:v>
                  </c:pt>
                  <c:pt idx="86">
                    <c:v>3.4343662211223784</c:v>
                  </c:pt>
                  <c:pt idx="87">
                    <c:v>3.5540376468584003</c:v>
                  </c:pt>
                  <c:pt idx="88">
                    <c:v>3.531848854374783</c:v>
                  </c:pt>
                  <c:pt idx="89">
                    <c:v>3.5130158292396847</c:v>
                  </c:pt>
                </c:numCache>
              </c:numRef>
            </c:plus>
            <c:minus>
              <c:numRef>
                <c:f>[1]Sheet4!$N$2:$N$91</c:f>
                <c:numCache>
                  <c:formatCode>General</c:formatCode>
                  <c:ptCount val="90"/>
                  <c:pt idx="0">
                    <c:v>4.2568079935422389</c:v>
                  </c:pt>
                  <c:pt idx="1">
                    <c:v>4.1823909299660107</c:v>
                  </c:pt>
                  <c:pt idx="2">
                    <c:v>4.1185376333253076</c:v>
                  </c:pt>
                  <c:pt idx="3">
                    <c:v>4.0997601061216962</c:v>
                  </c:pt>
                  <c:pt idx="4">
                    <c:v>4.1122593747379215</c:v>
                  </c:pt>
                  <c:pt idx="5">
                    <c:v>3.7530764461017943</c:v>
                  </c:pt>
                  <c:pt idx="6">
                    <c:v>3.8839413355695145</c:v>
                  </c:pt>
                  <c:pt idx="7">
                    <c:v>3.9097544601667629</c:v>
                  </c:pt>
                  <c:pt idx="8">
                    <c:v>4.1600623573253701</c:v>
                  </c:pt>
                  <c:pt idx="9">
                    <c:v>3.9382542700617567</c:v>
                  </c:pt>
                  <c:pt idx="10">
                    <c:v>4.0873365906486008</c:v>
                  </c:pt>
                  <c:pt idx="11">
                    <c:v>4.0263315669075768</c:v>
                  </c:pt>
                  <c:pt idx="12">
                    <c:v>4.1107566866746152</c:v>
                  </c:pt>
                  <c:pt idx="13">
                    <c:v>4.1185376333253076</c:v>
                  </c:pt>
                  <c:pt idx="14">
                    <c:v>4.0418263154041618</c:v>
                  </c:pt>
                  <c:pt idx="15">
                    <c:v>4.1727069237610088</c:v>
                  </c:pt>
                  <c:pt idx="16">
                    <c:v>3.9097544601667629</c:v>
                  </c:pt>
                  <c:pt idx="17">
                    <c:v>4.3593527907782574</c:v>
                  </c:pt>
                  <c:pt idx="18">
                    <c:v>4.079135481392508</c:v>
                  </c:pt>
                  <c:pt idx="19">
                    <c:v>4.1122593747379268</c:v>
                  </c:pt>
                  <c:pt idx="20">
                    <c:v>4.0173303983411062</c:v>
                  </c:pt>
                  <c:pt idx="21">
                    <c:v>4.0051934484971712</c:v>
                  </c:pt>
                  <c:pt idx="22">
                    <c:v>4.1600623573253701</c:v>
                  </c:pt>
                  <c:pt idx="23">
                    <c:v>4.0263315669075768</c:v>
                  </c:pt>
                  <c:pt idx="24">
                    <c:v>3.7997021123991059</c:v>
                  </c:pt>
                  <c:pt idx="25">
                    <c:v>3.8991736219193087</c:v>
                  </c:pt>
                  <c:pt idx="26">
                    <c:v>3.78392500258474</c:v>
                  </c:pt>
                  <c:pt idx="27">
                    <c:v>3.7512580241451596</c:v>
                  </c:pt>
                  <c:pt idx="28">
                    <c:v>3.8040718262627364</c:v>
                  </c:pt>
                  <c:pt idx="29">
                    <c:v>3.8537744997543952</c:v>
                  </c:pt>
                  <c:pt idx="30">
                    <c:v>3.6535597234606785</c:v>
                  </c:pt>
                  <c:pt idx="31">
                    <c:v>3.7609050537661379</c:v>
                  </c:pt>
                  <c:pt idx="32">
                    <c:v>3.7449690154027215</c:v>
                  </c:pt>
                  <c:pt idx="33">
                    <c:v>3.6720060940575863</c:v>
                  </c:pt>
                  <c:pt idx="34">
                    <c:v>3.8400575606080336</c:v>
                  </c:pt>
                  <c:pt idx="35">
                    <c:v>3.5063359279447006</c:v>
                  </c:pt>
                  <c:pt idx="36">
                    <c:v>3.4821543008554268</c:v>
                  </c:pt>
                  <c:pt idx="37">
                    <c:v>3.5182426966658391</c:v>
                  </c:pt>
                  <c:pt idx="38">
                    <c:v>3.4990435550742105</c:v>
                  </c:pt>
                  <c:pt idx="39">
                    <c:v>3.4254570802173467</c:v>
                  </c:pt>
                  <c:pt idx="40">
                    <c:v>4.3647260348634909</c:v>
                  </c:pt>
                  <c:pt idx="41">
                    <c:v>4.1656517576612933</c:v>
                  </c:pt>
                  <c:pt idx="42">
                    <c:v>4.2948498423921686</c:v>
                  </c:pt>
                  <c:pt idx="43">
                    <c:v>4.2948498423921686</c:v>
                  </c:pt>
                  <c:pt idx="44">
                    <c:v>4.0109605027398221</c:v>
                  </c:pt>
                  <c:pt idx="45">
                    <c:v>4.0791354813925045</c:v>
                  </c:pt>
                  <c:pt idx="46">
                    <c:v>4.1502186920431976</c:v>
                  </c:pt>
                  <c:pt idx="47">
                    <c:v>3.8839413355695114</c:v>
                  </c:pt>
                  <c:pt idx="48">
                    <c:v>3.8839413355695163</c:v>
                  </c:pt>
                  <c:pt idx="49">
                    <c:v>4.0109605027398274</c:v>
                  </c:pt>
                  <c:pt idx="50">
                    <c:v>3.8839413355695163</c:v>
                  </c:pt>
                  <c:pt idx="51">
                    <c:v>4.0791354813925098</c:v>
                  </c:pt>
                  <c:pt idx="52">
                    <c:v>3.9458445013375352</c:v>
                  </c:pt>
                  <c:pt idx="53">
                    <c:v>3.9458445013375352</c:v>
                  </c:pt>
                  <c:pt idx="54">
                    <c:v>3.9458445013375312</c:v>
                  </c:pt>
                  <c:pt idx="55">
                    <c:v>3.9458445013375352</c:v>
                  </c:pt>
                  <c:pt idx="56">
                    <c:v>3.9458445013375352</c:v>
                  </c:pt>
                  <c:pt idx="57">
                    <c:v>4.0109605027398221</c:v>
                  </c:pt>
                  <c:pt idx="58">
                    <c:v>2.9055284760875422</c:v>
                  </c:pt>
                  <c:pt idx="59">
                    <c:v>3.1859118266049831</c:v>
                  </c:pt>
                  <c:pt idx="60">
                    <c:v>3.5838104135717561</c:v>
                  </c:pt>
                  <c:pt idx="61">
                    <c:v>3.1859118266049831</c:v>
                  </c:pt>
                  <c:pt idx="62">
                    <c:v>3.2481040230625502</c:v>
                  </c:pt>
                  <c:pt idx="63">
                    <c:v>3.3120755756539668</c:v>
                  </c:pt>
                  <c:pt idx="64">
                    <c:v>3.2481040230625502</c:v>
                  </c:pt>
                  <c:pt idx="65">
                    <c:v>3.3777253869322768</c:v>
                  </c:pt>
                  <c:pt idx="66">
                    <c:v>3.4449575115935542</c:v>
                  </c:pt>
                  <c:pt idx="67">
                    <c:v>3.3120755756539668</c:v>
                  </c:pt>
                  <c:pt idx="68">
                    <c:v>3.3120755756539668</c:v>
                  </c:pt>
                  <c:pt idx="69">
                    <c:v>3.2481040230625502</c:v>
                  </c:pt>
                  <c:pt idx="70">
                    <c:v>3.3120755756539713</c:v>
                  </c:pt>
                  <c:pt idx="71">
                    <c:v>3.3120755756539668</c:v>
                  </c:pt>
                  <c:pt idx="72">
                    <c:v>3.3662755011817471</c:v>
                  </c:pt>
                  <c:pt idx="73">
                    <c:v>3.2851665998678832</c:v>
                  </c:pt>
                  <c:pt idx="74">
                    <c:v>3.2583853504124387</c:v>
                  </c:pt>
                  <c:pt idx="75">
                    <c:v>3.2951700063142542</c:v>
                  </c:pt>
                  <c:pt idx="76">
                    <c:v>3.3662755011817511</c:v>
                  </c:pt>
                  <c:pt idx="77">
                    <c:v>3.3131029043078013</c:v>
                  </c:pt>
                  <c:pt idx="78">
                    <c:v>3.2243315622930919</c:v>
                  </c:pt>
                  <c:pt idx="79">
                    <c:v>3.282548659945606</c:v>
                  </c:pt>
                  <c:pt idx="80">
                    <c:v>3.3447302899631168</c:v>
                  </c:pt>
                  <c:pt idx="81">
                    <c:v>3.3055035456794917</c:v>
                  </c:pt>
                  <c:pt idx="82">
                    <c:v>3.2831271040666996</c:v>
                  </c:pt>
                  <c:pt idx="83">
                    <c:v>3.2871790973599908</c:v>
                  </c:pt>
                  <c:pt idx="84">
                    <c:v>3.4756397575894731</c:v>
                  </c:pt>
                  <c:pt idx="85">
                    <c:v>3.4089264713362866</c:v>
                  </c:pt>
                  <c:pt idx="86">
                    <c:v>3.4343662211223784</c:v>
                  </c:pt>
                  <c:pt idx="87">
                    <c:v>3.5540376468584003</c:v>
                  </c:pt>
                  <c:pt idx="88">
                    <c:v>3.531848854374783</c:v>
                  </c:pt>
                  <c:pt idx="89">
                    <c:v>3.5130158292396847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[1]Sheet4!$I$2:$I$91</c:f>
              <c:numCache>
                <c:formatCode>General</c:formatCode>
                <c:ptCount val="90"/>
                <c:pt idx="0">
                  <c:v>1.9500000000000028</c:v>
                </c:pt>
                <c:pt idx="1">
                  <c:v>2.1000000000000014</c:v>
                </c:pt>
                <c:pt idx="2">
                  <c:v>3</c:v>
                </c:pt>
                <c:pt idx="3">
                  <c:v>3.3999999999999986</c:v>
                </c:pt>
                <c:pt idx="4">
                  <c:v>8.3999999999999986</c:v>
                </c:pt>
                <c:pt idx="5">
                  <c:v>9.2999999999999972</c:v>
                </c:pt>
                <c:pt idx="6">
                  <c:v>10.400000000000006</c:v>
                </c:pt>
                <c:pt idx="7">
                  <c:v>8.25</c:v>
                </c:pt>
                <c:pt idx="8">
                  <c:v>9.6500000000000057</c:v>
                </c:pt>
                <c:pt idx="9">
                  <c:v>10.5</c:v>
                </c:pt>
                <c:pt idx="10">
                  <c:v>8.3999999999999986</c:v>
                </c:pt>
                <c:pt idx="11">
                  <c:v>9.6000000000000014</c:v>
                </c:pt>
                <c:pt idx="12">
                  <c:v>2.0499999999999972</c:v>
                </c:pt>
                <c:pt idx="13">
                  <c:v>3</c:v>
                </c:pt>
                <c:pt idx="14">
                  <c:v>3.1499999999999986</c:v>
                </c:pt>
                <c:pt idx="15">
                  <c:v>3.4500000000000028</c:v>
                </c:pt>
                <c:pt idx="16">
                  <c:v>3.25</c:v>
                </c:pt>
                <c:pt idx="17">
                  <c:v>3.9500000000000028</c:v>
                </c:pt>
                <c:pt idx="18">
                  <c:v>4.1499999999999986</c:v>
                </c:pt>
                <c:pt idx="19">
                  <c:v>4.7000000000000028</c:v>
                </c:pt>
                <c:pt idx="20">
                  <c:v>6.25</c:v>
                </c:pt>
                <c:pt idx="21">
                  <c:v>7.5499999999999972</c:v>
                </c:pt>
                <c:pt idx="22">
                  <c:v>8.4500000000000028</c:v>
                </c:pt>
                <c:pt idx="23">
                  <c:v>9.6000000000000014</c:v>
                </c:pt>
                <c:pt idx="24">
                  <c:v>10.450000000000003</c:v>
                </c:pt>
                <c:pt idx="25">
                  <c:v>11.25</c:v>
                </c:pt>
                <c:pt idx="26">
                  <c:v>12.700000000000003</c:v>
                </c:pt>
                <c:pt idx="27">
                  <c:v>14.099999999999994</c:v>
                </c:pt>
                <c:pt idx="28">
                  <c:v>15.549999999999997</c:v>
                </c:pt>
                <c:pt idx="29">
                  <c:v>17.100000000000001</c:v>
                </c:pt>
                <c:pt idx="30">
                  <c:v>18.649999999999999</c:v>
                </c:pt>
                <c:pt idx="31">
                  <c:v>19.950000000000003</c:v>
                </c:pt>
                <c:pt idx="32">
                  <c:v>21.049999999999997</c:v>
                </c:pt>
                <c:pt idx="33">
                  <c:v>23.099999999999994</c:v>
                </c:pt>
                <c:pt idx="34">
                  <c:v>23.849999999999994</c:v>
                </c:pt>
                <c:pt idx="35">
                  <c:v>25.099999999999994</c:v>
                </c:pt>
                <c:pt idx="36">
                  <c:v>26.400000000000006</c:v>
                </c:pt>
                <c:pt idx="37">
                  <c:v>27.75</c:v>
                </c:pt>
                <c:pt idx="38">
                  <c:v>29.049999999999997</c:v>
                </c:pt>
                <c:pt idx="39">
                  <c:v>30.200000000000003</c:v>
                </c:pt>
                <c:pt idx="40">
                  <c:v>10.549999999999997</c:v>
                </c:pt>
                <c:pt idx="41">
                  <c:v>10.899999999999999</c:v>
                </c:pt>
                <c:pt idx="42">
                  <c:v>11.5</c:v>
                </c:pt>
                <c:pt idx="43">
                  <c:v>11.899999999999999</c:v>
                </c:pt>
                <c:pt idx="44">
                  <c:v>12.149999999999999</c:v>
                </c:pt>
                <c:pt idx="45">
                  <c:v>12.599999999999994</c:v>
                </c:pt>
                <c:pt idx="46">
                  <c:v>12.75</c:v>
                </c:pt>
                <c:pt idx="47">
                  <c:v>13</c:v>
                </c:pt>
                <c:pt idx="48">
                  <c:v>14.049999999999997</c:v>
                </c:pt>
                <c:pt idx="49">
                  <c:v>14.049999999999997</c:v>
                </c:pt>
                <c:pt idx="50">
                  <c:v>14.099999999999994</c:v>
                </c:pt>
                <c:pt idx="51">
                  <c:v>14.049999999999997</c:v>
                </c:pt>
                <c:pt idx="52">
                  <c:v>14.200000000000003</c:v>
                </c:pt>
                <c:pt idx="53">
                  <c:v>14.099999999999994</c:v>
                </c:pt>
                <c:pt idx="54">
                  <c:v>14.149999999999999</c:v>
                </c:pt>
                <c:pt idx="55">
                  <c:v>14.099999999999994</c:v>
                </c:pt>
                <c:pt idx="56">
                  <c:v>14.149999999999999</c:v>
                </c:pt>
                <c:pt idx="57">
                  <c:v>14.25</c:v>
                </c:pt>
                <c:pt idx="58">
                  <c:v>14.25</c:v>
                </c:pt>
                <c:pt idx="59">
                  <c:v>14.450000000000003</c:v>
                </c:pt>
                <c:pt idx="60">
                  <c:v>14.450000000000003</c:v>
                </c:pt>
                <c:pt idx="61">
                  <c:v>14.549999999999997</c:v>
                </c:pt>
                <c:pt idx="62">
                  <c:v>14.600000000000001</c:v>
                </c:pt>
                <c:pt idx="63">
                  <c:v>14.650000000000006</c:v>
                </c:pt>
                <c:pt idx="64">
                  <c:v>14.600000000000001</c:v>
                </c:pt>
                <c:pt idx="65">
                  <c:v>14.600000000000001</c:v>
                </c:pt>
                <c:pt idx="66">
                  <c:v>14.650000000000006</c:v>
                </c:pt>
                <c:pt idx="67">
                  <c:v>14.650000000000006</c:v>
                </c:pt>
                <c:pt idx="68">
                  <c:v>14.650000000000006</c:v>
                </c:pt>
                <c:pt idx="69">
                  <c:v>14.600000000000001</c:v>
                </c:pt>
                <c:pt idx="70">
                  <c:v>14.75</c:v>
                </c:pt>
                <c:pt idx="71">
                  <c:v>14.849999999999994</c:v>
                </c:pt>
                <c:pt idx="72">
                  <c:v>8.0499999999999972</c:v>
                </c:pt>
                <c:pt idx="73">
                  <c:v>17.950000000000003</c:v>
                </c:pt>
                <c:pt idx="74">
                  <c:v>18.75</c:v>
                </c:pt>
                <c:pt idx="75">
                  <c:v>19.799999999999997</c:v>
                </c:pt>
                <c:pt idx="76">
                  <c:v>20.849999999999994</c:v>
                </c:pt>
                <c:pt idx="77">
                  <c:v>21.799999999999997</c:v>
                </c:pt>
                <c:pt idx="78">
                  <c:v>22.9</c:v>
                </c:pt>
                <c:pt idx="79">
                  <c:v>25.699999999999996</c:v>
                </c:pt>
                <c:pt idx="80">
                  <c:v>26.650000000000006</c:v>
                </c:pt>
                <c:pt idx="81">
                  <c:v>27.500000000000007</c:v>
                </c:pt>
                <c:pt idx="82">
                  <c:v>27.750000000000007</c:v>
                </c:pt>
                <c:pt idx="83">
                  <c:v>28.299999999999997</c:v>
                </c:pt>
                <c:pt idx="84">
                  <c:v>29.200000000000003</c:v>
                </c:pt>
                <c:pt idx="85">
                  <c:v>30</c:v>
                </c:pt>
                <c:pt idx="86">
                  <c:v>30.700000000000003</c:v>
                </c:pt>
                <c:pt idx="87">
                  <c:v>31.400000000000006</c:v>
                </c:pt>
                <c:pt idx="88">
                  <c:v>31.849999999999994</c:v>
                </c:pt>
                <c:pt idx="89">
                  <c:v>31.799999999999997</c:v>
                </c:pt>
              </c:numCache>
            </c:numRef>
          </c:xVal>
          <c:yVal>
            <c:numRef>
              <c:f>[1]Sheet4!$J$2:$J$91</c:f>
              <c:numCache>
                <c:formatCode>General</c:formatCode>
                <c:ptCount val="90"/>
                <c:pt idx="0">
                  <c:v>46.526674535574877</c:v>
                </c:pt>
                <c:pt idx="1">
                  <c:v>44.077902191597211</c:v>
                </c:pt>
                <c:pt idx="2">
                  <c:v>43.404957119969772</c:v>
                </c:pt>
                <c:pt idx="3">
                  <c:v>43.207062178693313</c:v>
                </c:pt>
                <c:pt idx="4">
                  <c:v>43.338791026799086</c:v>
                </c:pt>
                <c:pt idx="5">
                  <c:v>29.025264842858753</c:v>
                </c:pt>
                <c:pt idx="6">
                  <c:v>34.019098870950693</c:v>
                </c:pt>
                <c:pt idx="7">
                  <c:v>36.115659188999295</c:v>
                </c:pt>
                <c:pt idx="8">
                  <c:v>45.469250114311812</c:v>
                </c:pt>
                <c:pt idx="9">
                  <c:v>38.174215392521177</c:v>
                </c:pt>
                <c:pt idx="10">
                  <c:v>43.076131687242729</c:v>
                </c:pt>
                <c:pt idx="11">
                  <c:v>42.433204348627164</c:v>
                </c:pt>
                <c:pt idx="12">
                  <c:v>41.629129847619552</c:v>
                </c:pt>
                <c:pt idx="13">
                  <c:v>43.404957119969772</c:v>
                </c:pt>
                <c:pt idx="14">
                  <c:v>40.931080414199272</c:v>
                </c:pt>
                <c:pt idx="15">
                  <c:v>45.607454521954097</c:v>
                </c:pt>
                <c:pt idx="16">
                  <c:v>36.115659188999295</c:v>
                </c:pt>
                <c:pt idx="17">
                  <c:v>50.794213475003026</c:v>
                </c:pt>
                <c:pt idx="18">
                  <c:v>41.308905771868801</c:v>
                </c:pt>
                <c:pt idx="19">
                  <c:v>43.338791026799257</c:v>
                </c:pt>
                <c:pt idx="20">
                  <c:v>40.683013260173823</c:v>
                </c:pt>
                <c:pt idx="21">
                  <c:v>40.560103854553795</c:v>
                </c:pt>
                <c:pt idx="22">
                  <c:v>45.469250114311812</c:v>
                </c:pt>
                <c:pt idx="23">
                  <c:v>42.433204348627164</c:v>
                </c:pt>
                <c:pt idx="24">
                  <c:v>35.099070263679316</c:v>
                </c:pt>
                <c:pt idx="25">
                  <c:v>39.486454046639295</c:v>
                </c:pt>
                <c:pt idx="26">
                  <c:v>36.67827371531078</c:v>
                </c:pt>
                <c:pt idx="27">
                  <c:v>36.36162674798436</c:v>
                </c:pt>
                <c:pt idx="28">
                  <c:v>38.523369801599159</c:v>
                </c:pt>
                <c:pt idx="29">
                  <c:v>40.614638447971714</c:v>
                </c:pt>
                <c:pt idx="30">
                  <c:v>33.749106022768572</c:v>
                </c:pt>
                <c:pt idx="31">
                  <c:v>38.086225179737042</c:v>
                </c:pt>
                <c:pt idx="32">
                  <c:v>37.924842869653411</c:v>
                </c:pt>
                <c:pt idx="33">
                  <c:v>35.593423365984691</c:v>
                </c:pt>
                <c:pt idx="34">
                  <c:v>41.971615490133978</c:v>
                </c:pt>
                <c:pt idx="35">
                  <c:v>30.711686480719376</c:v>
                </c:pt>
                <c:pt idx="36">
                  <c:v>30.499881746369585</c:v>
                </c:pt>
                <c:pt idx="37">
                  <c:v>32.499139133036408</c:v>
                </c:pt>
                <c:pt idx="38">
                  <c:v>32.32179048838136</c:v>
                </c:pt>
                <c:pt idx="39">
                  <c:v>30.003275802059633</c:v>
                </c:pt>
                <c:pt idx="40">
                  <c:v>42.413421968977637</c:v>
                </c:pt>
                <c:pt idx="41">
                  <c:v>34.460905349794238</c:v>
                </c:pt>
                <c:pt idx="42">
                  <c:v>39.762583095916504</c:v>
                </c:pt>
                <c:pt idx="43">
                  <c:v>39.762583095916504</c:v>
                </c:pt>
                <c:pt idx="44">
                  <c:v>38.878970138229327</c:v>
                </c:pt>
                <c:pt idx="45">
                  <c:v>41.308905771868702</c:v>
                </c:pt>
                <c:pt idx="46">
                  <c:v>43.738841405508069</c:v>
                </c:pt>
                <c:pt idx="47">
                  <c:v>34.019098870950586</c:v>
                </c:pt>
                <c:pt idx="48">
                  <c:v>34.019098870950764</c:v>
                </c:pt>
                <c:pt idx="49">
                  <c:v>38.878970138229505</c:v>
                </c:pt>
                <c:pt idx="50">
                  <c:v>34.019098870950764</c:v>
                </c:pt>
                <c:pt idx="51">
                  <c:v>41.308905771868872</c:v>
                </c:pt>
                <c:pt idx="52">
                  <c:v>36.449034504590131</c:v>
                </c:pt>
                <c:pt idx="53">
                  <c:v>36.449034504590131</c:v>
                </c:pt>
                <c:pt idx="54">
                  <c:v>36.44903450458996</c:v>
                </c:pt>
                <c:pt idx="55">
                  <c:v>36.449034504590131</c:v>
                </c:pt>
                <c:pt idx="56">
                  <c:v>36.449034504590131</c:v>
                </c:pt>
                <c:pt idx="57">
                  <c:v>38.878970138229327</c:v>
                </c:pt>
                <c:pt idx="58">
                  <c:v>26.508388730611003</c:v>
                </c:pt>
                <c:pt idx="59">
                  <c:v>35.344518307481195</c:v>
                </c:pt>
                <c:pt idx="60">
                  <c:v>45.947873799725599</c:v>
                </c:pt>
                <c:pt idx="61">
                  <c:v>35.344518307481195</c:v>
                </c:pt>
                <c:pt idx="62">
                  <c:v>37.111744222855286</c:v>
                </c:pt>
                <c:pt idx="63">
                  <c:v>38.87897013822937</c:v>
                </c:pt>
                <c:pt idx="64">
                  <c:v>37.111744222855286</c:v>
                </c:pt>
                <c:pt idx="65">
                  <c:v>40.646196053603461</c:v>
                </c:pt>
                <c:pt idx="66">
                  <c:v>42.413421968977545</c:v>
                </c:pt>
                <c:pt idx="67">
                  <c:v>38.87897013822937</c:v>
                </c:pt>
                <c:pt idx="68">
                  <c:v>38.87897013822937</c:v>
                </c:pt>
                <c:pt idx="69">
                  <c:v>37.111744222855286</c:v>
                </c:pt>
                <c:pt idx="70">
                  <c:v>38.878970138229491</c:v>
                </c:pt>
                <c:pt idx="71">
                  <c:v>38.87897013822937</c:v>
                </c:pt>
                <c:pt idx="72">
                  <c:v>31.061700400324739</c:v>
                </c:pt>
                <c:pt idx="73">
                  <c:v>27.104524869872645</c:v>
                </c:pt>
                <c:pt idx="74">
                  <c:v>26.883564069303031</c:v>
                </c:pt>
                <c:pt idx="75">
                  <c:v>28.834000642250146</c:v>
                </c:pt>
                <c:pt idx="76">
                  <c:v>31.061700400324884</c:v>
                </c:pt>
                <c:pt idx="77">
                  <c:v>28.990920373636541</c:v>
                </c:pt>
                <c:pt idx="78">
                  <c:v>24.917162121952238</c:v>
                </c:pt>
                <c:pt idx="79">
                  <c:v>25.367055326931929</c:v>
                </c:pt>
                <c:pt idx="80">
                  <c:v>27.595959769884281</c:v>
                </c:pt>
                <c:pt idx="81">
                  <c:v>25.54444732222516</c:v>
                </c:pt>
                <c:pt idx="82">
                  <c:v>23.580642979965017</c:v>
                </c:pt>
                <c:pt idx="83">
                  <c:v>21.743190280227317</c:v>
                </c:pt>
                <c:pt idx="84">
                  <c:v>26.859235052045893</c:v>
                </c:pt>
                <c:pt idx="85">
                  <c:v>22.548493623939439</c:v>
                </c:pt>
                <c:pt idx="86">
                  <c:v>22.716765964416599</c:v>
                </c:pt>
                <c:pt idx="87">
                  <c:v>27.465082459234569</c:v>
                </c:pt>
                <c:pt idx="88">
                  <c:v>25.367055326932064</c:v>
                </c:pt>
                <c:pt idx="89">
                  <c:v>23.23699724604446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59-4404-9AAE-96A9A24DE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075400"/>
        <c:axId val="354078144"/>
      </c:scatterChart>
      <c:valAx>
        <c:axId val="354075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50" b="1">
                    <a:solidFill>
                      <a:sysClr val="windowText" lastClr="000000"/>
                    </a:solidFill>
                  </a:rPr>
                  <a:t>Det T </a:t>
                </a:r>
              </a:p>
            </c:rich>
          </c:tx>
          <c:layout>
            <c:manualLayout>
              <c:xMode val="edge"/>
              <c:yMode val="edge"/>
              <c:x val="0.3648666993856981"/>
              <c:y val="0.929970801489088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4078144"/>
        <c:crosses val="autoZero"/>
        <c:crossBetween val="midCat"/>
      </c:valAx>
      <c:valAx>
        <c:axId val="354078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1">
                    <a:solidFill>
                      <a:schemeClr val="bg2">
                        <a:lumMod val="10000"/>
                      </a:schemeClr>
                    </a:solidFill>
                  </a:rPr>
                  <a:t>Efficeincy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4075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[1]Sheet4!$N$21:$N$41</c:f>
                <c:numCache>
                  <c:formatCode>General</c:formatCode>
                  <c:ptCount val="21"/>
                  <c:pt idx="0">
                    <c:v>4.1122593747379268</c:v>
                  </c:pt>
                  <c:pt idx="1">
                    <c:v>4.0173303983411062</c:v>
                  </c:pt>
                  <c:pt idx="2">
                    <c:v>4.0051934484971712</c:v>
                  </c:pt>
                  <c:pt idx="3">
                    <c:v>4.1600623573253701</c:v>
                  </c:pt>
                  <c:pt idx="4">
                    <c:v>4.0263315669075768</c:v>
                  </c:pt>
                  <c:pt idx="5">
                    <c:v>3.7997021123991059</c:v>
                  </c:pt>
                  <c:pt idx="6">
                    <c:v>3.8991736219193087</c:v>
                  </c:pt>
                  <c:pt idx="7">
                    <c:v>3.78392500258474</c:v>
                  </c:pt>
                  <c:pt idx="8">
                    <c:v>3.7512580241451596</c:v>
                  </c:pt>
                  <c:pt idx="9">
                    <c:v>3.8040718262627364</c:v>
                  </c:pt>
                  <c:pt idx="10">
                    <c:v>3.8537744997543952</c:v>
                  </c:pt>
                  <c:pt idx="11">
                    <c:v>3.6535597234606785</c:v>
                  </c:pt>
                  <c:pt idx="12">
                    <c:v>3.7609050537661379</c:v>
                  </c:pt>
                  <c:pt idx="13">
                    <c:v>3.7449690154027215</c:v>
                  </c:pt>
                  <c:pt idx="14">
                    <c:v>3.6720060940575863</c:v>
                  </c:pt>
                  <c:pt idx="15">
                    <c:v>3.8400575606080336</c:v>
                  </c:pt>
                  <c:pt idx="16">
                    <c:v>3.5063359279447006</c:v>
                  </c:pt>
                  <c:pt idx="17">
                    <c:v>3.4821543008554268</c:v>
                  </c:pt>
                  <c:pt idx="18">
                    <c:v>3.5182426966658391</c:v>
                  </c:pt>
                  <c:pt idx="19">
                    <c:v>3.4990435550742105</c:v>
                  </c:pt>
                  <c:pt idx="20">
                    <c:v>3.4254570802173467</c:v>
                  </c:pt>
                </c:numCache>
              </c:numRef>
            </c:plus>
            <c:minus>
              <c:numRef>
                <c:f>[1]Sheet4!$N$21:$N$41</c:f>
                <c:numCache>
                  <c:formatCode>General</c:formatCode>
                  <c:ptCount val="21"/>
                  <c:pt idx="0">
                    <c:v>4.1122593747379268</c:v>
                  </c:pt>
                  <c:pt idx="1">
                    <c:v>4.0173303983411062</c:v>
                  </c:pt>
                  <c:pt idx="2">
                    <c:v>4.0051934484971712</c:v>
                  </c:pt>
                  <c:pt idx="3">
                    <c:v>4.1600623573253701</c:v>
                  </c:pt>
                  <c:pt idx="4">
                    <c:v>4.0263315669075768</c:v>
                  </c:pt>
                  <c:pt idx="5">
                    <c:v>3.7997021123991059</c:v>
                  </c:pt>
                  <c:pt idx="6">
                    <c:v>3.8991736219193087</c:v>
                  </c:pt>
                  <c:pt idx="7">
                    <c:v>3.78392500258474</c:v>
                  </c:pt>
                  <c:pt idx="8">
                    <c:v>3.7512580241451596</c:v>
                  </c:pt>
                  <c:pt idx="9">
                    <c:v>3.8040718262627364</c:v>
                  </c:pt>
                  <c:pt idx="10">
                    <c:v>3.8537744997543952</c:v>
                  </c:pt>
                  <c:pt idx="11">
                    <c:v>3.6535597234606785</c:v>
                  </c:pt>
                  <c:pt idx="12">
                    <c:v>3.7609050537661379</c:v>
                  </c:pt>
                  <c:pt idx="13">
                    <c:v>3.7449690154027215</c:v>
                  </c:pt>
                  <c:pt idx="14">
                    <c:v>3.6720060940575863</c:v>
                  </c:pt>
                  <c:pt idx="15">
                    <c:v>3.8400575606080336</c:v>
                  </c:pt>
                  <c:pt idx="16">
                    <c:v>3.5063359279447006</c:v>
                  </c:pt>
                  <c:pt idx="17">
                    <c:v>3.4821543008554268</c:v>
                  </c:pt>
                  <c:pt idx="18">
                    <c:v>3.5182426966658391</c:v>
                  </c:pt>
                  <c:pt idx="19">
                    <c:v>3.4990435550742105</c:v>
                  </c:pt>
                  <c:pt idx="20">
                    <c:v>3.4254570802173467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[1]Sheet4!$I$21:$I$41</c:f>
              <c:numCache>
                <c:formatCode>General</c:formatCode>
                <c:ptCount val="21"/>
                <c:pt idx="0">
                  <c:v>4.7000000000000028</c:v>
                </c:pt>
                <c:pt idx="1">
                  <c:v>6.25</c:v>
                </c:pt>
                <c:pt idx="2">
                  <c:v>7.5499999999999972</c:v>
                </c:pt>
                <c:pt idx="3">
                  <c:v>8.4500000000000028</c:v>
                </c:pt>
                <c:pt idx="4">
                  <c:v>9.6000000000000014</c:v>
                </c:pt>
                <c:pt idx="5">
                  <c:v>10.450000000000003</c:v>
                </c:pt>
                <c:pt idx="6">
                  <c:v>11.25</c:v>
                </c:pt>
                <c:pt idx="7">
                  <c:v>12.700000000000003</c:v>
                </c:pt>
                <c:pt idx="8">
                  <c:v>14.099999999999994</c:v>
                </c:pt>
                <c:pt idx="9">
                  <c:v>15.549999999999997</c:v>
                </c:pt>
                <c:pt idx="10">
                  <c:v>17.100000000000001</c:v>
                </c:pt>
                <c:pt idx="11">
                  <c:v>18.649999999999999</c:v>
                </c:pt>
                <c:pt idx="12">
                  <c:v>19.950000000000003</c:v>
                </c:pt>
                <c:pt idx="13">
                  <c:v>21.049999999999997</c:v>
                </c:pt>
                <c:pt idx="14">
                  <c:v>23.099999999999994</c:v>
                </c:pt>
                <c:pt idx="15">
                  <c:v>23.849999999999994</c:v>
                </c:pt>
                <c:pt idx="16">
                  <c:v>25.099999999999994</c:v>
                </c:pt>
                <c:pt idx="17">
                  <c:v>26.400000000000006</c:v>
                </c:pt>
                <c:pt idx="18">
                  <c:v>27.75</c:v>
                </c:pt>
                <c:pt idx="19">
                  <c:v>29.049999999999997</c:v>
                </c:pt>
                <c:pt idx="20">
                  <c:v>30.200000000000003</c:v>
                </c:pt>
              </c:numCache>
            </c:numRef>
          </c:xVal>
          <c:yVal>
            <c:numRef>
              <c:f>[1]Sheet4!$P$21:$P$41</c:f>
              <c:numCache>
                <c:formatCode>General</c:formatCode>
                <c:ptCount val="21"/>
                <c:pt idx="0">
                  <c:v>46.120055705008568</c:v>
                </c:pt>
                <c:pt idx="1">
                  <c:v>43.34746971509319</c:v>
                </c:pt>
                <c:pt idx="2">
                  <c:v>43.268289222497522</c:v>
                </c:pt>
                <c:pt idx="3">
                  <c:v>48.561253744930156</c:v>
                </c:pt>
                <c:pt idx="4">
                  <c:v>45.369060504333433</c:v>
                </c:pt>
                <c:pt idx="5">
                  <c:v>37.567379510568188</c:v>
                </c:pt>
                <c:pt idx="6">
                  <c:v>42.306131393233294</c:v>
                </c:pt>
                <c:pt idx="7">
                  <c:v>39.335224342755488</c:v>
                </c:pt>
                <c:pt idx="8">
                  <c:v>39.031069272704777</c:v>
                </c:pt>
                <c:pt idx="9">
                  <c:v>41.386800128285785</c:v>
                </c:pt>
                <c:pt idx="10">
                  <c:v>43.668259884504259</c:v>
                </c:pt>
                <c:pt idx="11">
                  <c:v>36.313311332060394</c:v>
                </c:pt>
                <c:pt idx="12">
                  <c:v>41.007727729408764</c:v>
                </c:pt>
                <c:pt idx="13">
                  <c:v>40.859124790514834</c:v>
                </c:pt>
                <c:pt idx="14">
                  <c:v>38.368539536307601</c:v>
                </c:pt>
                <c:pt idx="15">
                  <c:v>45.266162019564376</c:v>
                </c:pt>
                <c:pt idx="16">
                  <c:v>33.136446146204428</c:v>
                </c:pt>
                <c:pt idx="17">
                  <c:v>32.919717627131895</c:v>
                </c:pt>
                <c:pt idx="18">
                  <c:v>35.087834331878604</c:v>
                </c:pt>
                <c:pt idx="19">
                  <c:v>34.904199937379438</c:v>
                </c:pt>
                <c:pt idx="20">
                  <c:v>32.4055295552145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56-4E74-9D01-E258882ED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075792"/>
        <c:axId val="354076968"/>
      </c:scatterChart>
      <c:scatterChart>
        <c:scatterStyle val="smoothMarker"/>
        <c:varyColors val="0"/>
        <c:ser>
          <c:idx val="1"/>
          <c:order val="1"/>
          <c:tx>
            <c:v>Calculated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Sheet1!$V$20:$V$41</c:f>
              <c:numCache>
                <c:formatCode>General</c:formatCode>
                <c:ptCount val="22"/>
                <c:pt idx="0">
                  <c:v>0</c:v>
                </c:pt>
                <c:pt idx="1">
                  <c:v>4.7000000000000028</c:v>
                </c:pt>
                <c:pt idx="2">
                  <c:v>6.25</c:v>
                </c:pt>
                <c:pt idx="3">
                  <c:v>7.5499999999999972</c:v>
                </c:pt>
                <c:pt idx="4">
                  <c:v>8.4500000000000028</c:v>
                </c:pt>
                <c:pt idx="5">
                  <c:v>9.6000000000000014</c:v>
                </c:pt>
                <c:pt idx="6">
                  <c:v>10.450000000000003</c:v>
                </c:pt>
                <c:pt idx="7">
                  <c:v>11.25</c:v>
                </c:pt>
                <c:pt idx="8">
                  <c:v>12.700000000000003</c:v>
                </c:pt>
                <c:pt idx="9">
                  <c:v>14.099999999999994</c:v>
                </c:pt>
                <c:pt idx="10">
                  <c:v>15.549999999999997</c:v>
                </c:pt>
                <c:pt idx="11">
                  <c:v>17.100000000000001</c:v>
                </c:pt>
                <c:pt idx="12">
                  <c:v>18.649999999999999</c:v>
                </c:pt>
                <c:pt idx="13">
                  <c:v>19.950000000000003</c:v>
                </c:pt>
                <c:pt idx="14">
                  <c:v>21.049999999999997</c:v>
                </c:pt>
                <c:pt idx="15">
                  <c:v>23.099999999999994</c:v>
                </c:pt>
                <c:pt idx="16">
                  <c:v>23.849999999999994</c:v>
                </c:pt>
                <c:pt idx="17">
                  <c:v>25.099999999999994</c:v>
                </c:pt>
                <c:pt idx="18">
                  <c:v>26.400000000000006</c:v>
                </c:pt>
                <c:pt idx="19">
                  <c:v>27.75</c:v>
                </c:pt>
                <c:pt idx="20">
                  <c:v>29.049999999999997</c:v>
                </c:pt>
                <c:pt idx="21">
                  <c:v>30.200000000000003</c:v>
                </c:pt>
              </c:numCache>
            </c:numRef>
          </c:xVal>
          <c:yVal>
            <c:numRef>
              <c:f>Sheet1!$AD$20:$AD$41</c:f>
              <c:numCache>
                <c:formatCode>General</c:formatCode>
                <c:ptCount val="22"/>
                <c:pt idx="0">
                  <c:v>45.289838034613012</c:v>
                </c:pt>
                <c:pt idx="1">
                  <c:v>44.457873142380549</c:v>
                </c:pt>
                <c:pt idx="2">
                  <c:v>44.101549284576166</c:v>
                </c:pt>
                <c:pt idx="3">
                  <c:v>43.771354167312452</c:v>
                </c:pt>
                <c:pt idx="4">
                  <c:v>43.526007522872945</c:v>
                </c:pt>
                <c:pt idx="5">
                  <c:v>43.192565505758211</c:v>
                </c:pt>
                <c:pt idx="6">
                  <c:v>42.931727028253114</c:v>
                </c:pt>
                <c:pt idx="7">
                  <c:v>42.67506530740431</c:v>
                </c:pt>
                <c:pt idx="8">
                  <c:v>42.182266465691598</c:v>
                </c:pt>
                <c:pt idx="9">
                  <c:v>41.672706849640917</c:v>
                </c:pt>
                <c:pt idx="10">
                  <c:v>41.109989343820082</c:v>
                </c:pt>
                <c:pt idx="11">
                  <c:v>40.469126554705767</c:v>
                </c:pt>
                <c:pt idx="12">
                  <c:v>39.787615346832887</c:v>
                </c:pt>
                <c:pt idx="13">
                  <c:v>39.184682452092375</c:v>
                </c:pt>
                <c:pt idx="14">
                  <c:v>38.65217509784113</c:v>
                </c:pt>
                <c:pt idx="15">
                  <c:v>37.60514710677878</c:v>
                </c:pt>
                <c:pt idx="16">
                  <c:v>37.204322907845096</c:v>
                </c:pt>
                <c:pt idx="17">
                  <c:v>36.51513355508262</c:v>
                </c:pt>
                <c:pt idx="18">
                  <c:v>35.77033302609005</c:v>
                </c:pt>
                <c:pt idx="19">
                  <c:v>34.966622073559208</c:v>
                </c:pt>
                <c:pt idx="20">
                  <c:v>34.163534842122004</c:v>
                </c:pt>
                <c:pt idx="21">
                  <c:v>33.42927657510495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56-4E74-9D01-E258882EDD78}"/>
            </c:ext>
          </c:extLst>
        </c:ser>
        <c:ser>
          <c:idx val="2"/>
          <c:order val="2"/>
          <c:tx>
            <c:v>y+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Sheet1!$V$20:$V$41</c:f>
              <c:numCache>
                <c:formatCode>General</c:formatCode>
                <c:ptCount val="22"/>
                <c:pt idx="0">
                  <c:v>0</c:v>
                </c:pt>
                <c:pt idx="1">
                  <c:v>4.7000000000000028</c:v>
                </c:pt>
                <c:pt idx="2">
                  <c:v>6.25</c:v>
                </c:pt>
                <c:pt idx="3">
                  <c:v>7.5499999999999972</c:v>
                </c:pt>
                <c:pt idx="4">
                  <c:v>8.4500000000000028</c:v>
                </c:pt>
                <c:pt idx="5">
                  <c:v>9.6000000000000014</c:v>
                </c:pt>
                <c:pt idx="6">
                  <c:v>10.450000000000003</c:v>
                </c:pt>
                <c:pt idx="7">
                  <c:v>11.25</c:v>
                </c:pt>
                <c:pt idx="8">
                  <c:v>12.700000000000003</c:v>
                </c:pt>
                <c:pt idx="9">
                  <c:v>14.099999999999994</c:v>
                </c:pt>
                <c:pt idx="10">
                  <c:v>15.549999999999997</c:v>
                </c:pt>
                <c:pt idx="11">
                  <c:v>17.100000000000001</c:v>
                </c:pt>
                <c:pt idx="12">
                  <c:v>18.649999999999999</c:v>
                </c:pt>
                <c:pt idx="13">
                  <c:v>19.950000000000003</c:v>
                </c:pt>
                <c:pt idx="14">
                  <c:v>21.049999999999997</c:v>
                </c:pt>
                <c:pt idx="15">
                  <c:v>23.099999999999994</c:v>
                </c:pt>
                <c:pt idx="16">
                  <c:v>23.849999999999994</c:v>
                </c:pt>
                <c:pt idx="17">
                  <c:v>25.099999999999994</c:v>
                </c:pt>
                <c:pt idx="18">
                  <c:v>26.400000000000006</c:v>
                </c:pt>
                <c:pt idx="19">
                  <c:v>27.75</c:v>
                </c:pt>
                <c:pt idx="20">
                  <c:v>29.049999999999997</c:v>
                </c:pt>
                <c:pt idx="21">
                  <c:v>30.200000000000003</c:v>
                </c:pt>
              </c:numCache>
            </c:numRef>
          </c:xVal>
          <c:yVal>
            <c:numRef>
              <c:f>Sheet1!$AF$20:$AF$41</c:f>
              <c:numCache>
                <c:formatCode>General</c:formatCode>
                <c:ptCount val="22"/>
                <c:pt idx="0">
                  <c:v>49.869592643194999</c:v>
                </c:pt>
                <c:pt idx="1">
                  <c:v>46.860902498995273</c:v>
                </c:pt>
                <c:pt idx="2">
                  <c:v>45.987166898951983</c:v>
                </c:pt>
                <c:pt idx="3">
                  <c:v>45.317014348605674</c:v>
                </c:pt>
                <c:pt idx="4">
                  <c:v>44.893236095324561</c:v>
                </c:pt>
                <c:pt idx="5">
                  <c:v>44.404568612016362</c:v>
                </c:pt>
                <c:pt idx="6">
                  <c:v>44.080287147829914</c:v>
                </c:pt>
                <c:pt idx="7">
                  <c:v>43.798524507342634</c:v>
                </c:pt>
                <c:pt idx="8">
                  <c:v>43.320757034274926</c:v>
                </c:pt>
                <c:pt idx="9">
                  <c:v>42.86125843113102</c:v>
                </c:pt>
                <c:pt idx="10">
                  <c:v>42.350934190641162</c:v>
                </c:pt>
                <c:pt idx="11">
                  <c:v>41.742530831233452</c:v>
                </c:pt>
                <c:pt idx="12">
                  <c:v>41.057882576189087</c:v>
                </c:pt>
                <c:pt idx="13">
                  <c:v>40.424452010546261</c:v>
                </c:pt>
                <c:pt idx="14">
                  <c:v>39.850699812207672</c:v>
                </c:pt>
                <c:pt idx="15">
                  <c:v>38.720291598338115</c:v>
                </c:pt>
                <c:pt idx="16">
                  <c:v>38.302193947475764</c:v>
                </c:pt>
                <c:pt idx="17">
                  <c:v>37.626660456548308</c:v>
                </c:pt>
                <c:pt idx="18">
                  <c:v>36.981098867224311</c:v>
                </c:pt>
                <c:pt idx="19">
                  <c:v>36.391980413052856</c:v>
                </c:pt>
                <c:pt idx="20">
                  <c:v>35.900570875301156</c:v>
                </c:pt>
                <c:pt idx="21">
                  <c:v>35.518109806189322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56-4E74-9D01-E258882EDD78}"/>
            </c:ext>
          </c:extLst>
        </c:ser>
        <c:ser>
          <c:idx val="3"/>
          <c:order val="3"/>
          <c:tx>
            <c:v>y-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Sheet1!$V$20:$V$41</c:f>
              <c:numCache>
                <c:formatCode>General</c:formatCode>
                <c:ptCount val="22"/>
                <c:pt idx="0">
                  <c:v>0</c:v>
                </c:pt>
                <c:pt idx="1">
                  <c:v>4.7000000000000028</c:v>
                </c:pt>
                <c:pt idx="2">
                  <c:v>6.25</c:v>
                </c:pt>
                <c:pt idx="3">
                  <c:v>7.5499999999999972</c:v>
                </c:pt>
                <c:pt idx="4">
                  <c:v>8.4500000000000028</c:v>
                </c:pt>
                <c:pt idx="5">
                  <c:v>9.6000000000000014</c:v>
                </c:pt>
                <c:pt idx="6">
                  <c:v>10.450000000000003</c:v>
                </c:pt>
                <c:pt idx="7">
                  <c:v>11.25</c:v>
                </c:pt>
                <c:pt idx="8">
                  <c:v>12.700000000000003</c:v>
                </c:pt>
                <c:pt idx="9">
                  <c:v>14.099999999999994</c:v>
                </c:pt>
                <c:pt idx="10">
                  <c:v>15.549999999999997</c:v>
                </c:pt>
                <c:pt idx="11">
                  <c:v>17.100000000000001</c:v>
                </c:pt>
                <c:pt idx="12">
                  <c:v>18.649999999999999</c:v>
                </c:pt>
                <c:pt idx="13">
                  <c:v>19.950000000000003</c:v>
                </c:pt>
                <c:pt idx="14">
                  <c:v>21.049999999999997</c:v>
                </c:pt>
                <c:pt idx="15">
                  <c:v>23.099999999999994</c:v>
                </c:pt>
                <c:pt idx="16">
                  <c:v>23.849999999999994</c:v>
                </c:pt>
                <c:pt idx="17">
                  <c:v>25.099999999999994</c:v>
                </c:pt>
                <c:pt idx="18">
                  <c:v>26.400000000000006</c:v>
                </c:pt>
                <c:pt idx="19">
                  <c:v>27.75</c:v>
                </c:pt>
                <c:pt idx="20">
                  <c:v>29.049999999999997</c:v>
                </c:pt>
                <c:pt idx="21">
                  <c:v>30.200000000000003</c:v>
                </c:pt>
              </c:numCache>
            </c:numRef>
          </c:xVal>
          <c:yVal>
            <c:numRef>
              <c:f>Sheet1!$AG$20:$AG$41</c:f>
              <c:numCache>
                <c:formatCode>General</c:formatCode>
                <c:ptCount val="22"/>
                <c:pt idx="0">
                  <c:v>40.710083426031026</c:v>
                </c:pt>
                <c:pt idx="1">
                  <c:v>42.054843785765826</c:v>
                </c:pt>
                <c:pt idx="2">
                  <c:v>42.215931670200348</c:v>
                </c:pt>
                <c:pt idx="3">
                  <c:v>42.22569398601923</c:v>
                </c:pt>
                <c:pt idx="4">
                  <c:v>42.158778950421329</c:v>
                </c:pt>
                <c:pt idx="5">
                  <c:v>41.980562399500059</c:v>
                </c:pt>
                <c:pt idx="6">
                  <c:v>41.783166908676314</c:v>
                </c:pt>
                <c:pt idx="7">
                  <c:v>41.551606107465986</c:v>
                </c:pt>
                <c:pt idx="8">
                  <c:v>41.043775897108269</c:v>
                </c:pt>
                <c:pt idx="9">
                  <c:v>40.484155268150815</c:v>
                </c:pt>
                <c:pt idx="10">
                  <c:v>39.869044496999003</c:v>
                </c:pt>
                <c:pt idx="11">
                  <c:v>39.195722278178081</c:v>
                </c:pt>
                <c:pt idx="12">
                  <c:v>38.517348117476686</c:v>
                </c:pt>
                <c:pt idx="13">
                  <c:v>37.944912893638488</c:v>
                </c:pt>
                <c:pt idx="14">
                  <c:v>37.453650383474589</c:v>
                </c:pt>
                <c:pt idx="15">
                  <c:v>36.490002615219446</c:v>
                </c:pt>
                <c:pt idx="16">
                  <c:v>36.106451868214428</c:v>
                </c:pt>
                <c:pt idx="17">
                  <c:v>35.403606653616933</c:v>
                </c:pt>
                <c:pt idx="18">
                  <c:v>34.559567184955789</c:v>
                </c:pt>
                <c:pt idx="19">
                  <c:v>33.541263734065559</c:v>
                </c:pt>
                <c:pt idx="20">
                  <c:v>32.426498808942853</c:v>
                </c:pt>
                <c:pt idx="21">
                  <c:v>31.340443344020581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56-4E74-9D01-E258882ED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075792"/>
        <c:axId val="354076968"/>
      </c:scatterChart>
      <c:valAx>
        <c:axId val="354075792"/>
        <c:scaling>
          <c:orientation val="minMax"/>
          <c:max val="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76968"/>
        <c:crosses val="autoZero"/>
        <c:crossBetween val="midCat"/>
      </c:valAx>
      <c:valAx>
        <c:axId val="354076968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7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533400</xdr:colOff>
      <xdr:row>24</xdr:row>
      <xdr:rowOff>128586</xdr:rowOff>
    </xdr:from>
    <xdr:to>
      <xdr:col>33</xdr:col>
      <xdr:colOff>838200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FE978-5DE1-C615-6B11-50DFEAE93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137937</xdr:colOff>
      <xdr:row>7</xdr:row>
      <xdr:rowOff>13396</xdr:rowOff>
    </xdr:from>
    <xdr:to>
      <xdr:col>52</xdr:col>
      <xdr:colOff>201960</xdr:colOff>
      <xdr:row>29</xdr:row>
      <xdr:rowOff>57201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456880</xdr:colOff>
      <xdr:row>42</xdr:row>
      <xdr:rowOff>113781</xdr:rowOff>
    </xdr:from>
    <xdr:to>
      <xdr:col>39</xdr:col>
      <xdr:colOff>268780</xdr:colOff>
      <xdr:row>64</xdr:row>
      <xdr:rowOff>77921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tmumbai-my.sharepoint.com/personal/vh_dalvi_ictmumbai_edu_in/Documents/SolarEnergy/SolarThermal/PunitGharat/MVP_SolarHarvester/05%20July%202022/Experimental%20Readin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6"/>
      <sheetName val="Sheet5"/>
    </sheetNames>
    <sheetDataSet>
      <sheetData sheetId="0"/>
      <sheetData sheetId="1"/>
      <sheetData sheetId="2"/>
      <sheetData sheetId="3">
        <row r="1">
          <cell r="J1" t="str">
            <v>nth</v>
          </cell>
        </row>
        <row r="2">
          <cell r="I2">
            <v>1.9500000000000028</v>
          </cell>
          <cell r="J2">
            <v>46.526674535574877</v>
          </cell>
          <cell r="N2">
            <v>4.2568079935422389</v>
          </cell>
        </row>
        <row r="3">
          <cell r="I3">
            <v>2.1000000000000014</v>
          </cell>
          <cell r="J3">
            <v>44.077902191597211</v>
          </cell>
          <cell r="N3">
            <v>4.1823909299660107</v>
          </cell>
        </row>
        <row r="4">
          <cell r="I4">
            <v>3</v>
          </cell>
          <cell r="J4">
            <v>43.404957119969772</v>
          </cell>
          <cell r="N4">
            <v>4.1185376333253076</v>
          </cell>
        </row>
        <row r="5">
          <cell r="I5">
            <v>3.3999999999999986</v>
          </cell>
          <cell r="J5">
            <v>43.207062178693313</v>
          </cell>
          <cell r="N5">
            <v>4.0997601061216962</v>
          </cell>
        </row>
        <row r="6">
          <cell r="I6">
            <v>8.3999999999999986</v>
          </cell>
          <cell r="J6">
            <v>43.338791026799086</v>
          </cell>
          <cell r="N6">
            <v>4.1122593747379215</v>
          </cell>
        </row>
        <row r="7">
          <cell r="I7">
            <v>9.2999999999999972</v>
          </cell>
          <cell r="J7">
            <v>29.025264842858753</v>
          </cell>
          <cell r="N7">
            <v>3.7530764461017943</v>
          </cell>
        </row>
        <row r="8">
          <cell r="I8">
            <v>10.400000000000006</v>
          </cell>
          <cell r="J8">
            <v>34.019098870950693</v>
          </cell>
          <cell r="N8">
            <v>3.8839413355695145</v>
          </cell>
        </row>
        <row r="9">
          <cell r="I9">
            <v>8.25</v>
          </cell>
          <cell r="J9">
            <v>36.115659188999295</v>
          </cell>
          <cell r="N9">
            <v>3.9097544601667629</v>
          </cell>
        </row>
        <row r="10">
          <cell r="I10">
            <v>9.6500000000000057</v>
          </cell>
          <cell r="J10">
            <v>45.469250114311812</v>
          </cell>
          <cell r="N10">
            <v>4.1600623573253701</v>
          </cell>
        </row>
        <row r="11">
          <cell r="I11">
            <v>10.5</v>
          </cell>
          <cell r="J11">
            <v>38.174215392521177</v>
          </cell>
          <cell r="N11">
            <v>3.9382542700617567</v>
          </cell>
        </row>
        <row r="12">
          <cell r="I12">
            <v>8.3999999999999986</v>
          </cell>
          <cell r="J12">
            <v>43.076131687242729</v>
          </cell>
          <cell r="N12">
            <v>4.0873365906486008</v>
          </cell>
        </row>
        <row r="13">
          <cell r="I13">
            <v>9.6000000000000014</v>
          </cell>
          <cell r="J13">
            <v>42.433204348627164</v>
          </cell>
          <cell r="N13">
            <v>4.0263315669075768</v>
          </cell>
        </row>
        <row r="14">
          <cell r="I14">
            <v>2.0499999999999972</v>
          </cell>
          <cell r="J14">
            <v>41.629129847619552</v>
          </cell>
          <cell r="N14">
            <v>4.1107566866746152</v>
          </cell>
        </row>
        <row r="15">
          <cell r="I15">
            <v>3</v>
          </cell>
          <cell r="J15">
            <v>43.404957119969772</v>
          </cell>
          <cell r="N15">
            <v>4.1185376333253076</v>
          </cell>
        </row>
        <row r="16">
          <cell r="I16">
            <v>3.1499999999999986</v>
          </cell>
          <cell r="J16">
            <v>40.931080414199272</v>
          </cell>
          <cell r="N16">
            <v>4.0418263154041618</v>
          </cell>
        </row>
        <row r="17">
          <cell r="I17">
            <v>3.4500000000000028</v>
          </cell>
          <cell r="J17">
            <v>45.607454521954097</v>
          </cell>
          <cell r="N17">
            <v>4.1727069237610088</v>
          </cell>
        </row>
        <row r="18">
          <cell r="I18">
            <v>3.25</v>
          </cell>
          <cell r="J18">
            <v>36.115659188999295</v>
          </cell>
          <cell r="N18">
            <v>3.9097544601667629</v>
          </cell>
        </row>
        <row r="19">
          <cell r="I19">
            <v>3.9500000000000028</v>
          </cell>
          <cell r="J19">
            <v>50.794213475003026</v>
          </cell>
          <cell r="N19">
            <v>4.3593527907782574</v>
          </cell>
        </row>
        <row r="20">
          <cell r="I20">
            <v>4.1499999999999986</v>
          </cell>
          <cell r="J20">
            <v>41.308905771868801</v>
          </cell>
          <cell r="N20">
            <v>4.079135481392508</v>
          </cell>
        </row>
        <row r="21">
          <cell r="I21">
            <v>4.7000000000000028</v>
          </cell>
          <cell r="J21">
            <v>43.338791026799257</v>
          </cell>
          <cell r="N21">
            <v>4.1122593747379268</v>
          </cell>
          <cell r="P21">
            <v>46.120055705008568</v>
          </cell>
        </row>
        <row r="22">
          <cell r="I22">
            <v>6.25</v>
          </cell>
          <cell r="J22">
            <v>40.683013260173823</v>
          </cell>
          <cell r="N22">
            <v>4.0173303983411062</v>
          </cell>
          <cell r="P22">
            <v>43.34746971509319</v>
          </cell>
        </row>
        <row r="23">
          <cell r="I23">
            <v>7.5499999999999972</v>
          </cell>
          <cell r="J23">
            <v>40.560103854553795</v>
          </cell>
          <cell r="N23">
            <v>4.0051934484971712</v>
          </cell>
          <cell r="P23">
            <v>43.268289222497522</v>
          </cell>
        </row>
        <row r="24">
          <cell r="I24">
            <v>8.4500000000000028</v>
          </cell>
          <cell r="J24">
            <v>45.469250114311812</v>
          </cell>
          <cell r="N24">
            <v>4.1600623573253701</v>
          </cell>
          <cell r="P24">
            <v>48.561253744930156</v>
          </cell>
        </row>
        <row r="25">
          <cell r="I25">
            <v>9.6000000000000014</v>
          </cell>
          <cell r="J25">
            <v>42.433204348627164</v>
          </cell>
          <cell r="N25">
            <v>4.0263315669075768</v>
          </cell>
          <cell r="P25">
            <v>45.369060504333433</v>
          </cell>
        </row>
        <row r="26">
          <cell r="I26">
            <v>10.450000000000003</v>
          </cell>
          <cell r="J26">
            <v>35.099070263679316</v>
          </cell>
          <cell r="N26">
            <v>3.7997021123991059</v>
          </cell>
          <cell r="P26">
            <v>37.567379510568188</v>
          </cell>
        </row>
        <row r="27">
          <cell r="I27">
            <v>11.25</v>
          </cell>
          <cell r="J27">
            <v>39.486454046639295</v>
          </cell>
          <cell r="N27">
            <v>3.8991736219193087</v>
          </cell>
          <cell r="P27">
            <v>42.306131393233294</v>
          </cell>
        </row>
        <row r="28">
          <cell r="I28">
            <v>12.700000000000003</v>
          </cell>
          <cell r="J28">
            <v>36.67827371531078</v>
          </cell>
          <cell r="N28">
            <v>3.78392500258474</v>
          </cell>
          <cell r="P28">
            <v>39.335224342755488</v>
          </cell>
        </row>
        <row r="29">
          <cell r="I29">
            <v>14.099999999999994</v>
          </cell>
          <cell r="J29">
            <v>36.36162674798436</v>
          </cell>
          <cell r="N29">
            <v>3.7512580241451596</v>
          </cell>
          <cell r="P29">
            <v>39.031069272704777</v>
          </cell>
        </row>
        <row r="30">
          <cell r="I30">
            <v>15.549999999999997</v>
          </cell>
          <cell r="J30">
            <v>38.523369801599159</v>
          </cell>
          <cell r="N30">
            <v>3.8040718262627364</v>
          </cell>
          <cell r="P30">
            <v>41.386800128285785</v>
          </cell>
        </row>
        <row r="31">
          <cell r="I31">
            <v>17.100000000000001</v>
          </cell>
          <cell r="J31">
            <v>40.614638447971714</v>
          </cell>
          <cell r="N31">
            <v>3.8537744997543952</v>
          </cell>
          <cell r="P31">
            <v>43.668259884504259</v>
          </cell>
        </row>
        <row r="32">
          <cell r="I32">
            <v>18.649999999999999</v>
          </cell>
          <cell r="J32">
            <v>33.749106022768572</v>
          </cell>
          <cell r="N32">
            <v>3.6535597234606785</v>
          </cell>
          <cell r="P32">
            <v>36.313311332060394</v>
          </cell>
        </row>
        <row r="33">
          <cell r="I33">
            <v>19.950000000000003</v>
          </cell>
          <cell r="J33">
            <v>38.086225179737042</v>
          </cell>
          <cell r="N33">
            <v>3.7609050537661379</v>
          </cell>
          <cell r="P33">
            <v>41.007727729408764</v>
          </cell>
        </row>
        <row r="34">
          <cell r="I34">
            <v>21.049999999999997</v>
          </cell>
          <cell r="J34">
            <v>37.924842869653411</v>
          </cell>
          <cell r="N34">
            <v>3.7449690154027215</v>
          </cell>
          <cell r="P34">
            <v>40.859124790514834</v>
          </cell>
        </row>
        <row r="35">
          <cell r="I35">
            <v>23.099999999999994</v>
          </cell>
          <cell r="J35">
            <v>35.593423365984691</v>
          </cell>
          <cell r="N35">
            <v>3.6720060940575863</v>
          </cell>
          <cell r="P35">
            <v>38.368539536307601</v>
          </cell>
        </row>
        <row r="36">
          <cell r="I36">
            <v>23.849999999999994</v>
          </cell>
          <cell r="J36">
            <v>41.971615490133978</v>
          </cell>
          <cell r="N36">
            <v>3.8400575606080336</v>
          </cell>
          <cell r="P36">
            <v>45.266162019564376</v>
          </cell>
        </row>
        <row r="37">
          <cell r="I37">
            <v>25.099999999999994</v>
          </cell>
          <cell r="J37">
            <v>30.711686480719376</v>
          </cell>
          <cell r="N37">
            <v>3.5063359279447006</v>
          </cell>
          <cell r="P37">
            <v>33.136446146204428</v>
          </cell>
        </row>
        <row r="38">
          <cell r="I38">
            <v>26.400000000000006</v>
          </cell>
          <cell r="J38">
            <v>30.499881746369585</v>
          </cell>
          <cell r="N38">
            <v>3.4821543008554268</v>
          </cell>
          <cell r="P38">
            <v>32.919717627131895</v>
          </cell>
        </row>
        <row r="39">
          <cell r="I39">
            <v>27.75</v>
          </cell>
          <cell r="J39">
            <v>32.499139133036408</v>
          </cell>
          <cell r="N39">
            <v>3.5182426966658391</v>
          </cell>
          <cell r="P39">
            <v>35.087834331878604</v>
          </cell>
        </row>
        <row r="40">
          <cell r="I40">
            <v>29.049999999999997</v>
          </cell>
          <cell r="J40">
            <v>32.32179048838136</v>
          </cell>
          <cell r="N40">
            <v>3.4990435550742105</v>
          </cell>
          <cell r="P40">
            <v>34.904199937379438</v>
          </cell>
        </row>
        <row r="41">
          <cell r="I41">
            <v>30.200000000000003</v>
          </cell>
          <cell r="J41">
            <v>30.003275802059633</v>
          </cell>
          <cell r="N41">
            <v>3.4254570802173467</v>
          </cell>
          <cell r="P41">
            <v>32.4055295552145</v>
          </cell>
        </row>
        <row r="42">
          <cell r="I42">
            <v>10.549999999999997</v>
          </cell>
          <cell r="J42">
            <v>42.413421968977637</v>
          </cell>
          <cell r="N42">
            <v>4.3647260348634909</v>
          </cell>
        </row>
        <row r="43">
          <cell r="I43">
            <v>10.899999999999999</v>
          </cell>
          <cell r="J43">
            <v>34.460905349794238</v>
          </cell>
          <cell r="N43">
            <v>4.1656517576612933</v>
          </cell>
        </row>
        <row r="44">
          <cell r="I44">
            <v>11.5</v>
          </cell>
          <cell r="J44">
            <v>39.762583095916504</v>
          </cell>
          <cell r="N44">
            <v>4.2948498423921686</v>
          </cell>
        </row>
        <row r="45">
          <cell r="I45">
            <v>11.899999999999999</v>
          </cell>
          <cell r="J45">
            <v>39.762583095916504</v>
          </cell>
          <cell r="N45">
            <v>4.2948498423921686</v>
          </cell>
        </row>
        <row r="46">
          <cell r="I46">
            <v>12.149999999999999</v>
          </cell>
          <cell r="J46">
            <v>38.878970138229327</v>
          </cell>
          <cell r="N46">
            <v>4.0109605027398221</v>
          </cell>
        </row>
        <row r="47">
          <cell r="I47">
            <v>12.599999999999994</v>
          </cell>
          <cell r="J47">
            <v>41.308905771868702</v>
          </cell>
          <cell r="N47">
            <v>4.0791354813925045</v>
          </cell>
        </row>
        <row r="48">
          <cell r="I48">
            <v>12.75</v>
          </cell>
          <cell r="J48">
            <v>43.738841405508069</v>
          </cell>
          <cell r="N48">
            <v>4.1502186920431976</v>
          </cell>
        </row>
        <row r="49">
          <cell r="I49">
            <v>13</v>
          </cell>
          <cell r="J49">
            <v>34.019098870950586</v>
          </cell>
          <cell r="N49">
            <v>3.8839413355695114</v>
          </cell>
        </row>
        <row r="50">
          <cell r="I50">
            <v>14.049999999999997</v>
          </cell>
          <cell r="J50">
            <v>34.019098870950764</v>
          </cell>
          <cell r="N50">
            <v>3.8839413355695163</v>
          </cell>
        </row>
        <row r="51">
          <cell r="I51">
            <v>14.049999999999997</v>
          </cell>
          <cell r="J51">
            <v>38.878970138229505</v>
          </cell>
          <cell r="N51">
            <v>4.0109605027398274</v>
          </cell>
        </row>
        <row r="52">
          <cell r="I52">
            <v>14.099999999999994</v>
          </cell>
          <cell r="J52">
            <v>34.019098870950764</v>
          </cell>
          <cell r="N52">
            <v>3.8839413355695163</v>
          </cell>
        </row>
        <row r="53">
          <cell r="I53">
            <v>14.049999999999997</v>
          </cell>
          <cell r="J53">
            <v>41.308905771868872</v>
          </cell>
          <cell r="N53">
            <v>4.0791354813925098</v>
          </cell>
        </row>
        <row r="54">
          <cell r="I54">
            <v>14.200000000000003</v>
          </cell>
          <cell r="J54">
            <v>36.449034504590131</v>
          </cell>
          <cell r="N54">
            <v>3.9458445013375352</v>
          </cell>
        </row>
        <row r="55">
          <cell r="I55">
            <v>14.099999999999994</v>
          </cell>
          <cell r="J55">
            <v>36.449034504590131</v>
          </cell>
          <cell r="N55">
            <v>3.9458445013375352</v>
          </cell>
        </row>
        <row r="56">
          <cell r="I56">
            <v>14.149999999999999</v>
          </cell>
          <cell r="J56">
            <v>36.44903450458996</v>
          </cell>
          <cell r="N56">
            <v>3.9458445013375312</v>
          </cell>
        </row>
        <row r="57">
          <cell r="I57">
            <v>14.099999999999994</v>
          </cell>
          <cell r="J57">
            <v>36.449034504590131</v>
          </cell>
          <cell r="N57">
            <v>3.9458445013375352</v>
          </cell>
        </row>
        <row r="58">
          <cell r="I58">
            <v>14.149999999999999</v>
          </cell>
          <cell r="J58">
            <v>36.449034504590131</v>
          </cell>
          <cell r="N58">
            <v>3.9458445013375352</v>
          </cell>
        </row>
        <row r="59">
          <cell r="I59">
            <v>14.25</v>
          </cell>
          <cell r="J59">
            <v>38.878970138229327</v>
          </cell>
          <cell r="N59">
            <v>4.0109605027398221</v>
          </cell>
        </row>
        <row r="60">
          <cell r="I60">
            <v>14.25</v>
          </cell>
          <cell r="J60">
            <v>26.508388730611003</v>
          </cell>
          <cell r="N60">
            <v>2.9055284760875422</v>
          </cell>
        </row>
        <row r="61">
          <cell r="I61">
            <v>14.450000000000003</v>
          </cell>
          <cell r="J61">
            <v>35.344518307481195</v>
          </cell>
          <cell r="N61">
            <v>3.1859118266049831</v>
          </cell>
        </row>
        <row r="62">
          <cell r="I62">
            <v>14.450000000000003</v>
          </cell>
          <cell r="J62">
            <v>45.947873799725599</v>
          </cell>
          <cell r="N62">
            <v>3.5838104135717561</v>
          </cell>
        </row>
        <row r="63">
          <cell r="I63">
            <v>14.549999999999997</v>
          </cell>
          <cell r="J63">
            <v>35.344518307481195</v>
          </cell>
          <cell r="N63">
            <v>3.1859118266049831</v>
          </cell>
        </row>
        <row r="64">
          <cell r="I64">
            <v>14.600000000000001</v>
          </cell>
          <cell r="J64">
            <v>37.111744222855286</v>
          </cell>
          <cell r="N64">
            <v>3.2481040230625502</v>
          </cell>
        </row>
        <row r="65">
          <cell r="I65">
            <v>14.650000000000006</v>
          </cell>
          <cell r="J65">
            <v>38.87897013822937</v>
          </cell>
          <cell r="N65">
            <v>3.3120755756539668</v>
          </cell>
        </row>
        <row r="66">
          <cell r="I66">
            <v>14.600000000000001</v>
          </cell>
          <cell r="J66">
            <v>37.111744222855286</v>
          </cell>
          <cell r="N66">
            <v>3.2481040230625502</v>
          </cell>
        </row>
        <row r="67">
          <cell r="I67">
            <v>14.600000000000001</v>
          </cell>
          <cell r="J67">
            <v>40.646196053603461</v>
          </cell>
          <cell r="N67">
            <v>3.3777253869322768</v>
          </cell>
        </row>
        <row r="68">
          <cell r="I68">
            <v>14.650000000000006</v>
          </cell>
          <cell r="J68">
            <v>42.413421968977545</v>
          </cell>
          <cell r="N68">
            <v>3.4449575115935542</v>
          </cell>
        </row>
        <row r="69">
          <cell r="I69">
            <v>14.650000000000006</v>
          </cell>
          <cell r="J69">
            <v>38.87897013822937</v>
          </cell>
          <cell r="N69">
            <v>3.3120755756539668</v>
          </cell>
        </row>
        <row r="70">
          <cell r="I70">
            <v>14.650000000000006</v>
          </cell>
          <cell r="J70">
            <v>38.87897013822937</v>
          </cell>
          <cell r="N70">
            <v>3.3120755756539668</v>
          </cell>
        </row>
        <row r="71">
          <cell r="I71">
            <v>14.600000000000001</v>
          </cell>
          <cell r="J71">
            <v>37.111744222855286</v>
          </cell>
          <cell r="N71">
            <v>3.2481040230625502</v>
          </cell>
        </row>
        <row r="72">
          <cell r="I72">
            <v>14.75</v>
          </cell>
          <cell r="J72">
            <v>38.878970138229491</v>
          </cell>
          <cell r="N72">
            <v>3.3120755756539713</v>
          </cell>
        </row>
        <row r="73">
          <cell r="I73">
            <v>14.849999999999994</v>
          </cell>
          <cell r="J73">
            <v>38.87897013822937</v>
          </cell>
          <cell r="N73">
            <v>3.3120755756539668</v>
          </cell>
        </row>
        <row r="74">
          <cell r="I74">
            <v>8.0499999999999972</v>
          </cell>
          <cell r="J74">
            <v>31.061700400324739</v>
          </cell>
          <cell r="N74">
            <v>3.3662755011817471</v>
          </cell>
        </row>
        <row r="75">
          <cell r="I75">
            <v>17.950000000000003</v>
          </cell>
          <cell r="J75">
            <v>27.104524869872645</v>
          </cell>
          <cell r="N75">
            <v>3.2851665998678832</v>
          </cell>
        </row>
        <row r="76">
          <cell r="I76">
            <v>18.75</v>
          </cell>
          <cell r="J76">
            <v>26.883564069303031</v>
          </cell>
          <cell r="N76">
            <v>3.2583853504124387</v>
          </cell>
        </row>
        <row r="77">
          <cell r="I77">
            <v>19.799999999999997</v>
          </cell>
          <cell r="J77">
            <v>28.834000642250146</v>
          </cell>
          <cell r="N77">
            <v>3.2951700063142542</v>
          </cell>
        </row>
        <row r="78">
          <cell r="I78">
            <v>20.849999999999994</v>
          </cell>
          <cell r="J78">
            <v>31.061700400324884</v>
          </cell>
          <cell r="N78">
            <v>3.3662755011817511</v>
          </cell>
        </row>
        <row r="79">
          <cell r="I79">
            <v>21.799999999999997</v>
          </cell>
          <cell r="J79">
            <v>28.990920373636541</v>
          </cell>
          <cell r="N79">
            <v>3.3131029043078013</v>
          </cell>
        </row>
        <row r="80">
          <cell r="I80">
            <v>22.9</v>
          </cell>
          <cell r="J80">
            <v>24.917162121952238</v>
          </cell>
          <cell r="N80">
            <v>3.2243315622930919</v>
          </cell>
        </row>
        <row r="81">
          <cell r="I81">
            <v>25.699999999999996</v>
          </cell>
          <cell r="J81">
            <v>25.367055326931929</v>
          </cell>
          <cell r="N81">
            <v>3.282548659945606</v>
          </cell>
        </row>
        <row r="82">
          <cell r="I82">
            <v>26.650000000000006</v>
          </cell>
          <cell r="J82">
            <v>27.595959769884281</v>
          </cell>
          <cell r="N82">
            <v>3.3447302899631168</v>
          </cell>
        </row>
        <row r="83">
          <cell r="I83">
            <v>27.500000000000007</v>
          </cell>
          <cell r="J83">
            <v>25.54444732222516</v>
          </cell>
          <cell r="N83">
            <v>3.3055035456794917</v>
          </cell>
        </row>
        <row r="84">
          <cell r="I84">
            <v>27.750000000000007</v>
          </cell>
          <cell r="J84">
            <v>23.580642979965017</v>
          </cell>
          <cell r="N84">
            <v>3.2831271040666996</v>
          </cell>
        </row>
        <row r="85">
          <cell r="I85">
            <v>28.299999999999997</v>
          </cell>
          <cell r="J85">
            <v>21.743190280227317</v>
          </cell>
          <cell r="N85">
            <v>3.2871790973599908</v>
          </cell>
        </row>
        <row r="86">
          <cell r="I86">
            <v>29.200000000000003</v>
          </cell>
          <cell r="J86">
            <v>26.859235052045893</v>
          </cell>
          <cell r="N86">
            <v>3.4756397575894731</v>
          </cell>
        </row>
        <row r="87">
          <cell r="I87">
            <v>30</v>
          </cell>
          <cell r="J87">
            <v>22.548493623939439</v>
          </cell>
          <cell r="N87">
            <v>3.4089264713362866</v>
          </cell>
        </row>
        <row r="88">
          <cell r="I88">
            <v>30.700000000000003</v>
          </cell>
          <cell r="J88">
            <v>22.716765964416599</v>
          </cell>
          <cell r="N88">
            <v>3.4343662211223784</v>
          </cell>
        </row>
        <row r="89">
          <cell r="I89">
            <v>31.400000000000006</v>
          </cell>
          <cell r="J89">
            <v>27.465082459234569</v>
          </cell>
          <cell r="N89">
            <v>3.5540376468584003</v>
          </cell>
        </row>
        <row r="90">
          <cell r="I90">
            <v>31.849999999999994</v>
          </cell>
          <cell r="J90">
            <v>25.367055326932064</v>
          </cell>
          <cell r="N90">
            <v>3.531848854374783</v>
          </cell>
        </row>
        <row r="91">
          <cell r="I91">
            <v>31.799999999999997</v>
          </cell>
          <cell r="J91">
            <v>23.23699724604446</v>
          </cell>
          <cell r="N91">
            <v>3.5130158292396847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9CE0-2598-426F-B019-1BD7E321BB09}">
  <dimension ref="A1:CY74"/>
  <sheetViews>
    <sheetView tabSelected="1" topLeftCell="Z1" zoomScaleNormal="100" workbookViewId="0">
      <selection activeCell="AB4" sqref="AB4"/>
    </sheetView>
  </sheetViews>
  <sheetFormatPr defaultRowHeight="15" x14ac:dyDescent="0.25"/>
  <cols>
    <col min="1" max="1" width="11.5703125" style="1" bestFit="1" customWidth="1"/>
    <col min="5" max="5" width="10.5703125" bestFit="1" customWidth="1"/>
    <col min="9" max="9" width="9.140625" style="17"/>
    <col min="14" max="14" width="13.7109375" style="17" bestFit="1" customWidth="1"/>
    <col min="15" max="15" width="13.7109375" customWidth="1"/>
    <col min="16" max="16" width="13.7109375" style="17" customWidth="1"/>
    <col min="17" max="17" width="14" customWidth="1"/>
    <col min="30" max="39" width="14.42578125" customWidth="1"/>
  </cols>
  <sheetData>
    <row r="1" spans="1:10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s="17" t="s">
        <v>7</v>
      </c>
      <c r="J1" t="s">
        <v>6</v>
      </c>
      <c r="K1" s="2" t="s">
        <v>8</v>
      </c>
      <c r="L1" s="2" t="s">
        <v>9</v>
      </c>
      <c r="M1" s="2" t="s">
        <v>10</v>
      </c>
      <c r="N1" s="15" t="s">
        <v>11</v>
      </c>
      <c r="O1" s="2"/>
      <c r="P1" s="15" t="s">
        <v>12</v>
      </c>
      <c r="Q1" t="s">
        <v>14</v>
      </c>
    </row>
    <row r="2" spans="1:103" x14ac:dyDescent="0.25">
      <c r="K2" s="2"/>
      <c r="L2" s="2"/>
      <c r="M2" s="2"/>
      <c r="N2" s="15"/>
      <c r="O2" s="2"/>
      <c r="P2" s="15"/>
    </row>
    <row r="3" spans="1:103" x14ac:dyDescent="0.25">
      <c r="I3" s="17">
        <v>0</v>
      </c>
      <c r="K3" s="2"/>
      <c r="L3" s="2"/>
      <c r="M3" s="2"/>
      <c r="N3" s="15"/>
      <c r="O3" s="2"/>
      <c r="P3" s="15"/>
      <c r="T3" t="s">
        <v>39</v>
      </c>
      <c r="U3" t="s">
        <v>41</v>
      </c>
      <c r="V3" t="s">
        <v>40</v>
      </c>
      <c r="W3" t="s">
        <v>42</v>
      </c>
      <c r="X3" t="s">
        <v>43</v>
      </c>
      <c r="Y3" t="s">
        <v>44</v>
      </c>
      <c r="Z3" t="s">
        <v>58</v>
      </c>
      <c r="AA3" t="s">
        <v>42</v>
      </c>
      <c r="AB3" t="s">
        <v>43</v>
      </c>
      <c r="AC3" t="s">
        <v>44</v>
      </c>
      <c r="AD3" t="s">
        <v>48</v>
      </c>
      <c r="AE3" t="s">
        <v>49</v>
      </c>
      <c r="AF3" t="s">
        <v>50</v>
      </c>
      <c r="AG3" t="s">
        <v>51</v>
      </c>
      <c r="AH3" t="s">
        <v>35</v>
      </c>
      <c r="AI3" t="s">
        <v>55</v>
      </c>
      <c r="AJ3" t="s">
        <v>40</v>
      </c>
      <c r="AK3" t="s">
        <v>56</v>
      </c>
      <c r="AL3" t="s">
        <v>57</v>
      </c>
    </row>
    <row r="4" spans="1:103" s="8" customFormat="1" x14ac:dyDescent="0.25">
      <c r="A4" s="12">
        <v>0.43055555555555503</v>
      </c>
      <c r="B4" s="13">
        <v>36.799999999999997</v>
      </c>
      <c r="C4" s="13">
        <v>38.6</v>
      </c>
      <c r="D4" s="13">
        <f t="shared" ref="D4:D24" si="0">C4-B4</f>
        <v>1.8000000000000043</v>
      </c>
      <c r="E4" s="13">
        <v>1100</v>
      </c>
      <c r="F4" s="13">
        <v>656</v>
      </c>
      <c r="G4" s="13"/>
      <c r="H4" s="13">
        <f t="shared" ref="H4:H24" si="1">(E4*4187*100*D4)/(3600*8.1*F4)</f>
        <v>43.338791026799257</v>
      </c>
      <c r="I4" s="16">
        <f t="shared" ref="I4:I24" si="2">((C4+B4)/2)-33</f>
        <v>4.7000000000000028</v>
      </c>
      <c r="J4" s="13">
        <f>H4/1</f>
        <v>43.338791026799257</v>
      </c>
      <c r="K4" s="13">
        <f t="shared" ref="K4:K24" si="3">SQRT(0.02)</f>
        <v>0.1414213562373095</v>
      </c>
      <c r="L4" s="13">
        <v>20</v>
      </c>
      <c r="M4" s="13">
        <f t="shared" ref="M4:M24" si="4">0.05*F4</f>
        <v>32.800000000000004</v>
      </c>
      <c r="N4" s="18">
        <f t="shared" ref="N4:N24" si="5">H4*SQRT((K4/D4)^2+(L4/E4)^2+(M4/F4)^2)</f>
        <v>4.1122593747379268</v>
      </c>
      <c r="O4" s="13">
        <v>0.93969511450726051</v>
      </c>
      <c r="P4" s="16">
        <f>J4/O4</f>
        <v>46.120055705008568</v>
      </c>
      <c r="Q4" s="13">
        <v>0.92601436349691146</v>
      </c>
      <c r="T4">
        <f>I4</f>
        <v>4.7000000000000028</v>
      </c>
      <c r="U4">
        <f>P4</f>
        <v>46.120055705008568</v>
      </c>
      <c r="V4" s="20">
        <f>N4</f>
        <v>4.1122593747379268</v>
      </c>
      <c r="W4" s="8">
        <v>1</v>
      </c>
      <c r="X4" s="8">
        <f>T4</f>
        <v>4.7000000000000028</v>
      </c>
      <c r="Y4" s="8">
        <f>T4*T4</f>
        <v>22.090000000000028</v>
      </c>
      <c r="Z4" s="8">
        <v>0</v>
      </c>
      <c r="AA4" s="8">
        <v>1</v>
      </c>
      <c r="AB4" s="8">
        <f>Z4</f>
        <v>0</v>
      </c>
      <c r="AC4" s="8">
        <f>Z4*Z4</f>
        <v>0</v>
      </c>
      <c r="AD4" s="8">
        <f>U4/V4</f>
        <v>11.215259423646589</v>
      </c>
      <c r="AE4" s="8">
        <f>W4/V4</f>
        <v>0.24317532258376326</v>
      </c>
      <c r="AF4" s="8">
        <f>X4/V4</f>
        <v>1.142924016143688</v>
      </c>
      <c r="AG4" s="8">
        <f>Y4/V4</f>
        <v>5.3717428758753378</v>
      </c>
      <c r="AH4" s="8" cm="1">
        <f t="array" ref="AH4">MMULT(AA4:AC4,_xlfn.ANCHORARRAY($AS$10))</f>
        <v>45.289838034613012</v>
      </c>
      <c r="AI4" s="8" cm="1">
        <f t="array" ref="AI4">MMULT(AA4:AC4,MMULT(_xlfn.ANCHORARRAY($AS$5),TRANSPOSE(AA4:AC4)))</f>
        <v>20.974152274827919</v>
      </c>
      <c r="AJ4" s="8">
        <f>SQRT(AI4)*1.96</f>
        <v>8.9763190328206868</v>
      </c>
      <c r="AK4" s="8">
        <f>AH4+AJ4</f>
        <v>54.266157067433696</v>
      </c>
      <c r="AL4" s="8">
        <f>AH4-AJ4</f>
        <v>36.313519001792329</v>
      </c>
      <c r="AO4" s="8" t="s">
        <v>29</v>
      </c>
      <c r="AS4" s="8" t="s">
        <v>53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</row>
    <row r="5" spans="1:103" s="8" customFormat="1" x14ac:dyDescent="0.25">
      <c r="A5" s="12">
        <v>0.43402777777777801</v>
      </c>
      <c r="B5" s="13">
        <v>38.4</v>
      </c>
      <c r="C5" s="13">
        <v>40.1</v>
      </c>
      <c r="D5" s="13">
        <f t="shared" si="0"/>
        <v>1.7000000000000028</v>
      </c>
      <c r="E5" s="13">
        <v>1100</v>
      </c>
      <c r="F5" s="13">
        <v>660</v>
      </c>
      <c r="G5" s="13"/>
      <c r="H5" s="13">
        <f t="shared" si="1"/>
        <v>40.683013260173823</v>
      </c>
      <c r="I5" s="16">
        <f t="shared" si="2"/>
        <v>6.25</v>
      </c>
      <c r="J5" s="13">
        <f t="shared" ref="J5:J24" si="6">H5/1</f>
        <v>40.683013260173823</v>
      </c>
      <c r="K5" s="13">
        <f t="shared" si="3"/>
        <v>0.1414213562373095</v>
      </c>
      <c r="L5" s="13">
        <v>20</v>
      </c>
      <c r="M5" s="13">
        <f t="shared" si="4"/>
        <v>33</v>
      </c>
      <c r="N5" s="18">
        <f t="shared" si="5"/>
        <v>4.0173303983411062</v>
      </c>
      <c r="O5" s="13">
        <v>0.93853259550253221</v>
      </c>
      <c r="P5" s="16">
        <f t="shared" ref="P5:P24" si="7">J5/O5</f>
        <v>43.34746971509319</v>
      </c>
      <c r="Q5" s="13">
        <v>0.92586901722862569</v>
      </c>
      <c r="T5">
        <f t="shared" ref="T5:T24" si="8">I5</f>
        <v>6.25</v>
      </c>
      <c r="U5">
        <f t="shared" ref="U5:U24" si="9">P5</f>
        <v>43.34746971509319</v>
      </c>
      <c r="V5" s="20">
        <f t="shared" ref="V5:V24" si="10">N5</f>
        <v>4.0173303983411062</v>
      </c>
      <c r="W5" s="8">
        <v>1</v>
      </c>
      <c r="X5" s="8">
        <f t="shared" ref="X5:X24" si="11">T5</f>
        <v>6.25</v>
      </c>
      <c r="Y5" s="8">
        <f t="shared" ref="Y5:Y24" si="12">T5*T5</f>
        <v>39.0625</v>
      </c>
      <c r="Z5" s="8">
        <f>Z4+3</f>
        <v>3</v>
      </c>
      <c r="AA5" s="8">
        <v>1</v>
      </c>
      <c r="AB5" s="8">
        <f t="shared" ref="AB5:AB24" si="13">Z5</f>
        <v>3</v>
      </c>
      <c r="AC5" s="8">
        <f t="shared" ref="AC5:AC24" si="14">Z5*Z5</f>
        <v>9</v>
      </c>
      <c r="AD5" s="8">
        <f t="shared" ref="AD5:AD24" si="15">U5/V5</f>
        <v>10.79011816727667</v>
      </c>
      <c r="AE5" s="8">
        <f t="shared" ref="AE5:AE24" si="16">W5/V5</f>
        <v>0.24892152271392326</v>
      </c>
      <c r="AF5" s="8">
        <f t="shared" ref="AF5:AF24" si="17">X5/V5</f>
        <v>1.5557595169620204</v>
      </c>
      <c r="AG5" s="8">
        <f t="shared" ref="AG5:AG24" si="18">Y5/V5</f>
        <v>9.7234969810126266</v>
      </c>
      <c r="AH5" s="8" cm="1">
        <f t="array" ref="AH5">MMULT(AA5:AC5,_xlfn.ANCHORARRAY($AS$10))</f>
        <v>44.801940617300005</v>
      </c>
      <c r="AI5" s="8" cm="1">
        <f t="array" ref="AI5">MMULT(AA5:AC5,MMULT(_xlfn.ANCHORARRAY($AS$5),TRANSPOSE(AA5:AC5)))</f>
        <v>9.561017283789079</v>
      </c>
      <c r="AJ5" s="8">
        <f t="shared" ref="AJ5:AJ24" si="19">SQRT(AI5)*1.96</f>
        <v>6.060495359077847</v>
      </c>
      <c r="AK5" s="8">
        <f t="shared" ref="AK5:AK24" si="20">AH5+AJ5</f>
        <v>50.862435976377853</v>
      </c>
      <c r="AL5" s="8">
        <f t="shared" ref="AL5:AL24" si="21">AH5-AJ5</f>
        <v>38.741445258222157</v>
      </c>
      <c r="AO5" s="8" cm="1">
        <f t="array" ref="AO5:AQ7">MINVERSE(MMULT(TRANSPOSE(W4:Y24),W4:Y24))</f>
        <v>1.3608776389147792</v>
      </c>
      <c r="AP5" s="8">
        <v>-0.16752041180561658</v>
      </c>
      <c r="AQ5" s="8">
        <v>4.3935155940762445E-3</v>
      </c>
      <c r="AS5" s="8" cm="1">
        <f t="array" ref="AS5:AU7">MINVERSE(MMULT(TRANSPOSE(AE4:AG24),AE4:AG24))</f>
        <v>20.974152274827919</v>
      </c>
      <c r="AT5" s="8">
        <v>-2.5189382230670589</v>
      </c>
      <c r="AU5" s="8">
        <v>6.4984828135570175E-2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</row>
    <row r="6" spans="1:103" s="8" customFormat="1" x14ac:dyDescent="0.25">
      <c r="A6" s="12">
        <v>0.4375</v>
      </c>
      <c r="B6" s="13">
        <v>39.700000000000003</v>
      </c>
      <c r="C6" s="13">
        <v>41.4</v>
      </c>
      <c r="D6" s="13">
        <f t="shared" si="0"/>
        <v>1.6999999999999957</v>
      </c>
      <c r="E6" s="13">
        <v>1100</v>
      </c>
      <c r="F6" s="13">
        <v>662</v>
      </c>
      <c r="G6" s="13"/>
      <c r="H6" s="13">
        <f t="shared" si="1"/>
        <v>40.560103854553795</v>
      </c>
      <c r="I6" s="16">
        <f t="shared" si="2"/>
        <v>7.5499999999999972</v>
      </c>
      <c r="J6" s="13">
        <f t="shared" si="6"/>
        <v>40.560103854553795</v>
      </c>
      <c r="K6" s="13">
        <f t="shared" si="3"/>
        <v>0.1414213562373095</v>
      </c>
      <c r="L6" s="13">
        <v>20</v>
      </c>
      <c r="M6" s="13">
        <f t="shared" si="4"/>
        <v>33.1</v>
      </c>
      <c r="N6" s="18">
        <f t="shared" si="5"/>
        <v>4.0051934484971712</v>
      </c>
      <c r="O6" s="13">
        <v>0.93740946506996181</v>
      </c>
      <c r="P6" s="16">
        <f t="shared" si="7"/>
        <v>43.268289222497522</v>
      </c>
      <c r="Q6" s="13">
        <v>0.92578667162594352</v>
      </c>
      <c r="T6">
        <f t="shared" si="8"/>
        <v>7.5499999999999972</v>
      </c>
      <c r="U6">
        <f t="shared" si="9"/>
        <v>43.268289222497522</v>
      </c>
      <c r="V6" s="20">
        <f t="shared" si="10"/>
        <v>4.0051934484971712</v>
      </c>
      <c r="W6" s="8">
        <v>1</v>
      </c>
      <c r="X6" s="8">
        <f t="shared" si="11"/>
        <v>7.5499999999999972</v>
      </c>
      <c r="Y6" s="8">
        <f t="shared" si="12"/>
        <v>57.002499999999955</v>
      </c>
      <c r="Z6" s="8">
        <f t="shared" ref="Z6:Z24" si="22">Z5+3</f>
        <v>6</v>
      </c>
      <c r="AA6" s="8">
        <v>1</v>
      </c>
      <c r="AB6" s="8">
        <f t="shared" si="13"/>
        <v>6</v>
      </c>
      <c r="AC6" s="8">
        <f t="shared" si="14"/>
        <v>36</v>
      </c>
      <c r="AD6" s="8">
        <f t="shared" si="15"/>
        <v>10.803046039819288</v>
      </c>
      <c r="AE6" s="8">
        <f t="shared" si="16"/>
        <v>0.24967583035851115</v>
      </c>
      <c r="AF6" s="8">
        <f t="shared" si="17"/>
        <v>1.8850525192067584</v>
      </c>
      <c r="AG6" s="8">
        <f t="shared" si="18"/>
        <v>14.232146520011021</v>
      </c>
      <c r="AH6" s="8" cm="1">
        <f t="array" ref="AH6">MMULT(AA6:AC6,_xlfn.ANCHORARRAY($AS$10))</f>
        <v>44.161770247301433</v>
      </c>
      <c r="AI6" s="8" cm="1">
        <f t="array" ref="AI6">MMULT(AA6:AC6,MMULT(_xlfn.ANCHORARRAY($AS$5),TRANSPOSE(AA6:AC6)))</f>
        <v>3.8465570558586579</v>
      </c>
      <c r="AJ6" s="8">
        <f t="shared" si="19"/>
        <v>3.8440777288950101</v>
      </c>
      <c r="AK6" s="8">
        <f t="shared" si="20"/>
        <v>48.005847976196442</v>
      </c>
      <c r="AL6" s="8">
        <f t="shared" si="21"/>
        <v>40.317692518406425</v>
      </c>
      <c r="AO6" s="8">
        <v>-0.16752041180561658</v>
      </c>
      <c r="AP6" s="8">
        <v>2.2734719699839017E-2</v>
      </c>
      <c r="AQ6" s="8">
        <v>-6.2601194780709821E-4</v>
      </c>
      <c r="AS6" s="8">
        <v>-2.5189382230670589</v>
      </c>
      <c r="AT6" s="8">
        <v>0.33302688067778724</v>
      </c>
      <c r="AU6" s="8">
        <v>-9.0170830798690076E-3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</row>
    <row r="7" spans="1:103" s="8" customFormat="1" x14ac:dyDescent="0.25">
      <c r="A7" s="12">
        <v>0.44097222222222199</v>
      </c>
      <c r="B7" s="13">
        <v>40.5</v>
      </c>
      <c r="C7" s="13">
        <v>42.4</v>
      </c>
      <c r="D7" s="13">
        <f t="shared" si="0"/>
        <v>1.8999999999999986</v>
      </c>
      <c r="E7" s="13">
        <v>1100</v>
      </c>
      <c r="F7" s="13">
        <v>660</v>
      </c>
      <c r="G7" s="13"/>
      <c r="H7" s="13">
        <f t="shared" si="1"/>
        <v>45.469250114311812</v>
      </c>
      <c r="I7" s="16">
        <f t="shared" si="2"/>
        <v>8.4500000000000028</v>
      </c>
      <c r="J7" s="13">
        <f t="shared" si="6"/>
        <v>45.469250114311812</v>
      </c>
      <c r="K7" s="13">
        <f t="shared" si="3"/>
        <v>0.1414213562373095</v>
      </c>
      <c r="L7" s="13">
        <v>20</v>
      </c>
      <c r="M7" s="13">
        <f t="shared" si="4"/>
        <v>33</v>
      </c>
      <c r="N7" s="18">
        <f t="shared" si="5"/>
        <v>4.1600623573253701</v>
      </c>
      <c r="O7" s="13">
        <v>0.93632776355282732</v>
      </c>
      <c r="P7" s="16">
        <f t="shared" si="7"/>
        <v>48.561253744930156</v>
      </c>
      <c r="Q7" s="13">
        <v>0.92576748837150324</v>
      </c>
      <c r="T7">
        <f t="shared" si="8"/>
        <v>8.4500000000000028</v>
      </c>
      <c r="U7">
        <f t="shared" si="9"/>
        <v>48.561253744930156</v>
      </c>
      <c r="V7" s="20">
        <f t="shared" si="10"/>
        <v>4.1600623573253701</v>
      </c>
      <c r="W7" s="8">
        <v>1</v>
      </c>
      <c r="X7" s="8">
        <f t="shared" si="11"/>
        <v>8.4500000000000028</v>
      </c>
      <c r="Y7" s="8">
        <f t="shared" si="12"/>
        <v>71.402500000000046</v>
      </c>
      <c r="Z7" s="8">
        <f t="shared" si="22"/>
        <v>9</v>
      </c>
      <c r="AA7" s="8">
        <v>1</v>
      </c>
      <c r="AB7" s="8">
        <f t="shared" si="13"/>
        <v>9</v>
      </c>
      <c r="AC7" s="8">
        <f t="shared" si="14"/>
        <v>81</v>
      </c>
      <c r="AD7" s="8">
        <f t="shared" si="15"/>
        <v>11.67320332576737</v>
      </c>
      <c r="AE7" s="8">
        <f t="shared" si="16"/>
        <v>0.24038101213533977</v>
      </c>
      <c r="AF7" s="8">
        <f t="shared" si="17"/>
        <v>2.0312195525436216</v>
      </c>
      <c r="AG7" s="8">
        <f t="shared" si="18"/>
        <v>17.163805218993609</v>
      </c>
      <c r="AH7" s="8" cm="1">
        <f t="array" ref="AH7">MMULT(AA7:AC7,_xlfn.ANCHORARRAY($AS$10))</f>
        <v>43.369326924617305</v>
      </c>
      <c r="AI7" s="8" cm="1">
        <f t="array" ref="AI7">MMULT(AA7:AC7,MMULT(_xlfn.ANCHORARRAY($AS$5),TRANSPOSE(AA7:AC7)))</f>
        <v>1.6453647140583958</v>
      </c>
      <c r="AJ7" s="8">
        <f t="shared" si="19"/>
        <v>2.5141267043501871</v>
      </c>
      <c r="AK7" s="8">
        <f t="shared" si="20"/>
        <v>45.883453628967494</v>
      </c>
      <c r="AL7" s="8">
        <f t="shared" si="21"/>
        <v>40.855200220267115</v>
      </c>
      <c r="AO7" s="8">
        <v>4.3935155940762437E-3</v>
      </c>
      <c r="AP7" s="8">
        <v>-6.260119478070981E-4</v>
      </c>
      <c r="AQ7" s="8">
        <v>1.7846874946409616E-5</v>
      </c>
      <c r="AS7" s="8">
        <v>6.4984828135570161E-2</v>
      </c>
      <c r="AT7" s="8">
        <v>-9.0170830798690059E-3</v>
      </c>
      <c r="AU7" s="8">
        <v>2.5244445847026609E-4</v>
      </c>
    </row>
    <row r="8" spans="1:103" s="8" customFormat="1" x14ac:dyDescent="0.25">
      <c r="A8" s="12">
        <v>0.44444444444444398</v>
      </c>
      <c r="B8" s="13">
        <v>41.7</v>
      </c>
      <c r="C8" s="13">
        <v>43.5</v>
      </c>
      <c r="D8" s="13">
        <f t="shared" si="0"/>
        <v>1.7999999999999972</v>
      </c>
      <c r="E8" s="13">
        <v>1100</v>
      </c>
      <c r="F8" s="13">
        <v>670</v>
      </c>
      <c r="G8" s="13"/>
      <c r="H8" s="13">
        <f t="shared" si="1"/>
        <v>42.433204348627164</v>
      </c>
      <c r="I8" s="16">
        <f t="shared" si="2"/>
        <v>9.6000000000000014</v>
      </c>
      <c r="J8" s="13">
        <f t="shared" si="6"/>
        <v>42.433204348627164</v>
      </c>
      <c r="K8" s="13">
        <f t="shared" si="3"/>
        <v>0.1414213562373095</v>
      </c>
      <c r="L8" s="13">
        <v>20</v>
      </c>
      <c r="M8" s="13">
        <f t="shared" si="4"/>
        <v>33.5</v>
      </c>
      <c r="N8" s="18">
        <f t="shared" si="5"/>
        <v>4.0263315669075768</v>
      </c>
      <c r="O8" s="13">
        <v>0.9352894654843944</v>
      </c>
      <c r="P8" s="16">
        <f t="shared" si="7"/>
        <v>45.369060504333433</v>
      </c>
      <c r="Q8" s="13">
        <v>0.92581150863520845</v>
      </c>
      <c r="T8">
        <f t="shared" si="8"/>
        <v>9.6000000000000014</v>
      </c>
      <c r="U8">
        <f t="shared" si="9"/>
        <v>45.369060504333433</v>
      </c>
      <c r="V8" s="20">
        <f t="shared" si="10"/>
        <v>4.0263315669075768</v>
      </c>
      <c r="W8" s="8">
        <v>1</v>
      </c>
      <c r="X8" s="8">
        <f t="shared" si="11"/>
        <v>9.6000000000000014</v>
      </c>
      <c r="Y8" s="8">
        <f t="shared" si="12"/>
        <v>92.160000000000025</v>
      </c>
      <c r="Z8" s="8">
        <f t="shared" si="22"/>
        <v>12</v>
      </c>
      <c r="AA8" s="8">
        <v>1</v>
      </c>
      <c r="AB8" s="8">
        <f t="shared" si="13"/>
        <v>12</v>
      </c>
      <c r="AC8" s="8">
        <f t="shared" si="14"/>
        <v>144</v>
      </c>
      <c r="AD8" s="8">
        <f t="shared" si="15"/>
        <v>11.268088519391148</v>
      </c>
      <c r="AE8" s="8">
        <f t="shared" si="16"/>
        <v>0.24836503983402683</v>
      </c>
      <c r="AF8" s="8">
        <f t="shared" si="17"/>
        <v>2.3843043824066581</v>
      </c>
      <c r="AG8" s="8">
        <f t="shared" si="18"/>
        <v>22.889322071103919</v>
      </c>
      <c r="AH8" s="8" cm="1">
        <f t="array" ref="AH8">MMULT(AA8:AC8,_xlfn.ANCHORARRAY($AS$10))</f>
        <v>42.424610649247612</v>
      </c>
      <c r="AI8" s="8" cm="1">
        <f t="array" ref="AI8">MMULT(AA8:AC8,MMULT(_xlfn.ANCHORARRAY($AS$5),TRANSPOSE(AA8:AC8)))</f>
        <v>1.2627854086762258</v>
      </c>
      <c r="AJ8" s="8">
        <f t="shared" si="19"/>
        <v>2.2025250114290618</v>
      </c>
      <c r="AK8" s="8">
        <f t="shared" si="20"/>
        <v>44.627135660676672</v>
      </c>
      <c r="AL8" s="8">
        <f t="shared" si="21"/>
        <v>40.222085637818552</v>
      </c>
    </row>
    <row r="9" spans="1:103" s="8" customFormat="1" x14ac:dyDescent="0.25">
      <c r="A9" s="12">
        <v>0.44791666666666702</v>
      </c>
      <c r="B9" s="13">
        <v>42.7</v>
      </c>
      <c r="C9" s="13">
        <v>44.2</v>
      </c>
      <c r="D9" s="13">
        <f t="shared" si="0"/>
        <v>1.5</v>
      </c>
      <c r="E9" s="13">
        <v>1100</v>
      </c>
      <c r="F9" s="13">
        <v>675</v>
      </c>
      <c r="G9" s="13"/>
      <c r="H9" s="13">
        <f t="shared" si="1"/>
        <v>35.099070263679316</v>
      </c>
      <c r="I9" s="16">
        <f t="shared" si="2"/>
        <v>10.450000000000003</v>
      </c>
      <c r="J9" s="13">
        <f t="shared" si="6"/>
        <v>35.099070263679316</v>
      </c>
      <c r="K9" s="13">
        <f t="shared" si="3"/>
        <v>0.1414213562373095</v>
      </c>
      <c r="L9" s="13">
        <v>20</v>
      </c>
      <c r="M9" s="13">
        <f t="shared" si="4"/>
        <v>33.75</v>
      </c>
      <c r="N9" s="18">
        <f t="shared" si="5"/>
        <v>3.7997021123991059</v>
      </c>
      <c r="O9" s="13">
        <v>0.93429647531858051</v>
      </c>
      <c r="P9" s="16">
        <f t="shared" si="7"/>
        <v>37.567379510568188</v>
      </c>
      <c r="Q9" s="13">
        <v>0.92591865295570619</v>
      </c>
      <c r="T9">
        <f t="shared" si="8"/>
        <v>10.450000000000003</v>
      </c>
      <c r="U9">
        <f t="shared" si="9"/>
        <v>37.567379510568188</v>
      </c>
      <c r="V9" s="20">
        <f t="shared" si="10"/>
        <v>3.7997021123991059</v>
      </c>
      <c r="W9" s="8">
        <v>1</v>
      </c>
      <c r="X9" s="8">
        <f t="shared" si="11"/>
        <v>10.450000000000003</v>
      </c>
      <c r="Y9" s="8">
        <f t="shared" si="12"/>
        <v>109.20250000000006</v>
      </c>
      <c r="Z9" s="8">
        <f t="shared" si="22"/>
        <v>15</v>
      </c>
      <c r="AA9" s="8">
        <v>1</v>
      </c>
      <c r="AB9" s="8">
        <f t="shared" si="13"/>
        <v>15</v>
      </c>
      <c r="AC9" s="8">
        <f t="shared" si="14"/>
        <v>225</v>
      </c>
      <c r="AD9" s="8">
        <f t="shared" si="15"/>
        <v>9.8869275536045649</v>
      </c>
      <c r="AE9" s="8">
        <f t="shared" si="16"/>
        <v>0.26317852568937483</v>
      </c>
      <c r="AF9" s="8">
        <f t="shared" si="17"/>
        <v>2.750215593453968</v>
      </c>
      <c r="AG9" s="8">
        <f t="shared" si="18"/>
        <v>28.739752951593971</v>
      </c>
      <c r="AH9" s="8" cm="1">
        <f t="array" ref="AH9">MMULT(AA9:AC9,_xlfn.ANCHORARRAY($AS$10))</f>
        <v>41.327621421192354</v>
      </c>
      <c r="AI9" s="8" cm="1">
        <f t="array" ref="AI9">MMULT(AA9:AC9,MMULT(_xlfn.ANCHORARRAY($AS$5),TRANSPOSE(AA9:AC9)))</f>
        <v>1.4949163172662825</v>
      </c>
      <c r="AJ9" s="8">
        <f t="shared" si="19"/>
        <v>2.3964287021336874</v>
      </c>
      <c r="AK9" s="8">
        <f t="shared" si="20"/>
        <v>43.724050123326045</v>
      </c>
      <c r="AL9" s="8">
        <f t="shared" si="21"/>
        <v>38.931192719058664</v>
      </c>
      <c r="AO9" s="8" t="s">
        <v>30</v>
      </c>
      <c r="AS9" s="8" t="s">
        <v>52</v>
      </c>
    </row>
    <row r="10" spans="1:103" s="8" customFormat="1" x14ac:dyDescent="0.25">
      <c r="A10" s="12">
        <v>0.45138888888888901</v>
      </c>
      <c r="B10" s="13">
        <v>43.4</v>
      </c>
      <c r="C10" s="13">
        <v>45.1</v>
      </c>
      <c r="D10" s="13">
        <f t="shared" si="0"/>
        <v>1.7000000000000028</v>
      </c>
      <c r="E10" s="13">
        <v>1100</v>
      </c>
      <c r="F10" s="13">
        <v>680</v>
      </c>
      <c r="G10" s="13"/>
      <c r="H10" s="13">
        <f t="shared" si="1"/>
        <v>39.486454046639295</v>
      </c>
      <c r="I10" s="16">
        <f t="shared" si="2"/>
        <v>11.25</v>
      </c>
      <c r="J10" s="13">
        <f t="shared" si="6"/>
        <v>39.486454046639295</v>
      </c>
      <c r="K10" s="13">
        <f t="shared" si="3"/>
        <v>0.1414213562373095</v>
      </c>
      <c r="L10" s="13">
        <v>20</v>
      </c>
      <c r="M10" s="13">
        <f t="shared" si="4"/>
        <v>34</v>
      </c>
      <c r="N10" s="18">
        <f t="shared" si="5"/>
        <v>3.8991736219193087</v>
      </c>
      <c r="O10" s="13">
        <v>0.93335062191375417</v>
      </c>
      <c r="P10" s="16">
        <f t="shared" si="7"/>
        <v>42.306131393233294</v>
      </c>
      <c r="Q10" s="13">
        <v>0.92608872139365073</v>
      </c>
      <c r="T10">
        <f t="shared" si="8"/>
        <v>11.25</v>
      </c>
      <c r="U10">
        <f t="shared" si="9"/>
        <v>42.306131393233294</v>
      </c>
      <c r="V10" s="20">
        <f t="shared" si="10"/>
        <v>3.8991736219193087</v>
      </c>
      <c r="W10" s="8">
        <v>1</v>
      </c>
      <c r="X10" s="8">
        <f t="shared" si="11"/>
        <v>11.25</v>
      </c>
      <c r="Y10" s="8">
        <f t="shared" si="12"/>
        <v>126.5625</v>
      </c>
      <c r="Z10" s="8">
        <f t="shared" si="22"/>
        <v>18</v>
      </c>
      <c r="AA10" s="8">
        <v>1</v>
      </c>
      <c r="AB10" s="8">
        <f t="shared" si="13"/>
        <v>18</v>
      </c>
      <c r="AC10" s="8">
        <f t="shared" si="14"/>
        <v>324</v>
      </c>
      <c r="AD10" s="8">
        <f t="shared" si="15"/>
        <v>10.850025029767396</v>
      </c>
      <c r="AE10" s="8">
        <f t="shared" si="16"/>
        <v>0.25646459915979974</v>
      </c>
      <c r="AF10" s="8">
        <f t="shared" si="17"/>
        <v>2.885226740547747</v>
      </c>
      <c r="AG10" s="8">
        <f t="shared" si="18"/>
        <v>32.458800831162151</v>
      </c>
      <c r="AH10" s="8" cm="1">
        <f t="array" ref="AH10">MMULT(AA10:AC10,_xlfn.ANCHORARRAY($AS$10))</f>
        <v>40.078359240451533</v>
      </c>
      <c r="AI10" s="8" cm="1">
        <f t="array" ref="AI10">MMULT(AA10:AC10,MMULT(_xlfn.ANCHORARRAY($AS$5),TRANSPOSE(AA10:AC10)))</f>
        <v>1.6286066446488947</v>
      </c>
      <c r="AJ10" s="8">
        <f t="shared" si="19"/>
        <v>2.5012907240229381</v>
      </c>
      <c r="AK10" s="8">
        <f t="shared" si="20"/>
        <v>42.57964996447447</v>
      </c>
      <c r="AL10" s="8">
        <f t="shared" si="21"/>
        <v>37.577068516428596</v>
      </c>
      <c r="AN10" s="8" t="s">
        <v>31</v>
      </c>
      <c r="AO10" s="8" cm="1">
        <f t="array" ref="AO10:AO12">MMULT(_xlfn.ANCHORARRAY(AO5), MMULT(TRANSPOSE(W4:Y24),U4:U24))</f>
        <v>45.562137860644498</v>
      </c>
      <c r="AS10" s="8" cm="1">
        <f t="array" ref="AS10:AS12">MMULT(_xlfn.ANCHORARRAY(AS5), MMULT(TRANSPOSE(AE4:AG24),AD4:AD24))</f>
        <v>45.289838034613012</v>
      </c>
    </row>
    <row r="11" spans="1:103" s="8" customFormat="1" x14ac:dyDescent="0.25">
      <c r="A11" s="12">
        <v>0.45486111111111099</v>
      </c>
      <c r="B11" s="13">
        <v>44.9</v>
      </c>
      <c r="C11" s="13">
        <v>46.5</v>
      </c>
      <c r="D11" s="13">
        <f t="shared" si="0"/>
        <v>1.6000000000000014</v>
      </c>
      <c r="E11" s="13">
        <v>1100</v>
      </c>
      <c r="F11" s="13">
        <v>689</v>
      </c>
      <c r="G11" s="13"/>
      <c r="H11" s="13">
        <f t="shared" si="1"/>
        <v>36.67827371531078</v>
      </c>
      <c r="I11" s="16">
        <f t="shared" si="2"/>
        <v>12.700000000000003</v>
      </c>
      <c r="J11" s="13">
        <f t="shared" si="6"/>
        <v>36.67827371531078</v>
      </c>
      <c r="K11" s="13">
        <f t="shared" si="3"/>
        <v>0.1414213562373095</v>
      </c>
      <c r="L11" s="13">
        <v>20</v>
      </c>
      <c r="M11" s="13">
        <f t="shared" si="4"/>
        <v>34.450000000000003</v>
      </c>
      <c r="N11" s="18">
        <f t="shared" si="5"/>
        <v>3.78392500258474</v>
      </c>
      <c r="O11" s="13">
        <v>0.93245365516940171</v>
      </c>
      <c r="P11" s="16">
        <f t="shared" si="7"/>
        <v>39.335224342755488</v>
      </c>
      <c r="Q11" s="13">
        <v>0.92632139416885684</v>
      </c>
      <c r="T11">
        <f t="shared" si="8"/>
        <v>12.700000000000003</v>
      </c>
      <c r="U11">
        <f t="shared" si="9"/>
        <v>39.335224342755488</v>
      </c>
      <c r="V11" s="20">
        <f t="shared" si="10"/>
        <v>3.78392500258474</v>
      </c>
      <c r="W11" s="8">
        <v>1</v>
      </c>
      <c r="X11" s="8">
        <f t="shared" si="11"/>
        <v>12.700000000000003</v>
      </c>
      <c r="Y11" s="8">
        <f t="shared" si="12"/>
        <v>161.29000000000008</v>
      </c>
      <c r="Z11" s="8">
        <f t="shared" si="22"/>
        <v>21</v>
      </c>
      <c r="AA11" s="8">
        <v>1</v>
      </c>
      <c r="AB11" s="8">
        <f t="shared" si="13"/>
        <v>21</v>
      </c>
      <c r="AC11" s="8">
        <f t="shared" si="14"/>
        <v>441</v>
      </c>
      <c r="AD11" s="8">
        <f t="shared" si="15"/>
        <v>10.395349885604555</v>
      </c>
      <c r="AE11" s="8">
        <f t="shared" si="16"/>
        <v>0.26427585095289036</v>
      </c>
      <c r="AF11" s="8">
        <f t="shared" si="17"/>
        <v>3.3563033071017081</v>
      </c>
      <c r="AG11" s="8">
        <f t="shared" si="18"/>
        <v>42.625052000191708</v>
      </c>
      <c r="AH11" s="8" cm="1">
        <f t="array" ref="AH11">MMULT(AA11:AC11,_xlfn.ANCHORARRAY($AS$10))</f>
        <v>38.676824107025155</v>
      </c>
      <c r="AI11" s="8" cm="1">
        <f t="array" ref="AI11">MMULT(AA11:AC11,MMULT(_xlfn.ANCHORARRAY($AS$5),TRANSPOSE(AA11:AC11)))</f>
        <v>1.4414576229105904</v>
      </c>
      <c r="AJ11" s="8">
        <f t="shared" si="19"/>
        <v>2.3531900909559611</v>
      </c>
      <c r="AK11" s="8">
        <f t="shared" si="20"/>
        <v>41.030014197981117</v>
      </c>
      <c r="AL11" s="8">
        <f t="shared" si="21"/>
        <v>36.323634016069192</v>
      </c>
      <c r="AN11" s="8" t="s">
        <v>32</v>
      </c>
      <c r="AO11" s="8">
        <v>-0.15728212464537705</v>
      </c>
      <c r="AS11" s="8">
        <v>-0.13725364699007514</v>
      </c>
    </row>
    <row r="12" spans="1:103" s="8" customFormat="1" x14ac:dyDescent="0.25">
      <c r="A12" s="12">
        <v>0.45833333333333298</v>
      </c>
      <c r="B12" s="13">
        <v>46.3</v>
      </c>
      <c r="C12" s="13">
        <v>47.9</v>
      </c>
      <c r="D12" s="13">
        <f t="shared" si="0"/>
        <v>1.6000000000000014</v>
      </c>
      <c r="E12" s="13">
        <v>1100</v>
      </c>
      <c r="F12" s="13">
        <v>695</v>
      </c>
      <c r="G12" s="13"/>
      <c r="H12" s="13">
        <f t="shared" si="1"/>
        <v>36.36162674798436</v>
      </c>
      <c r="I12" s="16">
        <f t="shared" si="2"/>
        <v>14.099999999999994</v>
      </c>
      <c r="J12" s="13">
        <f t="shared" si="6"/>
        <v>36.36162674798436</v>
      </c>
      <c r="K12" s="13">
        <f t="shared" si="3"/>
        <v>0.1414213562373095</v>
      </c>
      <c r="L12" s="13">
        <v>20</v>
      </c>
      <c r="M12" s="13">
        <f t="shared" si="4"/>
        <v>34.75</v>
      </c>
      <c r="N12" s="18">
        <f t="shared" si="5"/>
        <v>3.7512580241451596</v>
      </c>
      <c r="O12" s="13">
        <v>0.93160724073252044</v>
      </c>
      <c r="P12" s="16">
        <f t="shared" si="7"/>
        <v>39.031069272704777</v>
      </c>
      <c r="Q12" s="13">
        <v>0.926616232319735</v>
      </c>
      <c r="T12">
        <f t="shared" si="8"/>
        <v>14.099999999999994</v>
      </c>
      <c r="U12">
        <f t="shared" si="9"/>
        <v>39.031069272704777</v>
      </c>
      <c r="V12" s="20">
        <f t="shared" si="10"/>
        <v>3.7512580241451596</v>
      </c>
      <c r="W12" s="8">
        <v>1</v>
      </c>
      <c r="X12" s="8">
        <f t="shared" si="11"/>
        <v>14.099999999999994</v>
      </c>
      <c r="Y12" s="8">
        <f t="shared" si="12"/>
        <v>198.80999999999983</v>
      </c>
      <c r="Z12" s="8">
        <f t="shared" si="22"/>
        <v>24</v>
      </c>
      <c r="AA12" s="8">
        <v>1</v>
      </c>
      <c r="AB12" s="8">
        <f t="shared" si="13"/>
        <v>24</v>
      </c>
      <c r="AC12" s="8">
        <f t="shared" si="14"/>
        <v>576</v>
      </c>
      <c r="AD12" s="8">
        <f t="shared" si="15"/>
        <v>10.404794610629114</v>
      </c>
      <c r="AE12" s="8">
        <f t="shared" si="16"/>
        <v>0.26657723717308968</v>
      </c>
      <c r="AF12" s="8">
        <f t="shared" si="17"/>
        <v>3.758739044140563</v>
      </c>
      <c r="AG12" s="8">
        <f t="shared" si="18"/>
        <v>52.998220522381914</v>
      </c>
      <c r="AH12" s="8" cm="1">
        <f t="array" ref="AH12">MMULT(AA12:AC12,_xlfn.ANCHORARRAY($AS$10))</f>
        <v>37.123016020913212</v>
      </c>
      <c r="AI12" s="8" cm="1">
        <f t="array" ref="AI12">MMULT(AA12:AC12,MMULT(_xlfn.ANCHORARRAY($AS$5),TRANSPOSE(AA12:AC12)))</f>
        <v>1.2018225114040906</v>
      </c>
      <c r="AJ12" s="8">
        <f t="shared" si="19"/>
        <v>2.1487022501523927</v>
      </c>
      <c r="AK12" s="8">
        <f t="shared" si="20"/>
        <v>39.271718271065602</v>
      </c>
      <c r="AL12" s="8">
        <f t="shared" si="21"/>
        <v>34.974313770760823</v>
      </c>
      <c r="AN12" s="8" t="s">
        <v>33</v>
      </c>
      <c r="AO12" s="8">
        <v>-7.8761685972361661E-3</v>
      </c>
      <c r="AS12" s="8">
        <v>-8.4596084825312445E-3</v>
      </c>
    </row>
    <row r="13" spans="1:103" s="8" customFormat="1" x14ac:dyDescent="0.25">
      <c r="A13" s="12">
        <v>0.46180555555555503</v>
      </c>
      <c r="B13" s="13">
        <v>47.7</v>
      </c>
      <c r="C13" s="13">
        <v>49.4</v>
      </c>
      <c r="D13" s="13">
        <f t="shared" si="0"/>
        <v>1.6999999999999957</v>
      </c>
      <c r="E13" s="13">
        <v>1100</v>
      </c>
      <c r="F13" s="13">
        <v>697</v>
      </c>
      <c r="G13" s="13"/>
      <c r="H13" s="13">
        <f t="shared" si="1"/>
        <v>38.523369801599159</v>
      </c>
      <c r="I13" s="16">
        <f t="shared" si="2"/>
        <v>15.549999999999997</v>
      </c>
      <c r="J13" s="13">
        <f t="shared" si="6"/>
        <v>38.523369801599159</v>
      </c>
      <c r="K13" s="13">
        <f t="shared" si="3"/>
        <v>0.1414213562373095</v>
      </c>
      <c r="L13" s="13">
        <v>20</v>
      </c>
      <c r="M13" s="13">
        <f t="shared" si="4"/>
        <v>34.85</v>
      </c>
      <c r="N13" s="18">
        <f t="shared" si="5"/>
        <v>3.8040718262627364</v>
      </c>
      <c r="O13" s="13">
        <v>0.93081295684104803</v>
      </c>
      <c r="P13" s="16">
        <f t="shared" si="7"/>
        <v>41.386800128285785</v>
      </c>
      <c r="Q13" s="13">
        <v>0.92697267910805758</v>
      </c>
      <c r="T13">
        <f t="shared" si="8"/>
        <v>15.549999999999997</v>
      </c>
      <c r="U13">
        <f t="shared" si="9"/>
        <v>41.386800128285785</v>
      </c>
      <c r="V13" s="20">
        <f t="shared" si="10"/>
        <v>3.8040718262627364</v>
      </c>
      <c r="W13" s="8">
        <v>1</v>
      </c>
      <c r="X13" s="8">
        <f t="shared" si="11"/>
        <v>15.549999999999997</v>
      </c>
      <c r="Y13" s="8">
        <f t="shared" si="12"/>
        <v>241.80249999999992</v>
      </c>
      <c r="Z13" s="8">
        <f t="shared" si="22"/>
        <v>27</v>
      </c>
      <c r="AA13" s="8">
        <v>1</v>
      </c>
      <c r="AB13" s="8">
        <f t="shared" si="13"/>
        <v>27</v>
      </c>
      <c r="AC13" s="8">
        <f t="shared" si="14"/>
        <v>729</v>
      </c>
      <c r="AD13" s="8">
        <f t="shared" si="15"/>
        <v>10.879605333042761</v>
      </c>
      <c r="AE13" s="8">
        <f t="shared" si="16"/>
        <v>0.26287621413879497</v>
      </c>
      <c r="AF13" s="8">
        <f t="shared" si="17"/>
        <v>4.0877251298582609</v>
      </c>
      <c r="AG13" s="8">
        <f t="shared" si="18"/>
        <v>63.564125769295956</v>
      </c>
      <c r="AH13" s="8" cm="1">
        <f t="array" ref="AH13">MMULT(AA13:AC13,_xlfn.ANCHORARRAY($AS$10))</f>
        <v>35.416934982115706</v>
      </c>
      <c r="AI13" s="8" cm="1">
        <f t="array" ref="AI13">MMULT(AA13:AC13,MMULT(_xlfn.ANCHORARRAY($AS$5),TRANSPOSE(AA13:AC13)))</f>
        <v>1.6688065967482819</v>
      </c>
      <c r="AJ13" s="8">
        <f t="shared" si="19"/>
        <v>2.5319730294906777</v>
      </c>
      <c r="AK13" s="8">
        <f t="shared" si="20"/>
        <v>37.948908011606385</v>
      </c>
      <c r="AL13" s="8">
        <f t="shared" si="21"/>
        <v>32.884961952625027</v>
      </c>
    </row>
    <row r="14" spans="1:103" s="8" customFormat="1" x14ac:dyDescent="0.25">
      <c r="A14" s="12">
        <v>0.46527777777777801</v>
      </c>
      <c r="B14" s="13">
        <v>49.2</v>
      </c>
      <c r="C14" s="13">
        <v>51</v>
      </c>
      <c r="D14" s="13">
        <f t="shared" si="0"/>
        <v>1.7999999999999972</v>
      </c>
      <c r="E14" s="13">
        <v>1100</v>
      </c>
      <c r="F14" s="13">
        <v>700</v>
      </c>
      <c r="G14" s="13"/>
      <c r="H14" s="13">
        <f t="shared" si="1"/>
        <v>40.614638447971714</v>
      </c>
      <c r="I14" s="16">
        <f t="shared" si="2"/>
        <v>17.100000000000001</v>
      </c>
      <c r="J14" s="13">
        <f t="shared" si="6"/>
        <v>40.614638447971714</v>
      </c>
      <c r="K14" s="13">
        <f t="shared" si="3"/>
        <v>0.1414213562373095</v>
      </c>
      <c r="L14" s="13">
        <v>20</v>
      </c>
      <c r="M14" s="13">
        <f t="shared" si="4"/>
        <v>35</v>
      </c>
      <c r="N14" s="18">
        <f t="shared" si="5"/>
        <v>3.8537744997543952</v>
      </c>
      <c r="O14" s="13">
        <v>0.93007228947045528</v>
      </c>
      <c r="P14" s="16">
        <f t="shared" si="7"/>
        <v>43.668259884504259</v>
      </c>
      <c r="Q14" s="13">
        <v>0.92739006117098854</v>
      </c>
      <c r="T14">
        <f t="shared" si="8"/>
        <v>17.100000000000001</v>
      </c>
      <c r="U14">
        <f t="shared" si="9"/>
        <v>43.668259884504259</v>
      </c>
      <c r="V14" s="20">
        <f t="shared" si="10"/>
        <v>3.8537744997543952</v>
      </c>
      <c r="W14" s="8">
        <v>1</v>
      </c>
      <c r="X14" s="8">
        <f t="shared" si="11"/>
        <v>17.100000000000001</v>
      </c>
      <c r="Y14" s="8">
        <f t="shared" si="12"/>
        <v>292.41000000000003</v>
      </c>
      <c r="Z14" s="8">
        <f t="shared" si="22"/>
        <v>30</v>
      </c>
      <c r="AA14" s="8">
        <v>1</v>
      </c>
      <c r="AB14" s="8">
        <f t="shared" si="13"/>
        <v>30</v>
      </c>
      <c r="AC14" s="8">
        <f t="shared" si="14"/>
        <v>900</v>
      </c>
      <c r="AD14" s="8">
        <f t="shared" si="15"/>
        <v>11.331296080579515</v>
      </c>
      <c r="AE14" s="8">
        <f t="shared" si="16"/>
        <v>0.25948586251316236</v>
      </c>
      <c r="AF14" s="8">
        <f t="shared" si="17"/>
        <v>4.4372082489750762</v>
      </c>
      <c r="AG14" s="8">
        <f t="shared" si="18"/>
        <v>75.876261057473812</v>
      </c>
      <c r="AH14" s="8" cm="1">
        <f t="array" ref="AH14">MMULT(AA14:AC14,_xlfn.ANCHORARRAY($AS$10))</f>
        <v>33.558580990632635</v>
      </c>
      <c r="AI14" s="8" cm="1">
        <f t="array" ref="AI14">MMULT(AA14:AC14,MMULT(_xlfn.ANCHORARRAY($AS$5),TRANSPOSE(AA14:AC14)))</f>
        <v>4.0922671928283663</v>
      </c>
      <c r="AJ14" s="8">
        <f t="shared" si="19"/>
        <v>3.9649531709680317</v>
      </c>
      <c r="AK14" s="8">
        <f t="shared" si="20"/>
        <v>37.523534161600665</v>
      </c>
      <c r="AL14" s="8">
        <f t="shared" si="21"/>
        <v>29.593627819664604</v>
      </c>
      <c r="AO14" s="8" t="s">
        <v>34</v>
      </c>
      <c r="AS14" s="8" t="s">
        <v>54</v>
      </c>
    </row>
    <row r="15" spans="1:103" s="8" customFormat="1" x14ac:dyDescent="0.25">
      <c r="A15" s="12">
        <v>0.46875</v>
      </c>
      <c r="B15" s="13">
        <v>50.9</v>
      </c>
      <c r="C15" s="13">
        <v>52.4</v>
      </c>
      <c r="D15" s="13">
        <f t="shared" si="0"/>
        <v>1.5</v>
      </c>
      <c r="E15" s="13">
        <v>1100</v>
      </c>
      <c r="F15" s="13">
        <v>702</v>
      </c>
      <c r="G15" s="13"/>
      <c r="H15" s="13">
        <f t="shared" si="1"/>
        <v>33.749106022768572</v>
      </c>
      <c r="I15" s="16">
        <f t="shared" si="2"/>
        <v>18.649999999999999</v>
      </c>
      <c r="J15" s="13">
        <f t="shared" si="6"/>
        <v>33.749106022768572</v>
      </c>
      <c r="K15" s="13">
        <f t="shared" si="3"/>
        <v>0.1414213562373095</v>
      </c>
      <c r="L15" s="13">
        <v>20</v>
      </c>
      <c r="M15" s="13">
        <f t="shared" si="4"/>
        <v>35.1</v>
      </c>
      <c r="N15" s="18">
        <f t="shared" si="5"/>
        <v>3.6535597234606785</v>
      </c>
      <c r="O15" s="13">
        <v>0.92938662944164141</v>
      </c>
      <c r="P15" s="16">
        <f t="shared" si="7"/>
        <v>36.313311332060394</v>
      </c>
      <c r="Q15" s="13">
        <v>0.92786759060074275</v>
      </c>
      <c r="T15">
        <f t="shared" si="8"/>
        <v>18.649999999999999</v>
      </c>
      <c r="U15">
        <f t="shared" si="9"/>
        <v>36.313311332060394</v>
      </c>
      <c r="V15" s="20">
        <f t="shared" si="10"/>
        <v>3.6535597234606785</v>
      </c>
      <c r="W15" s="8">
        <v>1</v>
      </c>
      <c r="X15" s="8">
        <f t="shared" si="11"/>
        <v>18.649999999999999</v>
      </c>
      <c r="Y15" s="8">
        <f t="shared" si="12"/>
        <v>347.82249999999993</v>
      </c>
      <c r="Z15" s="8">
        <f t="shared" si="22"/>
        <v>33</v>
      </c>
      <c r="AA15" s="8">
        <v>1</v>
      </c>
      <c r="AB15" s="8">
        <f t="shared" si="13"/>
        <v>33</v>
      </c>
      <c r="AC15" s="8">
        <f t="shared" si="14"/>
        <v>1089</v>
      </c>
      <c r="AD15" s="8">
        <f t="shared" si="15"/>
        <v>9.9391590888417607</v>
      </c>
      <c r="AE15" s="8">
        <f t="shared" si="16"/>
        <v>0.27370566671694985</v>
      </c>
      <c r="AF15" s="8">
        <f t="shared" si="17"/>
        <v>5.1046106842711145</v>
      </c>
      <c r="AG15" s="8">
        <f t="shared" si="18"/>
        <v>95.200989261656275</v>
      </c>
      <c r="AH15" s="8" cm="1">
        <f t="array" ref="AH15">MMULT(AA15:AC15,_xlfn.ANCHORARRAY($AS$10))</f>
        <v>31.547954046464007</v>
      </c>
      <c r="AI15" s="8" cm="1">
        <f t="array" ref="AI15">MMULT(AA15:AC15,MMULT(_xlfn.ANCHORARRAY($AS$5),TRANSPOSE(AA15:AC15)))</f>
        <v>10.212813640795673</v>
      </c>
      <c r="AJ15" s="8">
        <f t="shared" si="19"/>
        <v>6.2636686440520348</v>
      </c>
      <c r="AK15" s="8">
        <f t="shared" si="20"/>
        <v>37.811622690516039</v>
      </c>
      <c r="AL15" s="8">
        <f t="shared" si="21"/>
        <v>25.284285402411971</v>
      </c>
      <c r="AN15" s="8" t="s">
        <v>45</v>
      </c>
      <c r="AO15" s="8">
        <f>SQRT(AO5)</f>
        <v>1.1665666028627681</v>
      </c>
      <c r="AS15" s="8">
        <f>SQRT(AS5)</f>
        <v>4.5797546085819834</v>
      </c>
    </row>
    <row r="16" spans="1:103" s="8" customFormat="1" x14ac:dyDescent="0.25">
      <c r="A16" s="12">
        <v>0.47222222222222199</v>
      </c>
      <c r="B16" s="13">
        <v>52.1</v>
      </c>
      <c r="C16" s="13">
        <v>53.8</v>
      </c>
      <c r="D16" s="13">
        <f t="shared" si="0"/>
        <v>1.6999999999999957</v>
      </c>
      <c r="E16" s="13">
        <v>1100</v>
      </c>
      <c r="F16" s="13">
        <v>705</v>
      </c>
      <c r="G16" s="13"/>
      <c r="H16" s="13">
        <f t="shared" si="1"/>
        <v>38.086225179737042</v>
      </c>
      <c r="I16" s="16">
        <f t="shared" si="2"/>
        <v>19.950000000000003</v>
      </c>
      <c r="J16" s="13">
        <f t="shared" si="6"/>
        <v>38.086225179737042</v>
      </c>
      <c r="K16" s="13">
        <f t="shared" si="3"/>
        <v>0.1414213562373095</v>
      </c>
      <c r="L16" s="13">
        <v>20</v>
      </c>
      <c r="M16" s="13">
        <f t="shared" si="4"/>
        <v>35.25</v>
      </c>
      <c r="N16" s="18">
        <f t="shared" si="5"/>
        <v>3.7609050537661379</v>
      </c>
      <c r="O16" s="13">
        <v>0.92875726816785897</v>
      </c>
      <c r="P16" s="16">
        <f t="shared" si="7"/>
        <v>41.007727729408764</v>
      </c>
      <c r="Q16" s="13">
        <v>0.92840436690320172</v>
      </c>
      <c r="T16">
        <f t="shared" si="8"/>
        <v>19.950000000000003</v>
      </c>
      <c r="U16">
        <f t="shared" si="9"/>
        <v>41.007727729408764</v>
      </c>
      <c r="V16" s="20">
        <f t="shared" si="10"/>
        <v>3.7609050537661379</v>
      </c>
      <c r="W16" s="8">
        <v>1</v>
      </c>
      <c r="X16" s="8">
        <f t="shared" si="11"/>
        <v>19.950000000000003</v>
      </c>
      <c r="Y16" s="8">
        <f t="shared" si="12"/>
        <v>398.00250000000011</v>
      </c>
      <c r="Z16" s="8">
        <f t="shared" si="22"/>
        <v>36</v>
      </c>
      <c r="AA16" s="8">
        <v>1</v>
      </c>
      <c r="AB16" s="8">
        <f t="shared" si="13"/>
        <v>36</v>
      </c>
      <c r="AC16" s="8">
        <f t="shared" si="14"/>
        <v>1296</v>
      </c>
      <c r="AD16" s="8">
        <f t="shared" si="15"/>
        <v>10.903685985995306</v>
      </c>
      <c r="AE16" s="8">
        <f t="shared" si="16"/>
        <v>0.2658934447171456</v>
      </c>
      <c r="AF16" s="8">
        <f t="shared" si="17"/>
        <v>5.3045742221070551</v>
      </c>
      <c r="AG16" s="8">
        <f t="shared" si="18"/>
        <v>105.82625573103576</v>
      </c>
      <c r="AH16" s="8" cm="1">
        <f t="array" ref="AH16">MMULT(AA16:AC16,_xlfn.ANCHORARRAY($AS$10))</f>
        <v>29.385054149609815</v>
      </c>
      <c r="AI16" s="8" cm="1">
        <f t="array" ref="AI16">MMULT(AA16:AC16,MMULT(_xlfn.ANCHORARRAY($AS$5),TRANSPOSE(AA16:AC16)))</f>
        <v>22.261807309067521</v>
      </c>
      <c r="AJ16" s="8">
        <f t="shared" si="19"/>
        <v>9.2477542656860088</v>
      </c>
      <c r="AK16" s="8">
        <f t="shared" si="20"/>
        <v>38.632808415295827</v>
      </c>
      <c r="AL16" s="8">
        <f t="shared" si="21"/>
        <v>20.137299883923806</v>
      </c>
      <c r="AN16" s="8" t="s">
        <v>46</v>
      </c>
      <c r="AO16" s="8">
        <f>SQRT(AP6)</f>
        <v>0.15078036907979439</v>
      </c>
      <c r="AS16" s="8">
        <f>SQRT(AT6)</f>
        <v>0.57708481237837761</v>
      </c>
    </row>
    <row r="17" spans="1:45" s="8" customFormat="1" x14ac:dyDescent="0.25">
      <c r="A17" s="12">
        <v>0.47569444444444398</v>
      </c>
      <c r="B17" s="13">
        <v>53.2</v>
      </c>
      <c r="C17" s="13">
        <v>54.9</v>
      </c>
      <c r="D17" s="13">
        <f t="shared" si="0"/>
        <v>1.6999999999999957</v>
      </c>
      <c r="E17" s="13">
        <v>1100</v>
      </c>
      <c r="F17" s="13">
        <v>708</v>
      </c>
      <c r="G17" s="13"/>
      <c r="H17" s="13">
        <f t="shared" si="1"/>
        <v>37.924842869653411</v>
      </c>
      <c r="I17" s="16">
        <f t="shared" si="2"/>
        <v>21.049999999999997</v>
      </c>
      <c r="J17" s="13">
        <f t="shared" si="6"/>
        <v>37.924842869653411</v>
      </c>
      <c r="K17" s="13">
        <f t="shared" si="3"/>
        <v>0.1414213562373095</v>
      </c>
      <c r="L17" s="13">
        <v>20</v>
      </c>
      <c r="M17" s="13">
        <f t="shared" si="4"/>
        <v>35.4</v>
      </c>
      <c r="N17" s="18">
        <f t="shared" si="5"/>
        <v>3.7449690154027215</v>
      </c>
      <c r="O17" s="13">
        <v>0.92818539467241368</v>
      </c>
      <c r="P17" s="16">
        <f t="shared" si="7"/>
        <v>40.859124790514834</v>
      </c>
      <c r="Q17" s="13">
        <v>0.92899937909077479</v>
      </c>
      <c r="T17">
        <f t="shared" si="8"/>
        <v>21.049999999999997</v>
      </c>
      <c r="U17">
        <f t="shared" si="9"/>
        <v>40.859124790514834</v>
      </c>
      <c r="V17" s="20">
        <f t="shared" si="10"/>
        <v>3.7449690154027215</v>
      </c>
      <c r="W17" s="8">
        <v>1</v>
      </c>
      <c r="X17" s="8">
        <f t="shared" si="11"/>
        <v>21.049999999999997</v>
      </c>
      <c r="Y17" s="8">
        <f t="shared" si="12"/>
        <v>443.10249999999991</v>
      </c>
      <c r="Z17" s="8">
        <f t="shared" si="22"/>
        <v>39</v>
      </c>
      <c r="AA17" s="8">
        <v>1</v>
      </c>
      <c r="AB17" s="8">
        <f t="shared" si="13"/>
        <v>39</v>
      </c>
      <c r="AC17" s="8">
        <f t="shared" si="14"/>
        <v>1521</v>
      </c>
      <c r="AD17" s="8">
        <f t="shared" si="15"/>
        <v>10.91040396394868</v>
      </c>
      <c r="AE17" s="8">
        <f t="shared" si="16"/>
        <v>0.26702490618402708</v>
      </c>
      <c r="AF17" s="8">
        <f t="shared" si="17"/>
        <v>5.6208742751737697</v>
      </c>
      <c r="AG17" s="8">
        <f t="shared" si="18"/>
        <v>118.31940349240783</v>
      </c>
      <c r="AH17" s="8" cm="1">
        <f t="array" ref="AH17">MMULT(AA17:AC17,_xlfn.ANCHORARRAY($AS$10))</f>
        <v>27.069881300070058</v>
      </c>
      <c r="AI17" s="8" cm="1">
        <f t="array" ref="AI17">MMULT(AA17:AC17,MMULT(_xlfn.ANCHORARRAY($AS$5),TRANSPOSE(AA17:AC17)))</f>
        <v>42.961361593327837</v>
      </c>
      <c r="AJ17" s="8">
        <f t="shared" si="19"/>
        <v>12.846803754122199</v>
      </c>
      <c r="AK17" s="8">
        <f t="shared" si="20"/>
        <v>39.916685054192257</v>
      </c>
      <c r="AL17" s="8">
        <f t="shared" si="21"/>
        <v>14.223077545947859</v>
      </c>
      <c r="AN17" s="8" t="s">
        <v>47</v>
      </c>
      <c r="AO17" s="8">
        <f>SQRT(AQ7)</f>
        <v>4.2245561833652561E-3</v>
      </c>
      <c r="AS17" s="8">
        <f>SQRT(AU7)</f>
        <v>1.5888500825133444E-2</v>
      </c>
    </row>
    <row r="18" spans="1:45" s="8" customFormat="1" x14ac:dyDescent="0.25">
      <c r="A18" s="12">
        <v>0.47916666666666602</v>
      </c>
      <c r="B18" s="14">
        <v>55.3</v>
      </c>
      <c r="C18" s="14">
        <v>56.9</v>
      </c>
      <c r="D18" s="13">
        <f t="shared" si="0"/>
        <v>1.6000000000000014</v>
      </c>
      <c r="E18" s="13">
        <v>1100</v>
      </c>
      <c r="F18" s="13">
        <v>710</v>
      </c>
      <c r="G18" s="13"/>
      <c r="H18" s="13">
        <f t="shared" si="1"/>
        <v>35.593423365984691</v>
      </c>
      <c r="I18" s="16">
        <f t="shared" si="2"/>
        <v>23.099999999999994</v>
      </c>
      <c r="J18" s="13">
        <f t="shared" si="6"/>
        <v>35.593423365984691</v>
      </c>
      <c r="K18" s="13">
        <f t="shared" si="3"/>
        <v>0.1414213562373095</v>
      </c>
      <c r="L18" s="13">
        <v>20</v>
      </c>
      <c r="M18" s="13">
        <f t="shared" si="4"/>
        <v>35.5</v>
      </c>
      <c r="N18" s="18">
        <f t="shared" si="5"/>
        <v>3.6720060940575863</v>
      </c>
      <c r="O18" s="13">
        <v>0.92767209271291495</v>
      </c>
      <c r="P18" s="16">
        <f t="shared" si="7"/>
        <v>38.368539536307601</v>
      </c>
      <c r="Q18" s="13">
        <v>0.92965150882821268</v>
      </c>
      <c r="T18">
        <f t="shared" si="8"/>
        <v>23.099999999999994</v>
      </c>
      <c r="U18">
        <f t="shared" si="9"/>
        <v>38.368539536307601</v>
      </c>
      <c r="V18" s="20">
        <f t="shared" si="10"/>
        <v>3.6720060940575863</v>
      </c>
      <c r="W18" s="8">
        <v>1</v>
      </c>
      <c r="X18" s="8">
        <f t="shared" si="11"/>
        <v>23.099999999999994</v>
      </c>
      <c r="Y18" s="8">
        <f t="shared" si="12"/>
        <v>533.60999999999979</v>
      </c>
      <c r="Z18" s="8">
        <f t="shared" si="22"/>
        <v>42</v>
      </c>
      <c r="AA18" s="8">
        <v>1</v>
      </c>
      <c r="AB18" s="8">
        <f t="shared" si="13"/>
        <v>42</v>
      </c>
      <c r="AC18" s="8">
        <f t="shared" si="14"/>
        <v>1764</v>
      </c>
      <c r="AD18" s="8">
        <f t="shared" si="15"/>
        <v>10.448931334400418</v>
      </c>
      <c r="AE18" s="8">
        <f t="shared" si="16"/>
        <v>0.272330702723588</v>
      </c>
      <c r="AF18" s="8">
        <f t="shared" si="17"/>
        <v>6.2908392329148812</v>
      </c>
      <c r="AG18" s="8">
        <f t="shared" si="18"/>
        <v>145.31838628033373</v>
      </c>
      <c r="AH18" s="8" cm="1">
        <f t="array" ref="AH18">MMULT(AA18:AC18,_xlfn.ANCHORARRAY($AS$10))</f>
        <v>24.602435497844741</v>
      </c>
      <c r="AI18" s="8" cm="1">
        <f t="array" ref="AI18">MMULT(AA18:AC18,MMULT(_xlfn.ANCHORARRAY($AS$5),TRANSPOSE(AA18:AC18)))</f>
        <v>75.52434191652651</v>
      </c>
      <c r="AJ18" s="8">
        <f t="shared" si="19"/>
        <v>17.033329442787405</v>
      </c>
      <c r="AK18" s="8">
        <f t="shared" si="20"/>
        <v>41.635764940632143</v>
      </c>
      <c r="AL18" s="8">
        <f t="shared" si="21"/>
        <v>7.5691060550573361</v>
      </c>
    </row>
    <row r="19" spans="1:45" s="8" customFormat="1" x14ac:dyDescent="0.25">
      <c r="A19" s="12">
        <v>0.48263888888888901</v>
      </c>
      <c r="B19" s="13">
        <v>55.9</v>
      </c>
      <c r="C19" s="13">
        <v>57.8</v>
      </c>
      <c r="D19" s="13">
        <f t="shared" si="0"/>
        <v>1.8999999999999986</v>
      </c>
      <c r="E19" s="13">
        <v>1100</v>
      </c>
      <c r="F19" s="13">
        <v>715</v>
      </c>
      <c r="G19" s="13"/>
      <c r="H19" s="13">
        <f t="shared" si="1"/>
        <v>41.971615490133978</v>
      </c>
      <c r="I19" s="16">
        <f t="shared" si="2"/>
        <v>23.849999999999994</v>
      </c>
      <c r="J19" s="13">
        <f t="shared" si="6"/>
        <v>41.971615490133978</v>
      </c>
      <c r="K19" s="13">
        <f t="shared" si="3"/>
        <v>0.1414213562373095</v>
      </c>
      <c r="L19" s="13">
        <v>20</v>
      </c>
      <c r="M19" s="13">
        <f t="shared" si="4"/>
        <v>35.75</v>
      </c>
      <c r="N19" s="18">
        <f t="shared" si="5"/>
        <v>3.8400575606080336</v>
      </c>
      <c r="O19" s="13">
        <v>0.92721833744141002</v>
      </c>
      <c r="P19" s="16">
        <f t="shared" si="7"/>
        <v>45.266162019564376</v>
      </c>
      <c r="Q19" s="13">
        <v>0.93035953267992244</v>
      </c>
      <c r="T19">
        <f t="shared" si="8"/>
        <v>23.849999999999994</v>
      </c>
      <c r="U19">
        <f t="shared" si="9"/>
        <v>45.266162019564376</v>
      </c>
      <c r="V19" s="20">
        <f t="shared" si="10"/>
        <v>3.8400575606080336</v>
      </c>
      <c r="W19" s="8">
        <v>1</v>
      </c>
      <c r="X19" s="8">
        <f t="shared" si="11"/>
        <v>23.849999999999994</v>
      </c>
      <c r="Y19" s="8">
        <f t="shared" si="12"/>
        <v>568.82249999999976</v>
      </c>
      <c r="Z19" s="8">
        <f t="shared" si="22"/>
        <v>45</v>
      </c>
      <c r="AA19" s="8">
        <v>1</v>
      </c>
      <c r="AB19" s="8">
        <f t="shared" si="13"/>
        <v>45</v>
      </c>
      <c r="AC19" s="8">
        <f t="shared" si="14"/>
        <v>2025</v>
      </c>
      <c r="AD19" s="8">
        <f t="shared" si="15"/>
        <v>11.787886328557258</v>
      </c>
      <c r="AE19" s="8">
        <f t="shared" si="16"/>
        <v>0.2604127631466181</v>
      </c>
      <c r="AF19" s="8">
        <f t="shared" si="17"/>
        <v>6.2108444010468409</v>
      </c>
      <c r="AG19" s="8">
        <f t="shared" si="18"/>
        <v>148.12863896496711</v>
      </c>
      <c r="AH19" s="8" cm="1">
        <f t="array" ref="AH19">MMULT(AA19:AC19,_xlfn.ANCHORARRAY($AS$10))</f>
        <v>21.98271674293386</v>
      </c>
      <c r="AI19" s="8" cm="1">
        <f t="array" ref="AI19">MMULT(AA19:AC19,MMULT(_xlfn.ANCHORARRAY($AS$5),TRANSPOSE(AA19:AC19)))</f>
        <v>123.65436572887936</v>
      </c>
      <c r="AJ19" s="8">
        <f t="shared" si="19"/>
        <v>21.795196979703189</v>
      </c>
      <c r="AK19" s="8">
        <f t="shared" si="20"/>
        <v>43.777913722637052</v>
      </c>
      <c r="AL19" s="8">
        <f t="shared" si="21"/>
        <v>0.18751976323067154</v>
      </c>
    </row>
    <row r="20" spans="1:45" s="8" customFormat="1" x14ac:dyDescent="0.25">
      <c r="A20" s="12">
        <v>0.48611111111111099</v>
      </c>
      <c r="B20" s="13">
        <v>57.4</v>
      </c>
      <c r="C20" s="13">
        <v>58.8</v>
      </c>
      <c r="D20" s="13">
        <f t="shared" si="0"/>
        <v>1.3999999999999986</v>
      </c>
      <c r="E20" s="13">
        <v>1100</v>
      </c>
      <c r="F20" s="13">
        <v>720</v>
      </c>
      <c r="G20" s="13"/>
      <c r="H20" s="13">
        <f t="shared" si="1"/>
        <v>30.711686480719376</v>
      </c>
      <c r="I20" s="16">
        <f t="shared" si="2"/>
        <v>25.099999999999994</v>
      </c>
      <c r="J20" s="13">
        <f t="shared" si="6"/>
        <v>30.711686480719376</v>
      </c>
      <c r="K20" s="13">
        <f t="shared" si="3"/>
        <v>0.1414213562373095</v>
      </c>
      <c r="L20" s="13">
        <v>20</v>
      </c>
      <c r="M20" s="13">
        <f t="shared" si="4"/>
        <v>36</v>
      </c>
      <c r="N20" s="18">
        <f t="shared" si="5"/>
        <v>3.5063359279447006</v>
      </c>
      <c r="O20" s="13">
        <v>0.92682499339891355</v>
      </c>
      <c r="P20" s="16">
        <f t="shared" si="7"/>
        <v>33.136446146204428</v>
      </c>
      <c r="Q20" s="13">
        <v>0.93112212593984289</v>
      </c>
      <c r="T20">
        <f t="shared" si="8"/>
        <v>25.099999999999994</v>
      </c>
      <c r="U20">
        <f t="shared" si="9"/>
        <v>33.136446146204428</v>
      </c>
      <c r="V20" s="20">
        <f t="shared" si="10"/>
        <v>3.5063359279447006</v>
      </c>
      <c r="W20" s="8">
        <v>1</v>
      </c>
      <c r="X20" s="8">
        <f t="shared" si="11"/>
        <v>25.099999999999994</v>
      </c>
      <c r="Y20" s="8">
        <f t="shared" si="12"/>
        <v>630.00999999999976</v>
      </c>
      <c r="Z20" s="8">
        <f t="shared" si="22"/>
        <v>48</v>
      </c>
      <c r="AA20" s="8">
        <v>1</v>
      </c>
      <c r="AB20" s="8">
        <f t="shared" si="13"/>
        <v>48</v>
      </c>
      <c r="AC20" s="8">
        <f t="shared" si="14"/>
        <v>2304</v>
      </c>
      <c r="AD20" s="8">
        <f t="shared" si="15"/>
        <v>9.4504482249160677</v>
      </c>
      <c r="AE20" s="8">
        <f t="shared" si="16"/>
        <v>0.28519800171747012</v>
      </c>
      <c r="AF20" s="8">
        <f t="shared" si="17"/>
        <v>7.1584698431084988</v>
      </c>
      <c r="AG20" s="8">
        <f t="shared" si="18"/>
        <v>179.67759306202331</v>
      </c>
      <c r="AH20" s="8" cm="1">
        <f t="array" ref="AH20">MMULT(AA20:AC20,_xlfn.ANCHORARRAY($AS$10))</f>
        <v>19.210725035337418</v>
      </c>
      <c r="AI20" s="8" cm="1">
        <f t="array" ref="AI20">MMULT(AA20:AC20,MMULT(_xlfn.ANCHORARRAY($AS$5),TRANSPOSE(AA20:AC20)))</f>
        <v>191.5458025078691</v>
      </c>
      <c r="AJ20" s="8">
        <f t="shared" si="19"/>
        <v>27.126414339426248</v>
      </c>
      <c r="AK20" s="8">
        <f t="shared" si="20"/>
        <v>46.337139374763666</v>
      </c>
      <c r="AL20" s="8">
        <f t="shared" si="21"/>
        <v>-7.9156893040888292</v>
      </c>
    </row>
    <row r="21" spans="1:45" s="8" customFormat="1" x14ac:dyDescent="0.25">
      <c r="A21" s="12">
        <v>0.48958333333333298</v>
      </c>
      <c r="B21" s="13">
        <v>58.7</v>
      </c>
      <c r="C21" s="13">
        <v>60.1</v>
      </c>
      <c r="D21" s="13">
        <f t="shared" si="0"/>
        <v>1.3999999999999986</v>
      </c>
      <c r="E21" s="13">
        <v>1100</v>
      </c>
      <c r="F21" s="13">
        <v>725</v>
      </c>
      <c r="G21" s="13"/>
      <c r="H21" s="13">
        <f t="shared" si="1"/>
        <v>30.499881746369585</v>
      </c>
      <c r="I21" s="16">
        <f t="shared" si="2"/>
        <v>26.400000000000006</v>
      </c>
      <c r="J21" s="13">
        <f t="shared" si="6"/>
        <v>30.499881746369585</v>
      </c>
      <c r="K21" s="13">
        <f t="shared" si="3"/>
        <v>0.1414213562373095</v>
      </c>
      <c r="L21" s="13">
        <v>20</v>
      </c>
      <c r="M21" s="13">
        <f t="shared" si="4"/>
        <v>36.25</v>
      </c>
      <c r="N21" s="18">
        <f t="shared" si="5"/>
        <v>3.4821543008554268</v>
      </c>
      <c r="O21" s="13">
        <v>0.92649281174976061</v>
      </c>
      <c r="P21" s="16">
        <f t="shared" si="7"/>
        <v>32.919717627131895</v>
      </c>
      <c r="Q21" s="13">
        <v>0.93193786524200373</v>
      </c>
      <c r="T21">
        <f t="shared" si="8"/>
        <v>26.400000000000006</v>
      </c>
      <c r="U21">
        <f t="shared" si="9"/>
        <v>32.919717627131895</v>
      </c>
      <c r="V21" s="20">
        <f t="shared" si="10"/>
        <v>3.4821543008554268</v>
      </c>
      <c r="W21" s="8">
        <v>1</v>
      </c>
      <c r="X21" s="8">
        <f t="shared" si="11"/>
        <v>26.400000000000006</v>
      </c>
      <c r="Y21" s="8">
        <f t="shared" si="12"/>
        <v>696.96000000000026</v>
      </c>
      <c r="Z21" s="8">
        <f t="shared" si="22"/>
        <v>51</v>
      </c>
      <c r="AA21" s="8">
        <v>1</v>
      </c>
      <c r="AB21" s="8">
        <f t="shared" si="13"/>
        <v>51</v>
      </c>
      <c r="AC21" s="8">
        <f t="shared" si="14"/>
        <v>2601</v>
      </c>
      <c r="AD21" s="8">
        <f t="shared" si="15"/>
        <v>9.4538365571694598</v>
      </c>
      <c r="AE21" s="8">
        <f t="shared" si="16"/>
        <v>0.28717854339606369</v>
      </c>
      <c r="AF21" s="8">
        <f t="shared" si="17"/>
        <v>7.5815135456560832</v>
      </c>
      <c r="AG21" s="8">
        <f t="shared" si="18"/>
        <v>200.15195760532063</v>
      </c>
      <c r="AH21" s="8" cm="1">
        <f t="array" ref="AH21">MMULT(AA21:AC21,_xlfn.ANCHORARRAY($AS$10))</f>
        <v>16.286460375055412</v>
      </c>
      <c r="AI21" s="8" cm="1">
        <f t="array" ref="AI21">MMULT(AA21:AC21,MMULT(_xlfn.ANCHORARRAY($AS$5),TRANSPOSE(AA21:AC21)))</f>
        <v>283.88377375824382</v>
      </c>
      <c r="AJ21" s="8">
        <f t="shared" si="19"/>
        <v>33.023747595778246</v>
      </c>
      <c r="AK21" s="8">
        <f t="shared" si="20"/>
        <v>49.310207970833659</v>
      </c>
      <c r="AL21" s="8">
        <f t="shared" si="21"/>
        <v>-16.737287220722834</v>
      </c>
    </row>
    <row r="22" spans="1:45" s="8" customFormat="1" x14ac:dyDescent="0.25">
      <c r="A22" s="12">
        <v>0.49305555555555503</v>
      </c>
      <c r="B22" s="13">
        <v>60</v>
      </c>
      <c r="C22" s="13">
        <v>61.5</v>
      </c>
      <c r="D22" s="13">
        <f t="shared" si="0"/>
        <v>1.5</v>
      </c>
      <c r="E22" s="13">
        <v>1100</v>
      </c>
      <c r="F22" s="13">
        <v>729</v>
      </c>
      <c r="G22" s="13"/>
      <c r="H22" s="13">
        <f t="shared" si="1"/>
        <v>32.499139133036408</v>
      </c>
      <c r="I22" s="16">
        <f t="shared" si="2"/>
        <v>27.75</v>
      </c>
      <c r="J22" s="13">
        <f t="shared" si="6"/>
        <v>32.499139133036408</v>
      </c>
      <c r="K22" s="13">
        <f t="shared" si="3"/>
        <v>0.1414213562373095</v>
      </c>
      <c r="L22" s="13">
        <v>20</v>
      </c>
      <c r="M22" s="13">
        <f t="shared" si="4"/>
        <v>36.450000000000003</v>
      </c>
      <c r="N22" s="18">
        <f t="shared" si="5"/>
        <v>3.5182426966658391</v>
      </c>
      <c r="O22" s="13">
        <v>0.92622242870970617</v>
      </c>
      <c r="P22" s="16">
        <f t="shared" si="7"/>
        <v>35.087834331878604</v>
      </c>
      <c r="Q22" s="13">
        <v>0.93280523296884599</v>
      </c>
      <c r="T22">
        <f t="shared" si="8"/>
        <v>27.75</v>
      </c>
      <c r="U22">
        <f t="shared" si="9"/>
        <v>35.087834331878604</v>
      </c>
      <c r="V22" s="20">
        <f t="shared" si="10"/>
        <v>3.5182426966658391</v>
      </c>
      <c r="W22" s="8">
        <v>1</v>
      </c>
      <c r="X22" s="8">
        <f t="shared" si="11"/>
        <v>27.75</v>
      </c>
      <c r="Y22" s="8">
        <f t="shared" si="12"/>
        <v>770.0625</v>
      </c>
      <c r="Z22" s="8">
        <f t="shared" si="22"/>
        <v>54</v>
      </c>
      <c r="AA22" s="8">
        <v>1</v>
      </c>
      <c r="AB22" s="8">
        <f t="shared" si="13"/>
        <v>54</v>
      </c>
      <c r="AC22" s="8">
        <f t="shared" si="14"/>
        <v>2916</v>
      </c>
      <c r="AD22" s="8">
        <f t="shared" si="15"/>
        <v>9.9731136698245884</v>
      </c>
      <c r="AE22" s="8">
        <f t="shared" si="16"/>
        <v>0.28423280774452481</v>
      </c>
      <c r="AF22" s="8">
        <f t="shared" si="17"/>
        <v>7.8874604149105636</v>
      </c>
      <c r="AG22" s="8">
        <f t="shared" si="18"/>
        <v>218.87702651376816</v>
      </c>
      <c r="AH22" s="8" cm="1">
        <f t="array" ref="AH22">MMULT(AA22:AC22,_xlfn.ANCHORARRAY($AS$10))</f>
        <v>13.209922762087846</v>
      </c>
      <c r="AI22" s="8" cm="1">
        <f t="array" ref="AI22">MMULT(AA22:AC22,MMULT(_xlfn.ANCHORARRAY($AS$5),TRANSPOSE(AA22:AC22)))</f>
        <v>405.84415301201869</v>
      </c>
      <c r="AJ22" s="8">
        <f t="shared" si="19"/>
        <v>39.485325099471716</v>
      </c>
      <c r="AK22" s="8">
        <f t="shared" si="20"/>
        <v>52.695247861559565</v>
      </c>
      <c r="AL22" s="8">
        <f t="shared" si="21"/>
        <v>-26.27540233738387</v>
      </c>
    </row>
    <row r="23" spans="1:45" s="8" customFormat="1" x14ac:dyDescent="0.25">
      <c r="A23" s="12">
        <v>0.49652777777777701</v>
      </c>
      <c r="B23" s="13">
        <v>61.3</v>
      </c>
      <c r="C23" s="13">
        <v>62.8</v>
      </c>
      <c r="D23" s="13">
        <f t="shared" si="0"/>
        <v>1.5</v>
      </c>
      <c r="E23" s="13">
        <v>1100</v>
      </c>
      <c r="F23" s="13">
        <v>733</v>
      </c>
      <c r="G23" s="13"/>
      <c r="H23" s="13">
        <f t="shared" si="1"/>
        <v>32.32179048838136</v>
      </c>
      <c r="I23" s="16">
        <f t="shared" si="2"/>
        <v>29.049999999999997</v>
      </c>
      <c r="J23" s="13">
        <f t="shared" si="6"/>
        <v>32.32179048838136</v>
      </c>
      <c r="K23" s="13">
        <f t="shared" si="3"/>
        <v>0.1414213562373095</v>
      </c>
      <c r="L23" s="13">
        <v>20</v>
      </c>
      <c r="M23" s="13">
        <f t="shared" si="4"/>
        <v>36.65</v>
      </c>
      <c r="N23" s="18">
        <f t="shared" si="5"/>
        <v>3.4990435550742105</v>
      </c>
      <c r="O23" s="13">
        <v>0.92601436349691146</v>
      </c>
      <c r="P23" s="16">
        <f t="shared" si="7"/>
        <v>34.904199937379438</v>
      </c>
      <c r="Q23" s="13">
        <v>0.93372262016887808</v>
      </c>
      <c r="T23">
        <f t="shared" si="8"/>
        <v>29.049999999999997</v>
      </c>
      <c r="U23">
        <f t="shared" si="9"/>
        <v>34.904199937379438</v>
      </c>
      <c r="V23" s="20">
        <f t="shared" si="10"/>
        <v>3.4990435550742105</v>
      </c>
      <c r="W23" s="8">
        <v>1</v>
      </c>
      <c r="X23" s="8">
        <f t="shared" si="11"/>
        <v>29.049999999999997</v>
      </c>
      <c r="Y23" s="8">
        <f t="shared" si="12"/>
        <v>843.9024999999998</v>
      </c>
      <c r="Z23" s="8">
        <f t="shared" si="22"/>
        <v>57</v>
      </c>
      <c r="AA23" s="8">
        <v>1</v>
      </c>
      <c r="AB23" s="8">
        <f t="shared" si="13"/>
        <v>57</v>
      </c>
      <c r="AC23" s="8">
        <f t="shared" si="14"/>
        <v>3249</v>
      </c>
      <c r="AD23" s="8">
        <f t="shared" si="15"/>
        <v>9.9753545184547328</v>
      </c>
      <c r="AE23" s="8">
        <f t="shared" si="16"/>
        <v>0.28579238419305447</v>
      </c>
      <c r="AF23" s="8">
        <f t="shared" si="17"/>
        <v>8.3022687608082322</v>
      </c>
      <c r="AG23" s="8">
        <f t="shared" si="18"/>
        <v>241.18090750147911</v>
      </c>
      <c r="AH23" s="8" cm="1">
        <f t="array" ref="AH23">MMULT(AA23:AC23,_xlfn.ANCHORARRAY($AS$10))</f>
        <v>9.9811121964347151</v>
      </c>
      <c r="AI23" s="8" cm="1">
        <f t="array" ref="AI23">MMULT(AA23:AC23,MMULT(_xlfn.ANCHORARRAY($AS$5),TRANSPOSE(AA23:AC23)))</f>
        <v>563.09356582847442</v>
      </c>
      <c r="AJ23" s="8">
        <f t="shared" si="19"/>
        <v>46.510001531785264</v>
      </c>
      <c r="AK23" s="8">
        <f t="shared" si="20"/>
        <v>56.491113728219979</v>
      </c>
      <c r="AL23" s="8">
        <f t="shared" si="21"/>
        <v>-36.528889335350549</v>
      </c>
    </row>
    <row r="24" spans="1:45" s="8" customFormat="1" ht="18" customHeight="1" x14ac:dyDescent="0.25">
      <c r="A24" s="12">
        <v>0.5</v>
      </c>
      <c r="B24" s="13">
        <v>62.5</v>
      </c>
      <c r="C24" s="13">
        <v>63.9</v>
      </c>
      <c r="D24" s="13">
        <f t="shared" si="0"/>
        <v>1.3999999999999986</v>
      </c>
      <c r="E24" s="13">
        <v>1100</v>
      </c>
      <c r="F24" s="13">
        <v>737</v>
      </c>
      <c r="G24" s="13"/>
      <c r="H24" s="13">
        <f t="shared" si="1"/>
        <v>30.003275802059633</v>
      </c>
      <c r="I24" s="16">
        <f t="shared" si="2"/>
        <v>30.200000000000003</v>
      </c>
      <c r="J24" s="13">
        <f t="shared" si="6"/>
        <v>30.003275802059633</v>
      </c>
      <c r="K24" s="13">
        <f t="shared" si="3"/>
        <v>0.1414213562373095</v>
      </c>
      <c r="L24" s="13">
        <v>20</v>
      </c>
      <c r="M24" s="13">
        <f t="shared" si="4"/>
        <v>36.85</v>
      </c>
      <c r="N24" s="18">
        <f t="shared" si="5"/>
        <v>3.4254570802173467</v>
      </c>
      <c r="O24" s="13">
        <v>0.92586901722862569</v>
      </c>
      <c r="P24" s="16">
        <f t="shared" si="7"/>
        <v>32.4055295552145</v>
      </c>
      <c r="Q24" s="13">
        <v>0.93468833134423268</v>
      </c>
      <c r="T24">
        <f t="shared" si="8"/>
        <v>30.200000000000003</v>
      </c>
      <c r="U24">
        <f t="shared" si="9"/>
        <v>32.4055295552145</v>
      </c>
      <c r="V24" s="20">
        <f t="shared" si="10"/>
        <v>3.4254570802173467</v>
      </c>
      <c r="W24" s="8">
        <v>1</v>
      </c>
      <c r="X24" s="8">
        <f t="shared" si="11"/>
        <v>30.200000000000003</v>
      </c>
      <c r="Y24" s="8">
        <f t="shared" si="12"/>
        <v>912.04000000000019</v>
      </c>
      <c r="Z24" s="8">
        <f t="shared" si="22"/>
        <v>60</v>
      </c>
      <c r="AA24" s="8">
        <v>1</v>
      </c>
      <c r="AB24" s="8">
        <f t="shared" si="13"/>
        <v>60</v>
      </c>
      <c r="AC24" s="8">
        <f t="shared" si="14"/>
        <v>3600</v>
      </c>
      <c r="AD24" s="8">
        <f t="shared" si="15"/>
        <v>9.4602059802069842</v>
      </c>
      <c r="AE24" s="8">
        <f t="shared" si="16"/>
        <v>0.2919318434246882</v>
      </c>
      <c r="AF24" s="8">
        <f t="shared" si="17"/>
        <v>8.8163416714255831</v>
      </c>
      <c r="AG24" s="8">
        <f t="shared" si="18"/>
        <v>266.25351847705264</v>
      </c>
      <c r="AH24" s="8" cm="1">
        <f t="array" ref="AH24">MMULT(AA24:AC24,_xlfn.ANCHORARRAY($AS$10))</f>
        <v>6.6000286780960238</v>
      </c>
      <c r="AI24" s="8" cm="1">
        <f t="array" ref="AI24">MMULT(AA24:AC24,MMULT(_xlfn.ANCHORARRAY($AS$5),TRANSPOSE(AA24:AC24)))</f>
        <v>761.78938979415727</v>
      </c>
      <c r="AJ24" s="8">
        <f t="shared" si="19"/>
        <v>54.097043540596879</v>
      </c>
      <c r="AK24" s="8">
        <f t="shared" si="20"/>
        <v>60.697072218692902</v>
      </c>
      <c r="AL24" s="8">
        <f t="shared" si="21"/>
        <v>-47.497014862500855</v>
      </c>
    </row>
    <row r="25" spans="1:45" x14ac:dyDescent="0.25">
      <c r="I25" s="17">
        <v>35</v>
      </c>
      <c r="N25" s="19"/>
      <c r="O25" s="3"/>
    </row>
    <row r="26" spans="1:45" x14ac:dyDescent="0.25">
      <c r="I26" s="17">
        <v>40</v>
      </c>
      <c r="N26" s="19"/>
      <c r="O26" s="3"/>
    </row>
    <row r="27" spans="1:45" x14ac:dyDescent="0.25">
      <c r="I27" s="17">
        <v>45</v>
      </c>
      <c r="N27" s="19"/>
      <c r="O27" s="3"/>
    </row>
    <row r="28" spans="1:45" x14ac:dyDescent="0.25">
      <c r="I28" s="17">
        <v>50</v>
      </c>
      <c r="N28" s="19"/>
      <c r="O28" s="3"/>
    </row>
    <row r="29" spans="1:45" x14ac:dyDescent="0.25">
      <c r="I29" s="17">
        <v>55</v>
      </c>
      <c r="N29" s="19"/>
      <c r="O29" s="3"/>
    </row>
    <row r="30" spans="1:45" x14ac:dyDescent="0.25">
      <c r="I30" s="17">
        <v>60</v>
      </c>
      <c r="N30" s="19"/>
      <c r="O30" s="3"/>
    </row>
    <row r="31" spans="1:45" x14ac:dyDescent="0.25">
      <c r="I31" s="17">
        <v>65</v>
      </c>
      <c r="N31" s="19"/>
      <c r="O31" s="3"/>
    </row>
    <row r="32" spans="1:45" x14ac:dyDescent="0.25">
      <c r="N32" s="19"/>
      <c r="O32" s="3"/>
    </row>
    <row r="33" spans="14:15" x14ac:dyDescent="0.25">
      <c r="N33" s="19"/>
      <c r="O33" s="3"/>
    </row>
    <row r="34" spans="14:15" x14ac:dyDescent="0.25">
      <c r="N34" s="19"/>
      <c r="O34" s="3"/>
    </row>
    <row r="35" spans="14:15" x14ac:dyDescent="0.25">
      <c r="N35" s="19"/>
      <c r="O35" s="3"/>
    </row>
    <row r="36" spans="14:15" x14ac:dyDescent="0.25">
      <c r="N36" s="19"/>
      <c r="O36" s="3"/>
    </row>
    <row r="37" spans="14:15" x14ac:dyDescent="0.25">
      <c r="N37" s="19"/>
      <c r="O37" s="3"/>
    </row>
    <row r="38" spans="14:15" x14ac:dyDescent="0.25">
      <c r="N38" s="19"/>
      <c r="O38" s="3"/>
    </row>
    <row r="39" spans="14:15" x14ac:dyDescent="0.25">
      <c r="N39" s="19"/>
      <c r="O39" s="3"/>
    </row>
    <row r="40" spans="14:15" x14ac:dyDescent="0.25">
      <c r="N40" s="19"/>
      <c r="O40" s="3"/>
    </row>
    <row r="41" spans="14:15" x14ac:dyDescent="0.25">
      <c r="N41" s="19"/>
      <c r="O41" s="3"/>
    </row>
    <row r="42" spans="14:15" x14ac:dyDescent="0.25">
      <c r="N42" s="19"/>
      <c r="O42" s="3"/>
    </row>
    <row r="43" spans="14:15" x14ac:dyDescent="0.25">
      <c r="N43" s="19"/>
      <c r="O43" s="3"/>
    </row>
    <row r="44" spans="14:15" x14ac:dyDescent="0.25">
      <c r="N44" s="19"/>
      <c r="O44" s="3"/>
    </row>
    <row r="45" spans="14:15" x14ac:dyDescent="0.25">
      <c r="N45" s="19"/>
      <c r="O45" s="3"/>
    </row>
    <row r="46" spans="14:15" x14ac:dyDescent="0.25">
      <c r="N46" s="19"/>
      <c r="O46" s="3"/>
    </row>
    <row r="47" spans="14:15" x14ac:dyDescent="0.25">
      <c r="N47" s="19"/>
      <c r="O47" s="3"/>
    </row>
    <row r="48" spans="14:15" x14ac:dyDescent="0.25">
      <c r="N48" s="19"/>
      <c r="O48" s="3"/>
    </row>
    <row r="49" spans="14:22" x14ac:dyDescent="0.25">
      <c r="N49" s="19"/>
      <c r="O49" s="3"/>
    </row>
    <row r="50" spans="14:22" x14ac:dyDescent="0.25">
      <c r="N50" s="19"/>
      <c r="O50" s="3"/>
    </row>
    <row r="51" spans="14:22" x14ac:dyDescent="0.25">
      <c r="N51" s="19"/>
      <c r="O51" s="3"/>
    </row>
    <row r="52" spans="14:22" x14ac:dyDescent="0.25">
      <c r="N52" s="19"/>
      <c r="O52" s="3"/>
    </row>
    <row r="53" spans="14:22" x14ac:dyDescent="0.25">
      <c r="N53" s="19"/>
      <c r="O53" s="3"/>
    </row>
    <row r="54" spans="14:22" x14ac:dyDescent="0.25">
      <c r="N54" s="19"/>
      <c r="O54" s="3"/>
    </row>
    <row r="55" spans="14:22" x14ac:dyDescent="0.25">
      <c r="N55" s="19"/>
      <c r="O55" s="3"/>
      <c r="T55" s="5"/>
      <c r="U55" s="5"/>
      <c r="V55" s="5"/>
    </row>
    <row r="56" spans="14:22" x14ac:dyDescent="0.25">
      <c r="N56" s="19"/>
      <c r="O56" s="3"/>
      <c r="T56" s="5"/>
      <c r="U56" s="5"/>
      <c r="V56" s="5"/>
    </row>
    <row r="57" spans="14:22" x14ac:dyDescent="0.25">
      <c r="N57" s="19"/>
      <c r="O57" s="3"/>
      <c r="T57" s="5"/>
      <c r="U57" s="5"/>
      <c r="V57" s="5"/>
    </row>
    <row r="58" spans="14:22" x14ac:dyDescent="0.25">
      <c r="N58" s="19"/>
      <c r="O58" s="3"/>
      <c r="T58" s="5"/>
      <c r="U58" s="5"/>
      <c r="V58" s="5"/>
    </row>
    <row r="59" spans="14:22" x14ac:dyDescent="0.25">
      <c r="N59" s="19"/>
      <c r="O59" s="3"/>
      <c r="T59" s="5"/>
      <c r="U59" s="5"/>
      <c r="V59" s="5"/>
    </row>
    <row r="60" spans="14:22" x14ac:dyDescent="0.25">
      <c r="N60" s="19"/>
      <c r="O60" s="3"/>
      <c r="T60" s="5"/>
      <c r="U60" s="5"/>
      <c r="V60" s="5"/>
    </row>
    <row r="61" spans="14:22" x14ac:dyDescent="0.25">
      <c r="N61" s="19"/>
      <c r="O61" s="3"/>
      <c r="T61" s="5"/>
      <c r="U61" s="5"/>
      <c r="V61" s="5"/>
    </row>
    <row r="62" spans="14:22" x14ac:dyDescent="0.25">
      <c r="N62" s="19"/>
      <c r="O62" s="3"/>
    </row>
    <row r="63" spans="14:22" x14ac:dyDescent="0.25">
      <c r="N63" s="19"/>
      <c r="O63" s="3"/>
    </row>
    <row r="64" spans="14:22" x14ac:dyDescent="0.25">
      <c r="N64" s="19"/>
      <c r="O64" s="3"/>
    </row>
    <row r="65" spans="14:15" x14ac:dyDescent="0.25">
      <c r="N65" s="19"/>
      <c r="O65" s="3"/>
    </row>
    <row r="66" spans="14:15" x14ac:dyDescent="0.25">
      <c r="N66" s="19"/>
      <c r="O66" s="3"/>
    </row>
    <row r="67" spans="14:15" x14ac:dyDescent="0.25">
      <c r="N67" s="19"/>
      <c r="O67" s="3"/>
    </row>
    <row r="68" spans="14:15" x14ac:dyDescent="0.25">
      <c r="N68" s="19"/>
      <c r="O68" s="3"/>
    </row>
    <row r="69" spans="14:15" x14ac:dyDescent="0.25">
      <c r="N69" s="19"/>
      <c r="O69" s="3"/>
    </row>
    <row r="70" spans="14:15" x14ac:dyDescent="0.25">
      <c r="N70" s="19"/>
      <c r="O70" s="3"/>
    </row>
    <row r="71" spans="14:15" x14ac:dyDescent="0.25">
      <c r="N71" s="19"/>
      <c r="O71" s="3"/>
    </row>
    <row r="72" spans="14:15" x14ac:dyDescent="0.25">
      <c r="N72" s="19"/>
      <c r="O72" s="3"/>
    </row>
    <row r="73" spans="14:15" x14ac:dyDescent="0.25">
      <c r="N73" s="19"/>
      <c r="O73" s="3"/>
    </row>
    <row r="74" spans="14:15" x14ac:dyDescent="0.25">
      <c r="N74" s="19"/>
      <c r="O7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48576"/>
  <sheetViews>
    <sheetView topLeftCell="R19" zoomScaleNormal="100" workbookViewId="0">
      <selection activeCell="AE20" sqref="AE20:AE41"/>
    </sheetView>
  </sheetViews>
  <sheetFormatPr defaultRowHeight="15" x14ac:dyDescent="0.25"/>
  <cols>
    <col min="1" max="1" width="11.5703125" style="1" bestFit="1" customWidth="1"/>
    <col min="5" max="5" width="10.5703125" bestFit="1" customWidth="1"/>
    <col min="14" max="14" width="13.7109375" bestFit="1" customWidth="1"/>
    <col min="15" max="16" width="13.7109375" customWidth="1"/>
    <col min="17" max="17" width="21.7109375" bestFit="1" customWidth="1"/>
    <col min="18" max="18" width="14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/>
      <c r="P1" s="2" t="s">
        <v>12</v>
      </c>
      <c r="Q1" t="s">
        <v>13</v>
      </c>
      <c r="R1" t="s">
        <v>14</v>
      </c>
    </row>
    <row r="2" spans="1:18" x14ac:dyDescent="0.25">
      <c r="B2">
        <v>34</v>
      </c>
      <c r="C2">
        <v>35.9</v>
      </c>
      <c r="D2">
        <f t="shared" ref="D2:D41" si="0">C2-B2</f>
        <v>1.8999999999999986</v>
      </c>
      <c r="E2">
        <v>1100</v>
      </c>
      <c r="F2">
        <v>645</v>
      </c>
      <c r="H2">
        <f t="shared" ref="H2:H65" si="1">(E2*4187*100*D2)/(3600*8.1*F2)</f>
        <v>46.526674535574877</v>
      </c>
      <c r="I2">
        <f t="shared" ref="I2:I41" si="2">((C2+B2)/2)-33</f>
        <v>1.9500000000000028</v>
      </c>
      <c r="J2">
        <f t="shared" ref="J2:J8" si="3">H2/1</f>
        <v>46.526674535574877</v>
      </c>
      <c r="K2">
        <f>SQRT(0.02)</f>
        <v>0.1414213562373095</v>
      </c>
      <c r="L2">
        <v>20</v>
      </c>
      <c r="M2">
        <f>0.05*F2</f>
        <v>32.25</v>
      </c>
      <c r="N2" s="3">
        <f>H2*SQRT((K2/D2)^2+(L2/E2)^2+(M2/F2)^2)</f>
        <v>4.2568079935422389</v>
      </c>
      <c r="O2" s="3"/>
      <c r="P2" s="3"/>
      <c r="Q2" s="4">
        <v>44632.430555555555</v>
      </c>
      <c r="R2">
        <v>0.93969511450726051</v>
      </c>
    </row>
    <row r="3" spans="1:18" ht="15.75" customHeight="1" x14ac:dyDescent="0.25">
      <c r="B3">
        <v>34.200000000000003</v>
      </c>
      <c r="C3">
        <v>36</v>
      </c>
      <c r="D3">
        <f t="shared" si="0"/>
        <v>1.7999999999999972</v>
      </c>
      <c r="E3">
        <v>1100</v>
      </c>
      <c r="F3">
        <v>645</v>
      </c>
      <c r="H3">
        <f t="shared" si="1"/>
        <v>44.077902191597211</v>
      </c>
      <c r="I3">
        <f t="shared" si="2"/>
        <v>2.1000000000000014</v>
      </c>
      <c r="J3">
        <f t="shared" si="3"/>
        <v>44.077902191597211</v>
      </c>
      <c r="K3">
        <f t="shared" ref="K3:K66" si="4">SQRT(0.02)</f>
        <v>0.1414213562373095</v>
      </c>
      <c r="L3">
        <v>20</v>
      </c>
      <c r="M3">
        <f t="shared" ref="M3:M66" si="5">0.05*F3</f>
        <v>32.25</v>
      </c>
      <c r="N3" s="3">
        <f t="shared" ref="N3:N66" si="6">H3*SQRT((K3/D3)^2+(L3/E3)^2+(M3/F3)^2)</f>
        <v>4.1823909299660107</v>
      </c>
      <c r="O3" s="3"/>
      <c r="P3" s="3"/>
      <c r="Q3" s="4">
        <f>Q2+5/24/60</f>
        <v>44632.434027777774</v>
      </c>
      <c r="R3">
        <v>0.93853259550253221</v>
      </c>
    </row>
    <row r="4" spans="1:18" x14ac:dyDescent="0.25">
      <c r="B4">
        <v>35.1</v>
      </c>
      <c r="C4">
        <v>36.9</v>
      </c>
      <c r="D4">
        <f t="shared" si="0"/>
        <v>1.7999999999999972</v>
      </c>
      <c r="E4">
        <v>1100</v>
      </c>
      <c r="F4">
        <v>655</v>
      </c>
      <c r="H4">
        <f t="shared" si="1"/>
        <v>43.404957119969772</v>
      </c>
      <c r="I4">
        <f t="shared" si="2"/>
        <v>3</v>
      </c>
      <c r="J4">
        <f t="shared" si="3"/>
        <v>43.404957119969772</v>
      </c>
      <c r="K4">
        <f t="shared" si="4"/>
        <v>0.1414213562373095</v>
      </c>
      <c r="L4">
        <v>20</v>
      </c>
      <c r="M4">
        <f t="shared" si="5"/>
        <v>32.75</v>
      </c>
      <c r="N4" s="3">
        <f t="shared" si="6"/>
        <v>4.1185376333253076</v>
      </c>
      <c r="O4" s="3"/>
      <c r="P4" s="3"/>
      <c r="Q4" s="4">
        <f t="shared" ref="Q4:Q59" si="7">Q3+5/24/60</f>
        <v>44632.437499999993</v>
      </c>
      <c r="R4">
        <v>0.93740946506996181</v>
      </c>
    </row>
    <row r="5" spans="1:18" x14ac:dyDescent="0.25">
      <c r="B5">
        <v>35.5</v>
      </c>
      <c r="C5">
        <v>37.299999999999997</v>
      </c>
      <c r="D5">
        <f t="shared" si="0"/>
        <v>1.7999999999999972</v>
      </c>
      <c r="E5">
        <v>1100</v>
      </c>
      <c r="F5">
        <v>658</v>
      </c>
      <c r="H5">
        <f t="shared" si="1"/>
        <v>43.207062178693313</v>
      </c>
      <c r="I5">
        <f t="shared" si="2"/>
        <v>3.3999999999999986</v>
      </c>
      <c r="J5">
        <f t="shared" si="3"/>
        <v>43.207062178693313</v>
      </c>
      <c r="K5">
        <f t="shared" si="4"/>
        <v>0.1414213562373095</v>
      </c>
      <c r="L5">
        <v>20</v>
      </c>
      <c r="M5">
        <f t="shared" si="5"/>
        <v>32.9</v>
      </c>
      <c r="N5" s="3">
        <f t="shared" si="6"/>
        <v>4.0997601061216962</v>
      </c>
      <c r="O5" s="3"/>
      <c r="P5" s="3"/>
      <c r="Q5" s="4">
        <f t="shared" si="7"/>
        <v>44632.440972222212</v>
      </c>
      <c r="R5">
        <v>0.93632776355282732</v>
      </c>
    </row>
    <row r="6" spans="1:18" x14ac:dyDescent="0.25">
      <c r="B6">
        <v>40.5</v>
      </c>
      <c r="C6">
        <v>42.3</v>
      </c>
      <c r="D6">
        <f t="shared" si="0"/>
        <v>1.7999999999999972</v>
      </c>
      <c r="E6">
        <v>1100</v>
      </c>
      <c r="F6">
        <v>656</v>
      </c>
      <c r="H6">
        <f t="shared" si="1"/>
        <v>43.338791026799086</v>
      </c>
      <c r="I6">
        <f t="shared" si="2"/>
        <v>8.3999999999999986</v>
      </c>
      <c r="J6">
        <f t="shared" si="3"/>
        <v>43.338791026799086</v>
      </c>
      <c r="K6">
        <f t="shared" si="4"/>
        <v>0.1414213562373095</v>
      </c>
      <c r="L6">
        <v>20</v>
      </c>
      <c r="M6">
        <f t="shared" si="5"/>
        <v>32.800000000000004</v>
      </c>
      <c r="N6" s="3">
        <f t="shared" si="6"/>
        <v>4.1122593747379215</v>
      </c>
      <c r="O6" s="3"/>
      <c r="P6" s="3"/>
      <c r="Q6" s="4">
        <f t="shared" si="7"/>
        <v>44632.444444444431</v>
      </c>
      <c r="R6">
        <v>0.9352894654843944</v>
      </c>
    </row>
    <row r="7" spans="1:18" x14ac:dyDescent="0.25">
      <c r="B7">
        <v>41.7</v>
      </c>
      <c r="C7">
        <v>42.9</v>
      </c>
      <c r="D7">
        <f t="shared" si="0"/>
        <v>1.1999999999999957</v>
      </c>
      <c r="E7">
        <v>1100</v>
      </c>
      <c r="F7">
        <v>653</v>
      </c>
      <c r="H7">
        <f t="shared" si="1"/>
        <v>29.025264842858753</v>
      </c>
      <c r="I7">
        <f t="shared" si="2"/>
        <v>9.2999999999999972</v>
      </c>
      <c r="J7">
        <f t="shared" si="3"/>
        <v>29.025264842858753</v>
      </c>
      <c r="K7">
        <f t="shared" si="4"/>
        <v>0.1414213562373095</v>
      </c>
      <c r="L7">
        <v>20</v>
      </c>
      <c r="M7">
        <f t="shared" si="5"/>
        <v>32.65</v>
      </c>
      <c r="N7" s="3">
        <f t="shared" si="6"/>
        <v>3.7530764461017943</v>
      </c>
      <c r="O7" s="3"/>
      <c r="P7" s="3"/>
      <c r="Q7" s="4">
        <f t="shared" si="7"/>
        <v>44632.44791666665</v>
      </c>
      <c r="R7">
        <v>0.93429647531858051</v>
      </c>
    </row>
    <row r="8" spans="1:18" x14ac:dyDescent="0.25">
      <c r="B8">
        <v>42.7</v>
      </c>
      <c r="C8">
        <v>44.1</v>
      </c>
      <c r="D8">
        <f t="shared" si="0"/>
        <v>1.3999999999999986</v>
      </c>
      <c r="E8">
        <v>1100</v>
      </c>
      <c r="F8">
        <v>650</v>
      </c>
      <c r="H8">
        <f t="shared" si="1"/>
        <v>34.019098870950693</v>
      </c>
      <c r="I8">
        <f t="shared" si="2"/>
        <v>10.400000000000006</v>
      </c>
      <c r="J8">
        <f t="shared" si="3"/>
        <v>34.019098870950693</v>
      </c>
      <c r="K8">
        <f t="shared" si="4"/>
        <v>0.1414213562373095</v>
      </c>
      <c r="L8">
        <v>20</v>
      </c>
      <c r="M8">
        <f t="shared" si="5"/>
        <v>32.5</v>
      </c>
      <c r="N8" s="3">
        <f t="shared" si="6"/>
        <v>3.8839413355695145</v>
      </c>
      <c r="O8" s="3"/>
      <c r="P8" s="3"/>
      <c r="Q8" s="4">
        <f t="shared" si="7"/>
        <v>44632.451388888869</v>
      </c>
      <c r="R8">
        <v>0.93335062191375417</v>
      </c>
    </row>
    <row r="9" spans="1:18" x14ac:dyDescent="0.25">
      <c r="B9">
        <v>40.5</v>
      </c>
      <c r="C9">
        <v>42</v>
      </c>
      <c r="D9">
        <f t="shared" si="0"/>
        <v>1.5</v>
      </c>
      <c r="E9">
        <v>1100</v>
      </c>
      <c r="F9">
        <v>656</v>
      </c>
      <c r="H9">
        <f t="shared" si="1"/>
        <v>36.115659188999295</v>
      </c>
      <c r="I9">
        <f t="shared" si="2"/>
        <v>8.25</v>
      </c>
      <c r="J9">
        <f>H9/1</f>
        <v>36.115659188999295</v>
      </c>
      <c r="K9">
        <f t="shared" si="4"/>
        <v>0.1414213562373095</v>
      </c>
      <c r="L9">
        <v>20</v>
      </c>
      <c r="M9">
        <f t="shared" si="5"/>
        <v>32.800000000000004</v>
      </c>
      <c r="N9" s="3">
        <f t="shared" si="6"/>
        <v>3.9097544601667629</v>
      </c>
      <c r="O9" s="3"/>
      <c r="P9" s="3"/>
      <c r="Q9" s="4">
        <f t="shared" si="7"/>
        <v>44632.454861111088</v>
      </c>
      <c r="R9">
        <v>0.93245365516940171</v>
      </c>
    </row>
    <row r="10" spans="1:18" x14ac:dyDescent="0.25">
      <c r="B10">
        <v>41.7</v>
      </c>
      <c r="C10">
        <v>43.6</v>
      </c>
      <c r="D10">
        <f t="shared" si="0"/>
        <v>1.8999999999999986</v>
      </c>
      <c r="E10">
        <v>1100</v>
      </c>
      <c r="F10">
        <v>660</v>
      </c>
      <c r="H10">
        <f t="shared" si="1"/>
        <v>45.469250114311812</v>
      </c>
      <c r="I10">
        <f t="shared" si="2"/>
        <v>9.6500000000000057</v>
      </c>
      <c r="J10">
        <f t="shared" ref="J10:J20" si="8">H10/1</f>
        <v>45.469250114311812</v>
      </c>
      <c r="K10">
        <f t="shared" si="4"/>
        <v>0.1414213562373095</v>
      </c>
      <c r="L10">
        <v>20</v>
      </c>
      <c r="M10">
        <f t="shared" si="5"/>
        <v>33</v>
      </c>
      <c r="N10" s="3">
        <f t="shared" si="6"/>
        <v>4.1600623573253701</v>
      </c>
      <c r="O10" s="3"/>
      <c r="P10" s="3"/>
      <c r="Q10" s="4">
        <f t="shared" si="7"/>
        <v>44632.458333333307</v>
      </c>
      <c r="R10">
        <v>0.93160724073252044</v>
      </c>
    </row>
    <row r="11" spans="1:18" x14ac:dyDescent="0.25">
      <c r="B11">
        <v>42.7</v>
      </c>
      <c r="C11">
        <v>44.3</v>
      </c>
      <c r="D11">
        <f t="shared" si="0"/>
        <v>1.5999999999999943</v>
      </c>
      <c r="E11">
        <v>1100</v>
      </c>
      <c r="F11">
        <v>662</v>
      </c>
      <c r="H11">
        <f t="shared" si="1"/>
        <v>38.174215392521177</v>
      </c>
      <c r="I11">
        <f t="shared" si="2"/>
        <v>10.5</v>
      </c>
      <c r="J11">
        <f t="shared" si="8"/>
        <v>38.174215392521177</v>
      </c>
      <c r="K11">
        <f t="shared" si="4"/>
        <v>0.1414213562373095</v>
      </c>
      <c r="L11">
        <v>20</v>
      </c>
      <c r="M11">
        <f t="shared" si="5"/>
        <v>33.1</v>
      </c>
      <c r="N11" s="3">
        <f t="shared" si="6"/>
        <v>3.9382542700617567</v>
      </c>
      <c r="O11" s="3"/>
      <c r="P11" s="3"/>
      <c r="Q11" s="4">
        <f t="shared" si="7"/>
        <v>44632.461805555526</v>
      </c>
      <c r="R11">
        <v>0.93081295684104803</v>
      </c>
    </row>
    <row r="12" spans="1:18" x14ac:dyDescent="0.25">
      <c r="B12">
        <v>40.5</v>
      </c>
      <c r="C12">
        <v>42.3</v>
      </c>
      <c r="D12">
        <f t="shared" si="0"/>
        <v>1.7999999999999972</v>
      </c>
      <c r="E12">
        <v>1100</v>
      </c>
      <c r="F12">
        <v>660</v>
      </c>
      <c r="H12">
        <f t="shared" si="1"/>
        <v>43.076131687242729</v>
      </c>
      <c r="I12">
        <f t="shared" si="2"/>
        <v>8.3999999999999986</v>
      </c>
      <c r="J12">
        <f t="shared" si="8"/>
        <v>43.076131687242729</v>
      </c>
      <c r="K12">
        <f t="shared" si="4"/>
        <v>0.1414213562373095</v>
      </c>
      <c r="L12">
        <v>20</v>
      </c>
      <c r="M12">
        <f t="shared" si="5"/>
        <v>33</v>
      </c>
      <c r="N12" s="3">
        <f t="shared" si="6"/>
        <v>4.0873365906486008</v>
      </c>
      <c r="O12" s="3"/>
      <c r="P12" s="3"/>
      <c r="Q12" s="4">
        <f t="shared" si="7"/>
        <v>44632.465277777745</v>
      </c>
      <c r="R12">
        <v>0.93007228947045528</v>
      </c>
    </row>
    <row r="13" spans="1:18" x14ac:dyDescent="0.25">
      <c r="B13">
        <v>41.7</v>
      </c>
      <c r="C13">
        <v>43.5</v>
      </c>
      <c r="D13">
        <f t="shared" si="0"/>
        <v>1.7999999999999972</v>
      </c>
      <c r="E13">
        <v>1100</v>
      </c>
      <c r="F13">
        <v>670</v>
      </c>
      <c r="H13">
        <f t="shared" si="1"/>
        <v>42.433204348627164</v>
      </c>
      <c r="I13">
        <f t="shared" si="2"/>
        <v>9.6000000000000014</v>
      </c>
      <c r="J13">
        <f t="shared" si="8"/>
        <v>42.433204348627164</v>
      </c>
      <c r="K13">
        <f t="shared" si="4"/>
        <v>0.1414213562373095</v>
      </c>
      <c r="L13">
        <v>20</v>
      </c>
      <c r="M13">
        <f t="shared" si="5"/>
        <v>33.5</v>
      </c>
      <c r="N13" s="3">
        <f t="shared" si="6"/>
        <v>4.0263315669075768</v>
      </c>
      <c r="O13" s="3"/>
      <c r="P13" s="3"/>
      <c r="Q13" s="4">
        <f t="shared" si="7"/>
        <v>44632.468749999964</v>
      </c>
      <c r="R13">
        <v>0.92938662944164141</v>
      </c>
    </row>
    <row r="14" spans="1:18" x14ac:dyDescent="0.25">
      <c r="B14">
        <v>34.200000000000003</v>
      </c>
      <c r="C14">
        <v>35.9</v>
      </c>
      <c r="D14">
        <f t="shared" si="0"/>
        <v>1.6999999999999957</v>
      </c>
      <c r="E14">
        <v>1100</v>
      </c>
      <c r="F14">
        <v>645</v>
      </c>
      <c r="H14">
        <f t="shared" si="1"/>
        <v>41.629129847619552</v>
      </c>
      <c r="I14">
        <f t="shared" si="2"/>
        <v>2.0499999999999972</v>
      </c>
      <c r="J14">
        <f t="shared" si="8"/>
        <v>41.629129847619552</v>
      </c>
      <c r="K14">
        <f t="shared" si="4"/>
        <v>0.1414213562373095</v>
      </c>
      <c r="L14">
        <v>20</v>
      </c>
      <c r="M14">
        <f t="shared" si="5"/>
        <v>32.25</v>
      </c>
      <c r="N14" s="3">
        <f t="shared" si="6"/>
        <v>4.1107566866746152</v>
      </c>
      <c r="O14" s="3"/>
      <c r="P14" s="3"/>
      <c r="Q14" s="4">
        <f t="shared" si="7"/>
        <v>44632.472222222183</v>
      </c>
      <c r="R14">
        <v>0.92875726816785897</v>
      </c>
    </row>
    <row r="15" spans="1:18" x14ac:dyDescent="0.25">
      <c r="B15">
        <v>35.1</v>
      </c>
      <c r="C15">
        <v>36.9</v>
      </c>
      <c r="D15">
        <f t="shared" si="0"/>
        <v>1.7999999999999972</v>
      </c>
      <c r="E15">
        <v>1100</v>
      </c>
      <c r="F15">
        <v>655</v>
      </c>
      <c r="H15">
        <f t="shared" si="1"/>
        <v>43.404957119969772</v>
      </c>
      <c r="I15">
        <f t="shared" si="2"/>
        <v>3</v>
      </c>
      <c r="J15">
        <f t="shared" si="8"/>
        <v>43.404957119969772</v>
      </c>
      <c r="K15">
        <f t="shared" si="4"/>
        <v>0.1414213562373095</v>
      </c>
      <c r="L15">
        <v>20</v>
      </c>
      <c r="M15">
        <f t="shared" si="5"/>
        <v>32.75</v>
      </c>
      <c r="N15" s="3">
        <f t="shared" si="6"/>
        <v>4.1185376333253076</v>
      </c>
      <c r="O15" s="3"/>
      <c r="P15" s="3"/>
      <c r="Q15" s="4">
        <f t="shared" si="7"/>
        <v>44632.475694444402</v>
      </c>
      <c r="R15">
        <v>0.92818539467241368</v>
      </c>
    </row>
    <row r="16" spans="1:18" x14ac:dyDescent="0.25">
      <c r="B16">
        <v>35.299999999999997</v>
      </c>
      <c r="C16">
        <v>37</v>
      </c>
      <c r="D16">
        <f t="shared" si="0"/>
        <v>1.7000000000000028</v>
      </c>
      <c r="E16">
        <v>1100</v>
      </c>
      <c r="F16">
        <v>656</v>
      </c>
      <c r="H16">
        <f t="shared" si="1"/>
        <v>40.931080414199272</v>
      </c>
      <c r="I16">
        <f t="shared" si="2"/>
        <v>3.1499999999999986</v>
      </c>
      <c r="J16">
        <f t="shared" si="8"/>
        <v>40.931080414199272</v>
      </c>
      <c r="K16">
        <f t="shared" si="4"/>
        <v>0.1414213562373095</v>
      </c>
      <c r="L16">
        <v>20</v>
      </c>
      <c r="M16">
        <f t="shared" si="5"/>
        <v>32.800000000000004</v>
      </c>
      <c r="N16" s="3">
        <f t="shared" si="6"/>
        <v>4.0418263154041618</v>
      </c>
      <c r="O16" s="3"/>
      <c r="P16" s="3"/>
      <c r="Q16" s="4">
        <f t="shared" si="7"/>
        <v>44632.479166666621</v>
      </c>
      <c r="R16">
        <v>0.92767209271291495</v>
      </c>
    </row>
    <row r="17" spans="1:106" x14ac:dyDescent="0.25">
      <c r="B17">
        <v>35.5</v>
      </c>
      <c r="C17">
        <v>37.4</v>
      </c>
      <c r="D17">
        <f t="shared" si="0"/>
        <v>1.8999999999999986</v>
      </c>
      <c r="E17">
        <v>1100</v>
      </c>
      <c r="F17">
        <v>658</v>
      </c>
      <c r="H17">
        <f t="shared" si="1"/>
        <v>45.607454521954097</v>
      </c>
      <c r="I17">
        <f t="shared" si="2"/>
        <v>3.4500000000000028</v>
      </c>
      <c r="J17">
        <f t="shared" si="8"/>
        <v>45.607454521954097</v>
      </c>
      <c r="K17">
        <f t="shared" si="4"/>
        <v>0.1414213562373095</v>
      </c>
      <c r="L17">
        <v>20</v>
      </c>
      <c r="M17">
        <f t="shared" si="5"/>
        <v>32.9</v>
      </c>
      <c r="N17" s="3">
        <f t="shared" si="6"/>
        <v>4.1727069237610088</v>
      </c>
      <c r="O17" s="3"/>
      <c r="P17" s="3"/>
      <c r="Q17" s="4">
        <f t="shared" si="7"/>
        <v>44632.48263888884</v>
      </c>
      <c r="R17">
        <v>0.92721833744141002</v>
      </c>
      <c r="U17" s="22" t="s">
        <v>19</v>
      </c>
      <c r="V17" s="22"/>
      <c r="W17" s="22"/>
      <c r="X17" s="22" t="s">
        <v>27</v>
      </c>
      <c r="Y17" s="22"/>
      <c r="Z17" s="22"/>
      <c r="AA17" s="22" t="s">
        <v>26</v>
      </c>
      <c r="AB17" s="22"/>
      <c r="AC17" s="22"/>
    </row>
    <row r="18" spans="1:106" x14ac:dyDescent="0.25">
      <c r="B18">
        <v>35.5</v>
      </c>
      <c r="C18">
        <v>37</v>
      </c>
      <c r="D18">
        <f t="shared" si="0"/>
        <v>1.5</v>
      </c>
      <c r="E18">
        <v>1100</v>
      </c>
      <c r="F18">
        <v>656</v>
      </c>
      <c r="H18">
        <f t="shared" si="1"/>
        <v>36.115659188999295</v>
      </c>
      <c r="I18">
        <f t="shared" si="2"/>
        <v>3.25</v>
      </c>
      <c r="J18">
        <f t="shared" si="8"/>
        <v>36.115659188999295</v>
      </c>
      <c r="K18">
        <f t="shared" si="4"/>
        <v>0.1414213562373095</v>
      </c>
      <c r="L18">
        <v>20</v>
      </c>
      <c r="M18">
        <f t="shared" si="5"/>
        <v>32.800000000000004</v>
      </c>
      <c r="N18" s="3">
        <f t="shared" si="6"/>
        <v>3.9097544601667629</v>
      </c>
      <c r="O18" s="3"/>
      <c r="P18" s="3"/>
      <c r="Q18" s="4">
        <f t="shared" si="7"/>
        <v>44632.486111111059</v>
      </c>
      <c r="R18">
        <v>0.92682499339891355</v>
      </c>
      <c r="U18">
        <v>1</v>
      </c>
      <c r="V18" t="s">
        <v>21</v>
      </c>
      <c r="W18" t="s">
        <v>22</v>
      </c>
      <c r="X18" t="s">
        <v>20</v>
      </c>
      <c r="Y18" t="s">
        <v>23</v>
      </c>
      <c r="Z18" t="s">
        <v>24</v>
      </c>
      <c r="AA18" t="s">
        <v>20</v>
      </c>
      <c r="AB18" t="s">
        <v>23</v>
      </c>
      <c r="AC18" t="s">
        <v>24</v>
      </c>
      <c r="AD18" t="s">
        <v>35</v>
      </c>
      <c r="AE18" t="s">
        <v>36</v>
      </c>
      <c r="AF18" t="s">
        <v>37</v>
      </c>
      <c r="AG18" t="s">
        <v>38</v>
      </c>
    </row>
    <row r="19" spans="1:106" x14ac:dyDescent="0.25">
      <c r="B19">
        <v>35.9</v>
      </c>
      <c r="C19">
        <v>38</v>
      </c>
      <c r="D19">
        <f t="shared" si="0"/>
        <v>2.1000000000000014</v>
      </c>
      <c r="E19">
        <v>1100</v>
      </c>
      <c r="F19">
        <v>653</v>
      </c>
      <c r="H19">
        <f t="shared" si="1"/>
        <v>50.794213475003026</v>
      </c>
      <c r="I19">
        <f t="shared" si="2"/>
        <v>3.9500000000000028</v>
      </c>
      <c r="J19">
        <f t="shared" si="8"/>
        <v>50.794213475003026</v>
      </c>
      <c r="K19">
        <f t="shared" si="4"/>
        <v>0.1414213562373095</v>
      </c>
      <c r="L19">
        <v>20</v>
      </c>
      <c r="M19">
        <f t="shared" si="5"/>
        <v>32.65</v>
      </c>
      <c r="N19" s="3">
        <f t="shared" si="6"/>
        <v>4.3593527907782574</v>
      </c>
      <c r="O19" s="3"/>
      <c r="P19" s="3"/>
      <c r="Q19" s="4">
        <f t="shared" si="7"/>
        <v>44632.489583333278</v>
      </c>
      <c r="R19">
        <v>0.92649281174976061</v>
      </c>
      <c r="S19" t="s">
        <v>17</v>
      </c>
      <c r="T19" t="s">
        <v>18</v>
      </c>
    </row>
    <row r="20" spans="1:106" x14ac:dyDescent="0.25">
      <c r="B20">
        <v>36.299999999999997</v>
      </c>
      <c r="C20">
        <v>38</v>
      </c>
      <c r="D20">
        <f t="shared" si="0"/>
        <v>1.7000000000000028</v>
      </c>
      <c r="E20">
        <v>1100</v>
      </c>
      <c r="F20">
        <v>650</v>
      </c>
      <c r="H20">
        <f t="shared" si="1"/>
        <v>41.308905771868801</v>
      </c>
      <c r="I20">
        <f t="shared" si="2"/>
        <v>4.1499999999999986</v>
      </c>
      <c r="J20">
        <f t="shared" si="8"/>
        <v>41.308905771868801</v>
      </c>
      <c r="K20">
        <f t="shared" si="4"/>
        <v>0.1414213562373095</v>
      </c>
      <c r="L20">
        <v>20</v>
      </c>
      <c r="M20">
        <f t="shared" si="5"/>
        <v>32.5</v>
      </c>
      <c r="N20" s="3">
        <f t="shared" si="6"/>
        <v>4.079135481392508</v>
      </c>
      <c r="O20" s="3"/>
      <c r="P20" s="3"/>
      <c r="Q20" s="4">
        <f t="shared" si="7"/>
        <v>44632.493055555497</v>
      </c>
      <c r="R20">
        <v>0.92622242870970617</v>
      </c>
      <c r="U20">
        <v>1</v>
      </c>
      <c r="V20">
        <v>0</v>
      </c>
      <c r="W20">
        <v>0</v>
      </c>
      <c r="AD20">
        <f>AJ33</f>
        <v>45.289838034613012</v>
      </c>
      <c r="AE20" s="8" cm="1">
        <f t="array" ref="AE20">SQRT(MMULT(MMULT(U20:W20,_xlfn.ANCHORARRAY($AJ$28)),TRANSPOSE(U20:W20)))</f>
        <v>4.5797546085819834</v>
      </c>
      <c r="AF20">
        <f>AD20+AE20</f>
        <v>49.869592643194999</v>
      </c>
      <c r="AG20">
        <f>AD20-AE20</f>
        <v>40.710083426031026</v>
      </c>
    </row>
    <row r="21" spans="1:106" s="8" customFormat="1" x14ac:dyDescent="0.25">
      <c r="A21" s="7">
        <v>0.43055555555555503</v>
      </c>
      <c r="B21" s="8">
        <v>36.799999999999997</v>
      </c>
      <c r="C21" s="8">
        <v>38.6</v>
      </c>
      <c r="D21" s="8">
        <f t="shared" si="0"/>
        <v>1.8000000000000043</v>
      </c>
      <c r="E21" s="8">
        <v>1100</v>
      </c>
      <c r="F21" s="8">
        <v>656</v>
      </c>
      <c r="H21" s="8">
        <f t="shared" si="1"/>
        <v>43.338791026799257</v>
      </c>
      <c r="I21" s="8">
        <f t="shared" si="2"/>
        <v>4.7000000000000028</v>
      </c>
      <c r="J21" s="8">
        <f>H21/1</f>
        <v>43.338791026799257</v>
      </c>
      <c r="K21" s="8">
        <f t="shared" si="4"/>
        <v>0.1414213562373095</v>
      </c>
      <c r="L21" s="8">
        <v>20</v>
      </c>
      <c r="M21" s="8">
        <f t="shared" si="5"/>
        <v>32.800000000000004</v>
      </c>
      <c r="N21" s="9">
        <f t="shared" si="6"/>
        <v>4.1122593747379268</v>
      </c>
      <c r="O21" s="8">
        <v>0.93969511450726051</v>
      </c>
      <c r="P21" s="8">
        <f>J21/O21</f>
        <v>46.120055705008568</v>
      </c>
      <c r="Q21" s="10">
        <f t="shared" si="7"/>
        <v>44632.496527777716</v>
      </c>
      <c r="R21" s="8">
        <v>0.92601436349691146</v>
      </c>
      <c r="S21" s="8">
        <f>P21</f>
        <v>46.120055705008568</v>
      </c>
      <c r="T21" s="8">
        <f>S21/N21</f>
        <v>11.215259423646589</v>
      </c>
      <c r="U21" s="8">
        <f>1</f>
        <v>1</v>
      </c>
      <c r="V21" s="8">
        <f>I21</f>
        <v>4.7000000000000028</v>
      </c>
      <c r="W21" s="8">
        <f>I21^2</f>
        <v>22.090000000000028</v>
      </c>
      <c r="X21" s="8">
        <f>U21/N21</f>
        <v>0.24317532258376326</v>
      </c>
      <c r="Y21" s="8">
        <f>V21/N21</f>
        <v>1.142924016143688</v>
      </c>
      <c r="Z21" s="8">
        <f>W21/N21</f>
        <v>5.3717428758753378</v>
      </c>
      <c r="AA21" s="8">
        <v>0.24317532258376326</v>
      </c>
      <c r="AB21" s="8">
        <v>1.142924016143688</v>
      </c>
      <c r="AC21" s="8">
        <v>5.3717428758753378</v>
      </c>
      <c r="AD21" s="8">
        <f t="shared" ref="AD21:AD41" si="9">$AJ$33+$AJ$34*V21+$AJ$35*W21</f>
        <v>44.457873142380549</v>
      </c>
      <c r="AE21" s="8" cm="1">
        <f t="array" ref="AE21">SQRT(MMULT(MMULT(U21:W21,_xlfn.ANCHORARRAY($AJ$28)),TRANSPOSE(U21:W21)))</f>
        <v>2.4030293566147201</v>
      </c>
      <c r="AF21">
        <f t="shared" ref="AF21:AF41" si="10">AD21+AE21</f>
        <v>46.860902498995273</v>
      </c>
      <c r="AG21">
        <f t="shared" ref="AG21:AG41" si="11">AD21-AE21</f>
        <v>42.054843785765826</v>
      </c>
      <c r="AI21" s="21" t="s">
        <v>25</v>
      </c>
      <c r="AJ21" s="8">
        <v>0.24317532258376326</v>
      </c>
      <c r="AK21" s="8">
        <v>0.24892152271392326</v>
      </c>
      <c r="AL21" s="8">
        <v>0.24967583035851115</v>
      </c>
      <c r="AM21" s="8">
        <v>0.24038101213533977</v>
      </c>
      <c r="AN21" s="8">
        <v>0.24836503983402683</v>
      </c>
      <c r="AO21" s="8">
        <v>0.26317852568937483</v>
      </c>
      <c r="AP21" s="8">
        <v>0.25646459915979974</v>
      </c>
      <c r="AQ21" s="8">
        <v>0.26427585095289036</v>
      </c>
      <c r="AR21" s="8">
        <v>0.26657723717308968</v>
      </c>
      <c r="AS21" s="8">
        <v>0.26287621413879497</v>
      </c>
      <c r="AT21" s="8">
        <v>0.25948586251316236</v>
      </c>
      <c r="AU21" s="8">
        <v>0.27370566671694985</v>
      </c>
      <c r="AV21" s="8">
        <v>0.2658934447171456</v>
      </c>
      <c r="AW21" s="8">
        <v>0.26702490618402708</v>
      </c>
      <c r="AX21" s="8">
        <v>0.272330702723588</v>
      </c>
      <c r="AY21" s="8">
        <v>0.2604127631466181</v>
      </c>
      <c r="AZ21" s="8">
        <v>0.28519800171747012</v>
      </c>
      <c r="BA21" s="8">
        <v>0.28717854339606369</v>
      </c>
      <c r="BB21" s="8">
        <v>0.28423280774452481</v>
      </c>
      <c r="BC21" s="8">
        <v>0.28579238419305447</v>
      </c>
      <c r="BD21" s="8">
        <v>0.2919318434246882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</row>
    <row r="22" spans="1:106" s="8" customFormat="1" x14ac:dyDescent="0.25">
      <c r="A22" s="7">
        <v>0.43402777777777801</v>
      </c>
      <c r="B22" s="8">
        <v>38.4</v>
      </c>
      <c r="C22" s="8">
        <v>40.1</v>
      </c>
      <c r="D22" s="8">
        <f t="shared" si="0"/>
        <v>1.7000000000000028</v>
      </c>
      <c r="E22" s="8">
        <v>1100</v>
      </c>
      <c r="F22" s="8">
        <v>660</v>
      </c>
      <c r="H22" s="8">
        <f t="shared" si="1"/>
        <v>40.683013260173823</v>
      </c>
      <c r="I22" s="8">
        <f t="shared" si="2"/>
        <v>6.25</v>
      </c>
      <c r="J22" s="8">
        <f t="shared" ref="J22:J85" si="12">H22/1</f>
        <v>40.683013260173823</v>
      </c>
      <c r="K22" s="8">
        <f t="shared" si="4"/>
        <v>0.1414213562373095</v>
      </c>
      <c r="L22" s="8">
        <v>20</v>
      </c>
      <c r="M22" s="8">
        <f t="shared" si="5"/>
        <v>33</v>
      </c>
      <c r="N22" s="9">
        <f t="shared" si="6"/>
        <v>4.0173303983411062</v>
      </c>
      <c r="O22" s="8">
        <v>0.93853259550253221</v>
      </c>
      <c r="P22" s="8">
        <f t="shared" ref="P22:P41" si="13">J22/O22</f>
        <v>43.34746971509319</v>
      </c>
      <c r="Q22" s="10">
        <f t="shared" si="7"/>
        <v>44632.499999999935</v>
      </c>
      <c r="R22" s="8">
        <v>0.92586901722862569</v>
      </c>
      <c r="S22" s="8">
        <f t="shared" ref="S22:S41" si="14">P22</f>
        <v>43.34746971509319</v>
      </c>
      <c r="T22" s="8">
        <f t="shared" ref="T22:T41" si="15">S22/N22</f>
        <v>10.79011816727667</v>
      </c>
      <c r="U22" s="8">
        <f>1</f>
        <v>1</v>
      </c>
      <c r="V22" s="8">
        <f t="shared" ref="V22:V41" si="16">I22</f>
        <v>6.25</v>
      </c>
      <c r="W22" s="8">
        <f t="shared" ref="W22:W41" si="17">I22^2</f>
        <v>39.0625</v>
      </c>
      <c r="X22" s="8">
        <f t="shared" ref="X22:X41" si="18">U22/N22</f>
        <v>0.24892152271392326</v>
      </c>
      <c r="Y22" s="8">
        <f t="shared" ref="Y22:Y41" si="19">V22/N22</f>
        <v>1.5557595169620204</v>
      </c>
      <c r="Z22" s="8">
        <f t="shared" ref="Z22:Z41" si="20">W22/N22</f>
        <v>9.7234969810126266</v>
      </c>
      <c r="AA22" s="8">
        <v>0.24892152271392326</v>
      </c>
      <c r="AB22" s="8">
        <v>1.5557595169620204</v>
      </c>
      <c r="AC22" s="8">
        <v>9.7234969810126266</v>
      </c>
      <c r="AD22" s="8">
        <f t="shared" si="9"/>
        <v>44.101549284576166</v>
      </c>
      <c r="AE22" s="8" cm="1">
        <f t="array" ref="AE22">SQRT(MMULT(MMULT(U22:W22,_xlfn.ANCHORARRAY($AJ$28)),TRANSPOSE(U22:W22)))</f>
        <v>1.8856176143758203</v>
      </c>
      <c r="AF22">
        <f t="shared" si="10"/>
        <v>45.987166898951983</v>
      </c>
      <c r="AG22">
        <f t="shared" si="11"/>
        <v>42.215931670200348</v>
      </c>
      <c r="AI22" s="21"/>
      <c r="AJ22" s="8">
        <v>1.142924016143688</v>
      </c>
      <c r="AK22" s="8">
        <v>1.5557595169620204</v>
      </c>
      <c r="AL22" s="8">
        <v>1.8850525192067584</v>
      </c>
      <c r="AM22" s="8">
        <v>2.0312195525436216</v>
      </c>
      <c r="AN22" s="8">
        <v>2.3843043824066581</v>
      </c>
      <c r="AO22" s="8">
        <v>2.750215593453968</v>
      </c>
      <c r="AP22" s="8">
        <v>2.885226740547747</v>
      </c>
      <c r="AQ22" s="8">
        <v>3.3563033071017081</v>
      </c>
      <c r="AR22" s="8">
        <v>3.758739044140563</v>
      </c>
      <c r="AS22" s="8">
        <v>4.0877251298582609</v>
      </c>
      <c r="AT22" s="8">
        <v>4.4372082489750762</v>
      </c>
      <c r="AU22" s="8">
        <v>5.1046106842711145</v>
      </c>
      <c r="AV22" s="8">
        <v>5.3045742221070551</v>
      </c>
      <c r="AW22" s="8">
        <v>5.6208742751737697</v>
      </c>
      <c r="AX22" s="8">
        <v>6.2908392329148812</v>
      </c>
      <c r="AY22" s="8">
        <v>6.2108444010468409</v>
      </c>
      <c r="AZ22" s="8">
        <v>7.1584698431084988</v>
      </c>
      <c r="BA22" s="8">
        <v>7.5815135456560832</v>
      </c>
      <c r="BB22" s="8">
        <v>7.8874604149105636</v>
      </c>
      <c r="BC22" s="8">
        <v>8.3022687608082322</v>
      </c>
      <c r="BD22" s="8">
        <v>8.8163416714255831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</row>
    <row r="23" spans="1:106" s="8" customFormat="1" x14ac:dyDescent="0.25">
      <c r="A23" s="7">
        <v>0.4375</v>
      </c>
      <c r="B23" s="8">
        <v>39.700000000000003</v>
      </c>
      <c r="C23" s="8">
        <v>41.4</v>
      </c>
      <c r="D23" s="8">
        <f t="shared" si="0"/>
        <v>1.6999999999999957</v>
      </c>
      <c r="E23" s="8">
        <v>1100</v>
      </c>
      <c r="F23" s="8">
        <v>662</v>
      </c>
      <c r="H23" s="8">
        <f t="shared" si="1"/>
        <v>40.560103854553795</v>
      </c>
      <c r="I23" s="8">
        <f t="shared" si="2"/>
        <v>7.5499999999999972</v>
      </c>
      <c r="J23" s="8">
        <f t="shared" si="12"/>
        <v>40.560103854553795</v>
      </c>
      <c r="K23" s="8">
        <f t="shared" si="4"/>
        <v>0.1414213562373095</v>
      </c>
      <c r="L23" s="8">
        <v>20</v>
      </c>
      <c r="M23" s="8">
        <f t="shared" si="5"/>
        <v>33.1</v>
      </c>
      <c r="N23" s="9">
        <f t="shared" si="6"/>
        <v>4.0051934484971712</v>
      </c>
      <c r="O23" s="8">
        <v>0.93740946506996181</v>
      </c>
      <c r="P23" s="8">
        <f t="shared" si="13"/>
        <v>43.268289222497522</v>
      </c>
      <c r="Q23" s="10">
        <f t="shared" si="7"/>
        <v>44632.503472222154</v>
      </c>
      <c r="R23" s="8">
        <v>0.92578667162594352</v>
      </c>
      <c r="S23" s="8">
        <f t="shared" si="14"/>
        <v>43.268289222497522</v>
      </c>
      <c r="T23" s="8">
        <f t="shared" si="15"/>
        <v>10.803046039819288</v>
      </c>
      <c r="U23" s="8">
        <f>1</f>
        <v>1</v>
      </c>
      <c r="V23" s="8">
        <f t="shared" si="16"/>
        <v>7.5499999999999972</v>
      </c>
      <c r="W23" s="8">
        <f t="shared" si="17"/>
        <v>57.002499999999955</v>
      </c>
      <c r="X23" s="8">
        <f t="shared" si="18"/>
        <v>0.24967583035851115</v>
      </c>
      <c r="Y23" s="8">
        <f t="shared" si="19"/>
        <v>1.8850525192067584</v>
      </c>
      <c r="Z23" s="8">
        <f t="shared" si="20"/>
        <v>14.232146520011021</v>
      </c>
      <c r="AA23" s="8">
        <v>0.24967583035851115</v>
      </c>
      <c r="AB23" s="8">
        <v>1.8850525192067584</v>
      </c>
      <c r="AC23" s="8">
        <v>14.232146520011021</v>
      </c>
      <c r="AD23" s="8">
        <f t="shared" si="9"/>
        <v>43.771354167312452</v>
      </c>
      <c r="AE23" s="8" cm="1">
        <f t="array" ref="AE23">SQRT(MMULT(MMULT(U23:W23,_xlfn.ANCHORARRAY($AJ$28)),TRANSPOSE(U23:W23)))</f>
        <v>1.5456601812932211</v>
      </c>
      <c r="AF23">
        <f t="shared" si="10"/>
        <v>45.317014348605674</v>
      </c>
      <c r="AG23">
        <f t="shared" si="11"/>
        <v>42.22569398601923</v>
      </c>
      <c r="AI23" s="21"/>
      <c r="AJ23" s="8">
        <v>5.3717428758753378</v>
      </c>
      <c r="AK23" s="8">
        <v>9.7234969810126266</v>
      </c>
      <c r="AL23" s="8">
        <v>14.232146520011021</v>
      </c>
      <c r="AM23" s="8">
        <v>17.163805218993609</v>
      </c>
      <c r="AN23" s="8">
        <v>22.889322071103919</v>
      </c>
      <c r="AO23" s="8">
        <v>28.739752951593971</v>
      </c>
      <c r="AP23" s="8">
        <v>32.458800831162151</v>
      </c>
      <c r="AQ23" s="8">
        <v>42.625052000191708</v>
      </c>
      <c r="AR23" s="8">
        <v>52.998220522381914</v>
      </c>
      <c r="AS23" s="8">
        <v>63.564125769295956</v>
      </c>
      <c r="AT23" s="8">
        <v>75.876261057473812</v>
      </c>
      <c r="AU23" s="8">
        <v>95.200989261656275</v>
      </c>
      <c r="AV23" s="8">
        <v>105.82625573103576</v>
      </c>
      <c r="AW23" s="8">
        <v>118.31940349240783</v>
      </c>
      <c r="AX23" s="8">
        <v>145.31838628033373</v>
      </c>
      <c r="AY23" s="8">
        <v>148.12863896496711</v>
      </c>
      <c r="AZ23" s="8">
        <v>179.67759306202331</v>
      </c>
      <c r="BA23" s="8">
        <v>200.15195760532063</v>
      </c>
      <c r="BB23" s="8">
        <v>218.87702651376816</v>
      </c>
      <c r="BC23" s="8">
        <v>241.18090750147911</v>
      </c>
      <c r="BD23" s="8">
        <v>266.25351847705264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</row>
    <row r="24" spans="1:106" s="8" customFormat="1" x14ac:dyDescent="0.25">
      <c r="A24" s="7">
        <v>0.44097222222222199</v>
      </c>
      <c r="B24" s="8">
        <v>40.5</v>
      </c>
      <c r="C24" s="8">
        <v>42.4</v>
      </c>
      <c r="D24" s="8">
        <f t="shared" si="0"/>
        <v>1.8999999999999986</v>
      </c>
      <c r="E24" s="8">
        <v>1100</v>
      </c>
      <c r="F24" s="8">
        <v>660</v>
      </c>
      <c r="H24" s="8">
        <f t="shared" si="1"/>
        <v>45.469250114311812</v>
      </c>
      <c r="I24" s="8">
        <f t="shared" si="2"/>
        <v>8.4500000000000028</v>
      </c>
      <c r="J24" s="8">
        <f t="shared" si="12"/>
        <v>45.469250114311812</v>
      </c>
      <c r="K24" s="8">
        <f t="shared" si="4"/>
        <v>0.1414213562373095</v>
      </c>
      <c r="L24" s="8">
        <v>20</v>
      </c>
      <c r="M24" s="8">
        <f t="shared" si="5"/>
        <v>33</v>
      </c>
      <c r="N24" s="9">
        <f t="shared" si="6"/>
        <v>4.1600623573253701</v>
      </c>
      <c r="O24" s="8">
        <v>0.93632776355282732</v>
      </c>
      <c r="P24" s="8">
        <f t="shared" si="13"/>
        <v>48.561253744930156</v>
      </c>
      <c r="Q24" s="10">
        <f t="shared" si="7"/>
        <v>44632.506944444372</v>
      </c>
      <c r="R24" s="8">
        <v>0.92576748837150324</v>
      </c>
      <c r="S24" s="8">
        <f t="shared" si="14"/>
        <v>48.561253744930156</v>
      </c>
      <c r="T24" s="8">
        <f t="shared" si="15"/>
        <v>11.67320332576737</v>
      </c>
      <c r="U24" s="8">
        <f>1</f>
        <v>1</v>
      </c>
      <c r="V24" s="8">
        <f t="shared" si="16"/>
        <v>8.4500000000000028</v>
      </c>
      <c r="W24" s="8">
        <f t="shared" si="17"/>
        <v>71.402500000000046</v>
      </c>
      <c r="X24" s="8">
        <f t="shared" si="18"/>
        <v>0.24038101213533977</v>
      </c>
      <c r="Y24" s="8">
        <f t="shared" si="19"/>
        <v>2.0312195525436216</v>
      </c>
      <c r="Z24" s="8">
        <f t="shared" si="20"/>
        <v>17.163805218993609</v>
      </c>
      <c r="AA24" s="8">
        <v>0.24038101213533977</v>
      </c>
      <c r="AB24" s="8">
        <v>2.0312195525436216</v>
      </c>
      <c r="AC24" s="8">
        <v>17.163805218993609</v>
      </c>
      <c r="AD24" s="8">
        <f t="shared" si="9"/>
        <v>43.526007522872945</v>
      </c>
      <c r="AE24" s="8" cm="1">
        <f t="array" ref="AE24">SQRT(MMULT(MMULT(U24:W24,_xlfn.ANCHORARRAY($AJ$28)),TRANSPOSE(U24:W24)))</f>
        <v>1.367228572451618</v>
      </c>
      <c r="AF24">
        <f t="shared" si="10"/>
        <v>44.893236095324561</v>
      </c>
      <c r="AG24">
        <f t="shared" si="11"/>
        <v>42.158778950421329</v>
      </c>
    </row>
    <row r="25" spans="1:106" s="8" customFormat="1" x14ac:dyDescent="0.25">
      <c r="A25" s="7">
        <v>0.44444444444444398</v>
      </c>
      <c r="B25" s="8">
        <v>41.7</v>
      </c>
      <c r="C25" s="8">
        <v>43.5</v>
      </c>
      <c r="D25" s="8">
        <f t="shared" si="0"/>
        <v>1.7999999999999972</v>
      </c>
      <c r="E25" s="8">
        <v>1100</v>
      </c>
      <c r="F25" s="8">
        <v>670</v>
      </c>
      <c r="H25" s="8">
        <f t="shared" si="1"/>
        <v>42.433204348627164</v>
      </c>
      <c r="I25" s="8">
        <f t="shared" si="2"/>
        <v>9.6000000000000014</v>
      </c>
      <c r="J25" s="8">
        <f t="shared" si="12"/>
        <v>42.433204348627164</v>
      </c>
      <c r="K25" s="8">
        <f t="shared" si="4"/>
        <v>0.1414213562373095</v>
      </c>
      <c r="L25" s="8">
        <v>20</v>
      </c>
      <c r="M25" s="8">
        <f t="shared" si="5"/>
        <v>33.5</v>
      </c>
      <c r="N25" s="9">
        <f t="shared" si="6"/>
        <v>4.0263315669075768</v>
      </c>
      <c r="O25" s="8">
        <v>0.9352894654843944</v>
      </c>
      <c r="P25" s="8">
        <f t="shared" si="13"/>
        <v>45.369060504333433</v>
      </c>
      <c r="Q25" s="10">
        <f t="shared" si="7"/>
        <v>44632.510416666591</v>
      </c>
      <c r="R25" s="8">
        <v>0.92581150863520845</v>
      </c>
      <c r="S25" s="8">
        <f t="shared" si="14"/>
        <v>45.369060504333433</v>
      </c>
      <c r="T25" s="8">
        <f t="shared" si="15"/>
        <v>11.268088519391148</v>
      </c>
      <c r="U25" s="8">
        <f>1</f>
        <v>1</v>
      </c>
      <c r="V25" s="8">
        <f t="shared" si="16"/>
        <v>9.6000000000000014</v>
      </c>
      <c r="W25" s="8">
        <f t="shared" si="17"/>
        <v>92.160000000000025</v>
      </c>
      <c r="X25" s="8">
        <f t="shared" si="18"/>
        <v>0.24836503983402683</v>
      </c>
      <c r="Y25" s="8">
        <f t="shared" si="19"/>
        <v>2.3843043824066581</v>
      </c>
      <c r="Z25" s="8">
        <f t="shared" si="20"/>
        <v>22.889322071103919</v>
      </c>
      <c r="AA25" s="8">
        <v>0.24836503983402683</v>
      </c>
      <c r="AB25" s="8">
        <v>2.3843043824066581</v>
      </c>
      <c r="AC25" s="8">
        <v>22.889322071103919</v>
      </c>
      <c r="AD25" s="8">
        <f t="shared" si="9"/>
        <v>43.192565505758211</v>
      </c>
      <c r="AE25" s="8" cm="1">
        <f t="array" ref="AE25">SQRT(MMULT(MMULT(U25:W25,_xlfn.ANCHORARRAY($AJ$28)),TRANSPOSE(U25:W25)))</f>
        <v>1.2120031062581531</v>
      </c>
      <c r="AF25">
        <f t="shared" si="10"/>
        <v>44.404568612016362</v>
      </c>
      <c r="AG25">
        <f t="shared" si="11"/>
        <v>41.980562399500059</v>
      </c>
      <c r="AI25" s="21" t="s">
        <v>28</v>
      </c>
      <c r="AJ25" s="8" cm="1">
        <f t="array" ref="AJ25:AL27">MMULT(AJ21:BD23,AA21:AC41)</f>
        <v>1.4856758271940369</v>
      </c>
      <c r="AK25" s="8">
        <v>26.841286386356408</v>
      </c>
      <c r="AL25" s="8">
        <v>576.29991920814052</v>
      </c>
    </row>
    <row r="26" spans="1:106" s="8" customFormat="1" x14ac:dyDescent="0.25">
      <c r="A26" s="7">
        <v>0.44791666666666702</v>
      </c>
      <c r="B26" s="8">
        <v>42.7</v>
      </c>
      <c r="C26" s="8">
        <v>44.2</v>
      </c>
      <c r="D26" s="8">
        <f t="shared" si="0"/>
        <v>1.5</v>
      </c>
      <c r="E26" s="8">
        <v>1100</v>
      </c>
      <c r="F26" s="8">
        <v>675</v>
      </c>
      <c r="H26" s="8">
        <f t="shared" si="1"/>
        <v>35.099070263679316</v>
      </c>
      <c r="I26" s="8">
        <f t="shared" si="2"/>
        <v>10.450000000000003</v>
      </c>
      <c r="J26" s="8">
        <f t="shared" si="12"/>
        <v>35.099070263679316</v>
      </c>
      <c r="K26" s="8">
        <f t="shared" si="4"/>
        <v>0.1414213562373095</v>
      </c>
      <c r="L26" s="8">
        <v>20</v>
      </c>
      <c r="M26" s="8">
        <f t="shared" si="5"/>
        <v>33.75</v>
      </c>
      <c r="N26" s="9">
        <f t="shared" si="6"/>
        <v>3.7997021123991059</v>
      </c>
      <c r="O26" s="8">
        <v>0.93429647531858051</v>
      </c>
      <c r="P26" s="8">
        <f t="shared" si="13"/>
        <v>37.567379510568188</v>
      </c>
      <c r="Q26" s="10">
        <f t="shared" si="7"/>
        <v>44632.51388888881</v>
      </c>
      <c r="R26" s="8">
        <v>0.92591865295570619</v>
      </c>
      <c r="S26" s="8">
        <f t="shared" si="14"/>
        <v>37.567379510568188</v>
      </c>
      <c r="T26" s="8">
        <f t="shared" si="15"/>
        <v>9.8869275536045649</v>
      </c>
      <c r="U26" s="8">
        <f>1</f>
        <v>1</v>
      </c>
      <c r="V26" s="8">
        <f t="shared" si="16"/>
        <v>10.450000000000003</v>
      </c>
      <c r="W26" s="8">
        <f t="shared" si="17"/>
        <v>109.20250000000006</v>
      </c>
      <c r="X26" s="8">
        <f t="shared" si="18"/>
        <v>0.26317852568937483</v>
      </c>
      <c r="Y26" s="8">
        <f t="shared" si="19"/>
        <v>2.750215593453968</v>
      </c>
      <c r="Z26" s="8">
        <f t="shared" si="20"/>
        <v>28.739752951593971</v>
      </c>
      <c r="AA26" s="8">
        <v>0.26317852568937483</v>
      </c>
      <c r="AB26" s="8">
        <v>2.750215593453968</v>
      </c>
      <c r="AC26" s="8">
        <v>28.739752951593971</v>
      </c>
      <c r="AD26" s="8">
        <f t="shared" si="9"/>
        <v>42.931727028253114</v>
      </c>
      <c r="AE26" s="8" cm="1">
        <f t="array" ref="AE26">SQRT(MMULT(MMULT(U26:W26,_xlfn.ANCHORARRAY($AJ$28)),TRANSPOSE(U26:W26)))</f>
        <v>1.148560119576798</v>
      </c>
      <c r="AF26">
        <f t="shared" si="10"/>
        <v>44.080287147829914</v>
      </c>
      <c r="AG26">
        <f t="shared" si="11"/>
        <v>41.783166908676314</v>
      </c>
      <c r="AI26" s="21"/>
      <c r="AJ26" s="8">
        <v>26.841286386356408</v>
      </c>
      <c r="AK26" s="8">
        <v>576.29991920814052</v>
      </c>
      <c r="AL26" s="8">
        <v>13675.356110354986</v>
      </c>
    </row>
    <row r="27" spans="1:106" s="8" customFormat="1" x14ac:dyDescent="0.25">
      <c r="A27" s="7">
        <v>0.45138888888888901</v>
      </c>
      <c r="B27" s="8">
        <v>43.4</v>
      </c>
      <c r="C27" s="8">
        <v>45.1</v>
      </c>
      <c r="D27" s="8">
        <f t="shared" si="0"/>
        <v>1.7000000000000028</v>
      </c>
      <c r="E27" s="8">
        <v>1100</v>
      </c>
      <c r="F27" s="8">
        <v>680</v>
      </c>
      <c r="H27" s="8">
        <f t="shared" si="1"/>
        <v>39.486454046639295</v>
      </c>
      <c r="I27" s="8">
        <f t="shared" si="2"/>
        <v>11.25</v>
      </c>
      <c r="J27" s="8">
        <f t="shared" si="12"/>
        <v>39.486454046639295</v>
      </c>
      <c r="K27" s="8">
        <f t="shared" si="4"/>
        <v>0.1414213562373095</v>
      </c>
      <c r="L27" s="8">
        <v>20</v>
      </c>
      <c r="M27" s="8">
        <f t="shared" si="5"/>
        <v>34</v>
      </c>
      <c r="N27" s="9">
        <f t="shared" si="6"/>
        <v>3.8991736219193087</v>
      </c>
      <c r="O27" s="8">
        <v>0.93335062191375417</v>
      </c>
      <c r="P27" s="8">
        <f t="shared" si="13"/>
        <v>42.306131393233294</v>
      </c>
      <c r="Q27" s="10">
        <f t="shared" si="7"/>
        <v>44632.517361111029</v>
      </c>
      <c r="R27" s="8">
        <v>0.92608872139365073</v>
      </c>
      <c r="S27" s="8">
        <f t="shared" si="14"/>
        <v>42.306131393233294</v>
      </c>
      <c r="T27" s="8">
        <f t="shared" si="15"/>
        <v>10.850025029767396</v>
      </c>
      <c r="U27" s="8">
        <f>1</f>
        <v>1</v>
      </c>
      <c r="V27" s="8">
        <f t="shared" si="16"/>
        <v>11.25</v>
      </c>
      <c r="W27" s="8">
        <f t="shared" si="17"/>
        <v>126.5625</v>
      </c>
      <c r="X27" s="8">
        <f t="shared" si="18"/>
        <v>0.25646459915979974</v>
      </c>
      <c r="Y27" s="8">
        <f t="shared" si="19"/>
        <v>2.885226740547747</v>
      </c>
      <c r="Z27" s="8">
        <f t="shared" si="20"/>
        <v>32.458800831162151</v>
      </c>
      <c r="AA27" s="8">
        <v>0.25646459915979974</v>
      </c>
      <c r="AB27" s="8">
        <v>2.885226740547747</v>
      </c>
      <c r="AC27" s="8">
        <v>32.458800831162151</v>
      </c>
      <c r="AD27" s="8">
        <f t="shared" si="9"/>
        <v>42.67506530740431</v>
      </c>
      <c r="AE27" s="8" cm="1">
        <f t="array" ref="AE27">SQRT(MMULT(MMULT(U27:W27,_xlfn.ANCHORARRAY($AJ$28)),TRANSPOSE(U27:W27)))</f>
        <v>1.1234591999383226</v>
      </c>
      <c r="AF27">
        <f t="shared" si="10"/>
        <v>43.798524507342634</v>
      </c>
      <c r="AG27">
        <f t="shared" si="11"/>
        <v>41.551606107465986</v>
      </c>
      <c r="AI27" s="21"/>
      <c r="AJ27" s="8">
        <v>576.29991920814052</v>
      </c>
      <c r="AK27" s="8">
        <v>13675.356110354986</v>
      </c>
      <c r="AL27" s="8">
        <v>344079.92758459394</v>
      </c>
    </row>
    <row r="28" spans="1:106" s="8" customFormat="1" x14ac:dyDescent="0.25">
      <c r="A28" s="7">
        <v>0.45486111111111099</v>
      </c>
      <c r="B28" s="8">
        <v>44.9</v>
      </c>
      <c r="C28" s="8">
        <v>46.5</v>
      </c>
      <c r="D28" s="8">
        <f t="shared" si="0"/>
        <v>1.6000000000000014</v>
      </c>
      <c r="E28" s="8">
        <v>1100</v>
      </c>
      <c r="F28" s="8">
        <v>689</v>
      </c>
      <c r="H28" s="8">
        <f t="shared" si="1"/>
        <v>36.67827371531078</v>
      </c>
      <c r="I28" s="8">
        <f t="shared" si="2"/>
        <v>12.700000000000003</v>
      </c>
      <c r="J28" s="8">
        <f t="shared" si="12"/>
        <v>36.67827371531078</v>
      </c>
      <c r="K28" s="8">
        <f t="shared" si="4"/>
        <v>0.1414213562373095</v>
      </c>
      <c r="L28" s="8">
        <v>20</v>
      </c>
      <c r="M28" s="8">
        <f t="shared" si="5"/>
        <v>34.450000000000003</v>
      </c>
      <c r="N28" s="9">
        <f t="shared" si="6"/>
        <v>3.78392500258474</v>
      </c>
      <c r="O28" s="8">
        <v>0.93245365516940171</v>
      </c>
      <c r="P28" s="8">
        <f t="shared" si="13"/>
        <v>39.335224342755488</v>
      </c>
      <c r="Q28" s="10">
        <f t="shared" si="7"/>
        <v>44632.520833333248</v>
      </c>
      <c r="R28" s="8">
        <v>0.92632139416885684</v>
      </c>
      <c r="S28" s="8">
        <f t="shared" si="14"/>
        <v>39.335224342755488</v>
      </c>
      <c r="T28" s="8">
        <f t="shared" si="15"/>
        <v>10.395349885604555</v>
      </c>
      <c r="U28" s="8">
        <f>1</f>
        <v>1</v>
      </c>
      <c r="V28" s="8">
        <f t="shared" si="16"/>
        <v>12.700000000000003</v>
      </c>
      <c r="W28" s="8">
        <f t="shared" si="17"/>
        <v>161.29000000000008</v>
      </c>
      <c r="X28" s="8">
        <f t="shared" si="18"/>
        <v>0.26427585095289036</v>
      </c>
      <c r="Y28" s="8">
        <f t="shared" si="19"/>
        <v>3.3563033071017081</v>
      </c>
      <c r="Z28" s="8">
        <f t="shared" si="20"/>
        <v>42.625052000191708</v>
      </c>
      <c r="AA28" s="8">
        <v>0.26427585095289036</v>
      </c>
      <c r="AB28" s="8">
        <v>3.3563033071017081</v>
      </c>
      <c r="AC28" s="8">
        <v>42.625052000191708</v>
      </c>
      <c r="AD28" s="8">
        <f t="shared" si="9"/>
        <v>42.182266465691598</v>
      </c>
      <c r="AE28" s="8" cm="1">
        <f t="array" ref="AE28">SQRT(MMULT(MMULT(U28:W28,_xlfn.ANCHORARRAY($AJ$28)),TRANSPOSE(U28:W28)))</f>
        <v>1.1384905685833306</v>
      </c>
      <c r="AF28">
        <f t="shared" si="10"/>
        <v>43.320757034274926</v>
      </c>
      <c r="AG28">
        <f t="shared" si="11"/>
        <v>41.043775897108269</v>
      </c>
      <c r="AI28" s="21" t="s">
        <v>29</v>
      </c>
      <c r="AJ28" s="8" cm="1">
        <f t="array" ref="AJ28:AL30">MINVERSE(_xlfn.ANCHORARRAY(AJ25))</f>
        <v>20.974152274827919</v>
      </c>
      <c r="AK28" s="8">
        <v>-2.5189382230670589</v>
      </c>
      <c r="AL28" s="8">
        <v>6.4984828135570175E-2</v>
      </c>
    </row>
    <row r="29" spans="1:106" s="8" customFormat="1" x14ac:dyDescent="0.25">
      <c r="A29" s="7">
        <v>0.45833333333333298</v>
      </c>
      <c r="B29" s="8">
        <v>46.3</v>
      </c>
      <c r="C29" s="8">
        <v>47.9</v>
      </c>
      <c r="D29" s="8">
        <f t="shared" si="0"/>
        <v>1.6000000000000014</v>
      </c>
      <c r="E29" s="8">
        <v>1100</v>
      </c>
      <c r="F29" s="8">
        <v>695</v>
      </c>
      <c r="H29" s="8">
        <f t="shared" si="1"/>
        <v>36.36162674798436</v>
      </c>
      <c r="I29" s="8">
        <f t="shared" si="2"/>
        <v>14.099999999999994</v>
      </c>
      <c r="J29" s="8">
        <f t="shared" si="12"/>
        <v>36.36162674798436</v>
      </c>
      <c r="K29" s="8">
        <f t="shared" si="4"/>
        <v>0.1414213562373095</v>
      </c>
      <c r="L29" s="8">
        <v>20</v>
      </c>
      <c r="M29" s="8">
        <f t="shared" si="5"/>
        <v>34.75</v>
      </c>
      <c r="N29" s="9">
        <f t="shared" si="6"/>
        <v>3.7512580241451596</v>
      </c>
      <c r="O29" s="8">
        <v>0.93160724073252044</v>
      </c>
      <c r="P29" s="8">
        <f t="shared" si="13"/>
        <v>39.031069272704777</v>
      </c>
      <c r="Q29" s="10">
        <f t="shared" si="7"/>
        <v>44632.524305555467</v>
      </c>
      <c r="R29" s="8">
        <v>0.926616232319735</v>
      </c>
      <c r="S29" s="8">
        <f t="shared" si="14"/>
        <v>39.031069272704777</v>
      </c>
      <c r="T29" s="8">
        <f t="shared" si="15"/>
        <v>10.404794610629114</v>
      </c>
      <c r="U29" s="8">
        <f>1</f>
        <v>1</v>
      </c>
      <c r="V29" s="8">
        <f t="shared" si="16"/>
        <v>14.099999999999994</v>
      </c>
      <c r="W29" s="8">
        <f t="shared" si="17"/>
        <v>198.80999999999983</v>
      </c>
      <c r="X29" s="8">
        <f t="shared" si="18"/>
        <v>0.26657723717308968</v>
      </c>
      <c r="Y29" s="8">
        <f t="shared" si="19"/>
        <v>3.758739044140563</v>
      </c>
      <c r="Z29" s="8">
        <f t="shared" si="20"/>
        <v>52.998220522381914</v>
      </c>
      <c r="AA29" s="8">
        <v>0.26657723717308968</v>
      </c>
      <c r="AB29" s="8">
        <v>3.758739044140563</v>
      </c>
      <c r="AC29" s="8">
        <v>52.998220522381914</v>
      </c>
      <c r="AD29" s="8">
        <f t="shared" si="9"/>
        <v>41.672706849640917</v>
      </c>
      <c r="AE29" s="8" cm="1">
        <f t="array" ref="AE29">SQRT(MMULT(MMULT(U29:W29,_xlfn.ANCHORARRAY($AJ$28)),TRANSPOSE(U29:W29)))</f>
        <v>1.1885515814901049</v>
      </c>
      <c r="AF29">
        <f t="shared" si="10"/>
        <v>42.86125843113102</v>
      </c>
      <c r="AG29">
        <f t="shared" si="11"/>
        <v>40.484155268150815</v>
      </c>
      <c r="AI29" s="21"/>
      <c r="AJ29" s="8">
        <v>-2.5189382230670589</v>
      </c>
      <c r="AK29" s="8">
        <v>0.33302688067778724</v>
      </c>
      <c r="AL29" s="8">
        <v>-9.0170830798690076E-3</v>
      </c>
    </row>
    <row r="30" spans="1:106" s="8" customFormat="1" x14ac:dyDescent="0.25">
      <c r="A30" s="7">
        <v>0.46180555555555503</v>
      </c>
      <c r="B30" s="8">
        <v>47.7</v>
      </c>
      <c r="C30" s="8">
        <v>49.4</v>
      </c>
      <c r="D30" s="8">
        <f t="shared" si="0"/>
        <v>1.6999999999999957</v>
      </c>
      <c r="E30" s="8">
        <v>1100</v>
      </c>
      <c r="F30" s="8">
        <v>697</v>
      </c>
      <c r="H30" s="8">
        <f t="shared" si="1"/>
        <v>38.523369801599159</v>
      </c>
      <c r="I30" s="8">
        <f t="shared" si="2"/>
        <v>15.549999999999997</v>
      </c>
      <c r="J30" s="8">
        <f t="shared" si="12"/>
        <v>38.523369801599159</v>
      </c>
      <c r="K30" s="8">
        <f t="shared" si="4"/>
        <v>0.1414213562373095</v>
      </c>
      <c r="L30" s="8">
        <v>20</v>
      </c>
      <c r="M30" s="8">
        <f t="shared" si="5"/>
        <v>34.85</v>
      </c>
      <c r="N30" s="9">
        <f t="shared" si="6"/>
        <v>3.8040718262627364</v>
      </c>
      <c r="O30" s="8">
        <v>0.93081295684104803</v>
      </c>
      <c r="P30" s="8">
        <f t="shared" si="13"/>
        <v>41.386800128285785</v>
      </c>
      <c r="Q30" s="10">
        <f t="shared" si="7"/>
        <v>44632.527777777686</v>
      </c>
      <c r="R30" s="8">
        <v>0.92697267910805758</v>
      </c>
      <c r="S30" s="8">
        <f t="shared" si="14"/>
        <v>41.386800128285785</v>
      </c>
      <c r="T30" s="8">
        <f t="shared" si="15"/>
        <v>10.879605333042761</v>
      </c>
      <c r="U30" s="8">
        <f>1</f>
        <v>1</v>
      </c>
      <c r="V30" s="8">
        <f t="shared" si="16"/>
        <v>15.549999999999997</v>
      </c>
      <c r="W30" s="8">
        <f t="shared" si="17"/>
        <v>241.80249999999992</v>
      </c>
      <c r="X30" s="8">
        <f t="shared" si="18"/>
        <v>0.26287621413879497</v>
      </c>
      <c r="Y30" s="8">
        <f t="shared" si="19"/>
        <v>4.0877251298582609</v>
      </c>
      <c r="Z30" s="8">
        <f t="shared" si="20"/>
        <v>63.564125769295956</v>
      </c>
      <c r="AA30" s="8">
        <v>0.26287621413879497</v>
      </c>
      <c r="AB30" s="8">
        <v>4.0877251298582609</v>
      </c>
      <c r="AC30" s="8">
        <v>63.564125769295956</v>
      </c>
      <c r="AD30" s="8">
        <f t="shared" si="9"/>
        <v>41.109989343820082</v>
      </c>
      <c r="AE30" s="8" cm="1">
        <f t="array" ref="AE30">SQRT(MMULT(MMULT(U30:W30,_xlfn.ANCHORARRAY($AJ$28)),TRANSPOSE(U30:W30)))</f>
        <v>1.2409448468210815</v>
      </c>
      <c r="AF30">
        <f t="shared" si="10"/>
        <v>42.350934190641162</v>
      </c>
      <c r="AG30">
        <f t="shared" si="11"/>
        <v>39.869044496999003</v>
      </c>
      <c r="AI30" s="21"/>
      <c r="AJ30" s="8">
        <v>6.4984828135570161E-2</v>
      </c>
      <c r="AK30" s="8">
        <v>-9.0170830798690059E-3</v>
      </c>
      <c r="AL30" s="8">
        <v>2.5244445847026609E-4</v>
      </c>
    </row>
    <row r="31" spans="1:106" s="8" customFormat="1" x14ac:dyDescent="0.25">
      <c r="A31" s="7">
        <v>0.46527777777777801</v>
      </c>
      <c r="B31" s="8">
        <v>49.2</v>
      </c>
      <c r="C31" s="8">
        <v>51</v>
      </c>
      <c r="D31" s="8">
        <f t="shared" si="0"/>
        <v>1.7999999999999972</v>
      </c>
      <c r="E31" s="8">
        <v>1100</v>
      </c>
      <c r="F31" s="8">
        <v>700</v>
      </c>
      <c r="H31" s="8">
        <f t="shared" si="1"/>
        <v>40.614638447971714</v>
      </c>
      <c r="I31" s="8">
        <f t="shared" si="2"/>
        <v>17.100000000000001</v>
      </c>
      <c r="J31" s="8">
        <f t="shared" si="12"/>
        <v>40.614638447971714</v>
      </c>
      <c r="K31" s="8">
        <f t="shared" si="4"/>
        <v>0.1414213562373095</v>
      </c>
      <c r="L31" s="8">
        <v>20</v>
      </c>
      <c r="M31" s="8">
        <f t="shared" si="5"/>
        <v>35</v>
      </c>
      <c r="N31" s="9">
        <f t="shared" si="6"/>
        <v>3.8537744997543952</v>
      </c>
      <c r="O31" s="8">
        <v>0.93007228947045528</v>
      </c>
      <c r="P31" s="8">
        <f t="shared" si="13"/>
        <v>43.668259884504259</v>
      </c>
      <c r="Q31" s="10">
        <f t="shared" si="7"/>
        <v>44632.531249999905</v>
      </c>
      <c r="R31" s="8">
        <v>0.92739006117098854</v>
      </c>
      <c r="S31" s="8">
        <f t="shared" si="14"/>
        <v>43.668259884504259</v>
      </c>
      <c r="T31" s="8">
        <f t="shared" si="15"/>
        <v>11.331296080579515</v>
      </c>
      <c r="U31" s="8">
        <f>1</f>
        <v>1</v>
      </c>
      <c r="V31" s="8">
        <f t="shared" si="16"/>
        <v>17.100000000000001</v>
      </c>
      <c r="W31" s="8">
        <f t="shared" si="17"/>
        <v>292.41000000000003</v>
      </c>
      <c r="X31" s="8">
        <f t="shared" si="18"/>
        <v>0.25948586251316236</v>
      </c>
      <c r="Y31" s="8">
        <f t="shared" si="19"/>
        <v>4.4372082489750762</v>
      </c>
      <c r="Z31" s="8">
        <f t="shared" si="20"/>
        <v>75.876261057473812</v>
      </c>
      <c r="AA31" s="8">
        <v>0.25948586251316236</v>
      </c>
      <c r="AB31" s="8">
        <v>4.4372082489750762</v>
      </c>
      <c r="AC31" s="8">
        <v>75.876261057473812</v>
      </c>
      <c r="AD31" s="8">
        <f t="shared" si="9"/>
        <v>40.469126554705767</v>
      </c>
      <c r="AE31" s="8" cm="1">
        <f t="array" ref="AE31">SQRT(MMULT(MMULT(U31:W31,_xlfn.ANCHORARRAY($AJ$28)),TRANSPOSE(U31:W31)))</f>
        <v>1.273404276527687</v>
      </c>
      <c r="AF31">
        <f t="shared" si="10"/>
        <v>41.742530831233452</v>
      </c>
      <c r="AG31">
        <f t="shared" si="11"/>
        <v>39.195722278178081</v>
      </c>
    </row>
    <row r="32" spans="1:106" s="8" customFormat="1" x14ac:dyDescent="0.25">
      <c r="A32" s="7">
        <v>0.46875</v>
      </c>
      <c r="B32" s="8">
        <v>50.9</v>
      </c>
      <c r="C32" s="8">
        <v>52.4</v>
      </c>
      <c r="D32" s="8">
        <f t="shared" si="0"/>
        <v>1.5</v>
      </c>
      <c r="E32" s="8">
        <v>1100</v>
      </c>
      <c r="F32" s="8">
        <v>702</v>
      </c>
      <c r="H32" s="8">
        <f t="shared" si="1"/>
        <v>33.749106022768572</v>
      </c>
      <c r="I32" s="8">
        <f t="shared" si="2"/>
        <v>18.649999999999999</v>
      </c>
      <c r="J32" s="8">
        <f t="shared" si="12"/>
        <v>33.749106022768572</v>
      </c>
      <c r="K32" s="8">
        <f t="shared" si="4"/>
        <v>0.1414213562373095</v>
      </c>
      <c r="L32" s="8">
        <v>20</v>
      </c>
      <c r="M32" s="8">
        <f t="shared" si="5"/>
        <v>35.1</v>
      </c>
      <c r="N32" s="9">
        <f t="shared" si="6"/>
        <v>3.6535597234606785</v>
      </c>
      <c r="O32" s="8">
        <v>0.92938662944164141</v>
      </c>
      <c r="P32" s="8">
        <f t="shared" si="13"/>
        <v>36.313311332060394</v>
      </c>
      <c r="Q32" s="10">
        <f t="shared" si="7"/>
        <v>44632.534722222124</v>
      </c>
      <c r="R32" s="8">
        <v>0.92786759060074275</v>
      </c>
      <c r="S32" s="8">
        <f t="shared" si="14"/>
        <v>36.313311332060394</v>
      </c>
      <c r="T32" s="8">
        <f t="shared" si="15"/>
        <v>9.9391590888417607</v>
      </c>
      <c r="U32" s="8">
        <f>1</f>
        <v>1</v>
      </c>
      <c r="V32" s="8">
        <f t="shared" si="16"/>
        <v>18.649999999999999</v>
      </c>
      <c r="W32" s="8">
        <f t="shared" si="17"/>
        <v>347.82249999999993</v>
      </c>
      <c r="X32" s="8">
        <f t="shared" si="18"/>
        <v>0.27370566671694985</v>
      </c>
      <c r="Y32" s="8">
        <f t="shared" si="19"/>
        <v>5.1046106842711145</v>
      </c>
      <c r="Z32" s="8">
        <f t="shared" si="20"/>
        <v>95.200989261656275</v>
      </c>
      <c r="AA32" s="8">
        <v>0.27370566671694985</v>
      </c>
      <c r="AB32" s="8">
        <v>5.1046106842711145</v>
      </c>
      <c r="AC32" s="8">
        <v>95.200989261656275</v>
      </c>
      <c r="AD32" s="8">
        <f t="shared" si="9"/>
        <v>39.787615346832887</v>
      </c>
      <c r="AE32" s="8" cm="1">
        <f t="array" ref="AE32">SQRT(MMULT(MMULT(U32:W32,_xlfn.ANCHORARRAY($AJ$28)),TRANSPOSE(U32:W32)))</f>
        <v>1.2702672293562038</v>
      </c>
      <c r="AF32">
        <f t="shared" si="10"/>
        <v>41.057882576189087</v>
      </c>
      <c r="AG32">
        <f t="shared" si="11"/>
        <v>38.517348117476686</v>
      </c>
      <c r="AJ32" s="8" t="s">
        <v>30</v>
      </c>
      <c r="AK32" s="8" t="s">
        <v>34</v>
      </c>
    </row>
    <row r="33" spans="1:37" s="8" customFormat="1" x14ac:dyDescent="0.25">
      <c r="A33" s="7">
        <v>0.47222222222222199</v>
      </c>
      <c r="B33" s="8">
        <v>52.1</v>
      </c>
      <c r="C33" s="8">
        <v>53.8</v>
      </c>
      <c r="D33" s="8">
        <f t="shared" si="0"/>
        <v>1.6999999999999957</v>
      </c>
      <c r="E33" s="8">
        <v>1100</v>
      </c>
      <c r="F33" s="8">
        <v>705</v>
      </c>
      <c r="H33" s="8">
        <f t="shared" si="1"/>
        <v>38.086225179737042</v>
      </c>
      <c r="I33" s="8">
        <f t="shared" si="2"/>
        <v>19.950000000000003</v>
      </c>
      <c r="J33" s="8">
        <f t="shared" si="12"/>
        <v>38.086225179737042</v>
      </c>
      <c r="K33" s="8">
        <f t="shared" si="4"/>
        <v>0.1414213562373095</v>
      </c>
      <c r="L33" s="8">
        <v>20</v>
      </c>
      <c r="M33" s="8">
        <f t="shared" si="5"/>
        <v>35.25</v>
      </c>
      <c r="N33" s="9">
        <f t="shared" si="6"/>
        <v>3.7609050537661379</v>
      </c>
      <c r="O33" s="8">
        <v>0.92875726816785897</v>
      </c>
      <c r="P33" s="8">
        <f t="shared" si="13"/>
        <v>41.007727729408764</v>
      </c>
      <c r="Q33" s="10">
        <f t="shared" si="7"/>
        <v>44632.538194444343</v>
      </c>
      <c r="R33" s="8">
        <v>0.92840436690320172</v>
      </c>
      <c r="S33" s="8">
        <f t="shared" si="14"/>
        <v>41.007727729408764</v>
      </c>
      <c r="T33" s="8">
        <f t="shared" si="15"/>
        <v>10.903685985995306</v>
      </c>
      <c r="U33" s="8">
        <f>1</f>
        <v>1</v>
      </c>
      <c r="V33" s="8">
        <f t="shared" si="16"/>
        <v>19.950000000000003</v>
      </c>
      <c r="W33" s="8">
        <f t="shared" si="17"/>
        <v>398.00250000000011</v>
      </c>
      <c r="X33" s="8">
        <f t="shared" si="18"/>
        <v>0.2658934447171456</v>
      </c>
      <c r="Y33" s="8">
        <f t="shared" si="19"/>
        <v>5.3045742221070551</v>
      </c>
      <c r="Z33" s="8">
        <f t="shared" si="20"/>
        <v>105.82625573103576</v>
      </c>
      <c r="AA33" s="8">
        <v>0.2658934447171456</v>
      </c>
      <c r="AB33" s="8">
        <v>5.3045742221070551</v>
      </c>
      <c r="AC33" s="8">
        <v>105.82625573103576</v>
      </c>
      <c r="AD33" s="8">
        <f t="shared" si="9"/>
        <v>39.184682452092375</v>
      </c>
      <c r="AE33" s="8" cm="1">
        <f t="array" ref="AE33">SQRT(MMULT(MMULT(U33:W33,_xlfn.ANCHORARRAY($AJ$28)),TRANSPOSE(U33:W33)))</f>
        <v>1.2397695584538901</v>
      </c>
      <c r="AF33">
        <f t="shared" si="10"/>
        <v>40.424452010546261</v>
      </c>
      <c r="AG33">
        <f t="shared" si="11"/>
        <v>37.944912893638488</v>
      </c>
      <c r="AI33" s="8" t="s">
        <v>31</v>
      </c>
      <c r="AJ33" s="8" cm="1">
        <f t="array" ref="AJ33:AJ35">MMULT(_xlfn.ANCHORARRAY(AJ28),MMULT(AJ21:BD23,T21:T41))</f>
        <v>45.289838034613012</v>
      </c>
      <c r="AK33" s="8">
        <f>SQRT(AJ28)</f>
        <v>4.5797546085819834</v>
      </c>
    </row>
    <row r="34" spans="1:37" s="8" customFormat="1" x14ac:dyDescent="0.25">
      <c r="A34" s="7">
        <v>0.47569444444444398</v>
      </c>
      <c r="B34" s="8">
        <v>53.2</v>
      </c>
      <c r="C34" s="8">
        <v>54.9</v>
      </c>
      <c r="D34" s="8">
        <f t="shared" si="0"/>
        <v>1.6999999999999957</v>
      </c>
      <c r="E34" s="8">
        <v>1100</v>
      </c>
      <c r="F34" s="8">
        <v>708</v>
      </c>
      <c r="H34" s="8">
        <f t="shared" si="1"/>
        <v>37.924842869653411</v>
      </c>
      <c r="I34" s="8">
        <f t="shared" si="2"/>
        <v>21.049999999999997</v>
      </c>
      <c r="J34" s="8">
        <f t="shared" si="12"/>
        <v>37.924842869653411</v>
      </c>
      <c r="K34" s="8">
        <f t="shared" si="4"/>
        <v>0.1414213562373095</v>
      </c>
      <c r="L34" s="8">
        <v>20</v>
      </c>
      <c r="M34" s="8">
        <f t="shared" si="5"/>
        <v>35.4</v>
      </c>
      <c r="N34" s="9">
        <f t="shared" si="6"/>
        <v>3.7449690154027215</v>
      </c>
      <c r="O34" s="8">
        <v>0.92818539467241368</v>
      </c>
      <c r="P34" s="8">
        <f t="shared" si="13"/>
        <v>40.859124790514834</v>
      </c>
      <c r="Q34" s="10">
        <f t="shared" si="7"/>
        <v>44632.541666666562</v>
      </c>
      <c r="R34" s="8">
        <v>0.92899937909077479</v>
      </c>
      <c r="S34" s="8">
        <f t="shared" si="14"/>
        <v>40.859124790514834</v>
      </c>
      <c r="T34" s="8">
        <f t="shared" si="15"/>
        <v>10.91040396394868</v>
      </c>
      <c r="U34" s="8">
        <f>1</f>
        <v>1</v>
      </c>
      <c r="V34" s="8">
        <f t="shared" si="16"/>
        <v>21.049999999999997</v>
      </c>
      <c r="W34" s="8">
        <f t="shared" si="17"/>
        <v>443.10249999999991</v>
      </c>
      <c r="X34" s="8">
        <f t="shared" si="18"/>
        <v>0.26702490618402708</v>
      </c>
      <c r="Y34" s="8">
        <f t="shared" si="19"/>
        <v>5.6208742751737697</v>
      </c>
      <c r="Z34" s="8">
        <f t="shared" si="20"/>
        <v>118.31940349240783</v>
      </c>
      <c r="AA34" s="8">
        <v>0.26702490618402708</v>
      </c>
      <c r="AB34" s="8">
        <v>5.6208742751737697</v>
      </c>
      <c r="AC34" s="8">
        <v>118.31940349240783</v>
      </c>
      <c r="AD34" s="8">
        <f t="shared" si="9"/>
        <v>38.65217509784113</v>
      </c>
      <c r="AE34" s="8" cm="1">
        <f t="array" ref="AE34">SQRT(MMULT(MMULT(U34:W34,_xlfn.ANCHORARRAY($AJ$28)),TRANSPOSE(U34:W34)))</f>
        <v>1.1985247143665403</v>
      </c>
      <c r="AF34">
        <f t="shared" si="10"/>
        <v>39.850699812207672</v>
      </c>
      <c r="AG34">
        <f t="shared" si="11"/>
        <v>37.453650383474589</v>
      </c>
      <c r="AI34" s="8" t="s">
        <v>32</v>
      </c>
      <c r="AJ34" s="8">
        <v>-0.13725364699007514</v>
      </c>
      <c r="AK34" s="8">
        <f>SQRT(AK29)</f>
        <v>0.57708481237837761</v>
      </c>
    </row>
    <row r="35" spans="1:37" s="8" customFormat="1" x14ac:dyDescent="0.25">
      <c r="A35" s="7">
        <v>0.47916666666666602</v>
      </c>
      <c r="B35" s="11">
        <v>55.3</v>
      </c>
      <c r="C35" s="11">
        <v>56.9</v>
      </c>
      <c r="D35" s="8">
        <f t="shared" si="0"/>
        <v>1.6000000000000014</v>
      </c>
      <c r="E35" s="8">
        <v>1100</v>
      </c>
      <c r="F35" s="8">
        <v>710</v>
      </c>
      <c r="H35" s="8">
        <f t="shared" si="1"/>
        <v>35.593423365984691</v>
      </c>
      <c r="I35" s="8">
        <f t="shared" si="2"/>
        <v>23.099999999999994</v>
      </c>
      <c r="J35" s="8">
        <f t="shared" si="12"/>
        <v>35.593423365984691</v>
      </c>
      <c r="K35" s="8">
        <f t="shared" si="4"/>
        <v>0.1414213562373095</v>
      </c>
      <c r="L35" s="8">
        <v>20</v>
      </c>
      <c r="M35" s="8">
        <f t="shared" si="5"/>
        <v>35.5</v>
      </c>
      <c r="N35" s="9">
        <f t="shared" si="6"/>
        <v>3.6720060940575863</v>
      </c>
      <c r="O35" s="8">
        <v>0.92767209271291495</v>
      </c>
      <c r="P35" s="8">
        <f t="shared" si="13"/>
        <v>38.368539536307601</v>
      </c>
      <c r="Q35" s="10">
        <f t="shared" si="7"/>
        <v>44632.545138888781</v>
      </c>
      <c r="R35" s="8">
        <v>0.92965150882821268</v>
      </c>
      <c r="S35" s="8">
        <f t="shared" si="14"/>
        <v>38.368539536307601</v>
      </c>
      <c r="T35" s="8">
        <f t="shared" si="15"/>
        <v>10.448931334400418</v>
      </c>
      <c r="U35" s="8">
        <f>1</f>
        <v>1</v>
      </c>
      <c r="V35" s="8">
        <f t="shared" si="16"/>
        <v>23.099999999999994</v>
      </c>
      <c r="W35" s="8">
        <f t="shared" si="17"/>
        <v>533.60999999999979</v>
      </c>
      <c r="X35" s="8">
        <f t="shared" si="18"/>
        <v>0.272330702723588</v>
      </c>
      <c r="Y35" s="8">
        <f t="shared" si="19"/>
        <v>6.2908392329148812</v>
      </c>
      <c r="Z35" s="8">
        <f t="shared" si="20"/>
        <v>145.31838628033373</v>
      </c>
      <c r="AA35" s="8">
        <v>0.272330702723588</v>
      </c>
      <c r="AB35" s="8">
        <v>6.2908392329148812</v>
      </c>
      <c r="AC35" s="8">
        <v>145.31838628033373</v>
      </c>
      <c r="AD35" s="8">
        <f t="shared" si="9"/>
        <v>37.60514710677878</v>
      </c>
      <c r="AE35" s="8" cm="1">
        <f t="array" ref="AE35">SQRT(MMULT(MMULT(U35:W35,_xlfn.ANCHORARRAY($AJ$28)),TRANSPOSE(U35:W35)))</f>
        <v>1.1151444915593378</v>
      </c>
      <c r="AF35">
        <f t="shared" si="10"/>
        <v>38.720291598338115</v>
      </c>
      <c r="AG35">
        <f t="shared" si="11"/>
        <v>36.490002615219446</v>
      </c>
      <c r="AI35" s="8" t="s">
        <v>33</v>
      </c>
      <c r="AJ35" s="8">
        <v>-8.4596084825312445E-3</v>
      </c>
      <c r="AK35" s="8">
        <f>SQRT(AL30)</f>
        <v>1.5888500825133444E-2</v>
      </c>
    </row>
    <row r="36" spans="1:37" s="8" customFormat="1" x14ac:dyDescent="0.25">
      <c r="A36" s="7">
        <v>0.48263888888888901</v>
      </c>
      <c r="B36" s="8">
        <v>55.9</v>
      </c>
      <c r="C36" s="8">
        <v>57.8</v>
      </c>
      <c r="D36" s="8">
        <f t="shared" si="0"/>
        <v>1.8999999999999986</v>
      </c>
      <c r="E36" s="8">
        <v>1100</v>
      </c>
      <c r="F36" s="8">
        <v>715</v>
      </c>
      <c r="H36" s="8">
        <f t="shared" si="1"/>
        <v>41.971615490133978</v>
      </c>
      <c r="I36" s="8">
        <f t="shared" si="2"/>
        <v>23.849999999999994</v>
      </c>
      <c r="J36" s="8">
        <f t="shared" si="12"/>
        <v>41.971615490133978</v>
      </c>
      <c r="K36" s="8">
        <f t="shared" si="4"/>
        <v>0.1414213562373095</v>
      </c>
      <c r="L36" s="8">
        <v>20</v>
      </c>
      <c r="M36" s="8">
        <f t="shared" si="5"/>
        <v>35.75</v>
      </c>
      <c r="N36" s="9">
        <f t="shared" si="6"/>
        <v>3.8400575606080336</v>
      </c>
      <c r="O36" s="8">
        <v>0.92721833744141002</v>
      </c>
      <c r="P36" s="8">
        <f t="shared" si="13"/>
        <v>45.266162019564376</v>
      </c>
      <c r="Q36" s="10">
        <f t="shared" si="7"/>
        <v>44632.548611111</v>
      </c>
      <c r="R36" s="8">
        <v>0.93035953267992244</v>
      </c>
      <c r="S36" s="8">
        <f t="shared" si="14"/>
        <v>45.266162019564376</v>
      </c>
      <c r="T36" s="8">
        <f t="shared" si="15"/>
        <v>11.787886328557258</v>
      </c>
      <c r="U36" s="8">
        <f>1</f>
        <v>1</v>
      </c>
      <c r="V36" s="8">
        <f t="shared" si="16"/>
        <v>23.849999999999994</v>
      </c>
      <c r="W36" s="8">
        <f t="shared" si="17"/>
        <v>568.82249999999976</v>
      </c>
      <c r="X36" s="8">
        <f t="shared" si="18"/>
        <v>0.2604127631466181</v>
      </c>
      <c r="Y36" s="8">
        <f t="shared" si="19"/>
        <v>6.2108444010468409</v>
      </c>
      <c r="Z36" s="8">
        <f t="shared" si="20"/>
        <v>148.12863896496711</v>
      </c>
      <c r="AA36" s="8">
        <v>0.2604127631466181</v>
      </c>
      <c r="AB36" s="8">
        <v>6.2108444010468409</v>
      </c>
      <c r="AC36" s="8">
        <v>148.12863896496711</v>
      </c>
      <c r="AD36" s="8">
        <f t="shared" si="9"/>
        <v>37.204322907845096</v>
      </c>
      <c r="AE36" s="8" cm="1">
        <f t="array" ref="AE36">SQRT(MMULT(MMULT(U36:W36,_xlfn.ANCHORARRAY($AJ$28)),TRANSPOSE(U36:W36)))</f>
        <v>1.097871039630665</v>
      </c>
      <c r="AF36">
        <f t="shared" si="10"/>
        <v>38.302193947475764</v>
      </c>
      <c r="AG36">
        <f t="shared" si="11"/>
        <v>36.106451868214428</v>
      </c>
    </row>
    <row r="37" spans="1:37" s="8" customFormat="1" x14ac:dyDescent="0.25">
      <c r="A37" s="7">
        <v>0.48611111111111099</v>
      </c>
      <c r="B37" s="8">
        <v>57.4</v>
      </c>
      <c r="C37" s="8">
        <v>58.8</v>
      </c>
      <c r="D37" s="8">
        <f t="shared" si="0"/>
        <v>1.3999999999999986</v>
      </c>
      <c r="E37" s="8">
        <v>1100</v>
      </c>
      <c r="F37" s="8">
        <v>720</v>
      </c>
      <c r="H37" s="8">
        <f t="shared" si="1"/>
        <v>30.711686480719376</v>
      </c>
      <c r="I37" s="8">
        <f t="shared" si="2"/>
        <v>25.099999999999994</v>
      </c>
      <c r="J37" s="8">
        <f t="shared" si="12"/>
        <v>30.711686480719376</v>
      </c>
      <c r="K37" s="8">
        <f t="shared" si="4"/>
        <v>0.1414213562373095</v>
      </c>
      <c r="L37" s="8">
        <v>20</v>
      </c>
      <c r="M37" s="8">
        <f t="shared" si="5"/>
        <v>36</v>
      </c>
      <c r="N37" s="9">
        <f t="shared" si="6"/>
        <v>3.5063359279447006</v>
      </c>
      <c r="O37" s="8">
        <v>0.92682499339891355</v>
      </c>
      <c r="P37" s="8">
        <f t="shared" si="13"/>
        <v>33.136446146204428</v>
      </c>
      <c r="Q37" s="10">
        <f t="shared" si="7"/>
        <v>44632.552083333219</v>
      </c>
      <c r="R37" s="8">
        <v>0.93112212593984289</v>
      </c>
      <c r="S37" s="8">
        <f t="shared" si="14"/>
        <v>33.136446146204428</v>
      </c>
      <c r="T37" s="8">
        <f t="shared" si="15"/>
        <v>9.4504482249160677</v>
      </c>
      <c r="U37" s="8">
        <f>1</f>
        <v>1</v>
      </c>
      <c r="V37" s="8">
        <f t="shared" si="16"/>
        <v>25.099999999999994</v>
      </c>
      <c r="W37" s="8">
        <f t="shared" si="17"/>
        <v>630.00999999999976</v>
      </c>
      <c r="X37" s="8">
        <f t="shared" si="18"/>
        <v>0.28519800171747012</v>
      </c>
      <c r="Y37" s="8">
        <f t="shared" si="19"/>
        <v>7.1584698431084988</v>
      </c>
      <c r="Z37" s="8">
        <f t="shared" si="20"/>
        <v>179.67759306202331</v>
      </c>
      <c r="AA37" s="8">
        <v>0.28519800171747012</v>
      </c>
      <c r="AB37" s="8">
        <v>7.1584698431084988</v>
      </c>
      <c r="AC37" s="8">
        <v>179.67759306202331</v>
      </c>
      <c r="AD37" s="8">
        <f t="shared" si="9"/>
        <v>36.51513355508262</v>
      </c>
      <c r="AE37" s="8" cm="1">
        <f t="array" ref="AE37">SQRT(MMULT(MMULT(U37:W37,_xlfn.ANCHORARRAY($AJ$28)),TRANSPOSE(U37:W37)))</f>
        <v>1.111526901465687</v>
      </c>
      <c r="AF37">
        <f t="shared" si="10"/>
        <v>37.626660456548308</v>
      </c>
      <c r="AG37">
        <f t="shared" si="11"/>
        <v>35.403606653616933</v>
      </c>
    </row>
    <row r="38" spans="1:37" s="8" customFormat="1" x14ac:dyDescent="0.25">
      <c r="A38" s="7">
        <v>0.48958333333333298</v>
      </c>
      <c r="B38" s="8">
        <v>58.7</v>
      </c>
      <c r="C38" s="8">
        <v>60.1</v>
      </c>
      <c r="D38" s="8">
        <f t="shared" si="0"/>
        <v>1.3999999999999986</v>
      </c>
      <c r="E38" s="8">
        <v>1100</v>
      </c>
      <c r="F38" s="8">
        <v>725</v>
      </c>
      <c r="H38" s="8">
        <f t="shared" si="1"/>
        <v>30.499881746369585</v>
      </c>
      <c r="I38" s="8">
        <f t="shared" si="2"/>
        <v>26.400000000000006</v>
      </c>
      <c r="J38" s="8">
        <f t="shared" si="12"/>
        <v>30.499881746369585</v>
      </c>
      <c r="K38" s="8">
        <f t="shared" si="4"/>
        <v>0.1414213562373095</v>
      </c>
      <c r="L38" s="8">
        <v>20</v>
      </c>
      <c r="M38" s="8">
        <f t="shared" si="5"/>
        <v>36.25</v>
      </c>
      <c r="N38" s="9">
        <f t="shared" si="6"/>
        <v>3.4821543008554268</v>
      </c>
      <c r="O38" s="8">
        <v>0.92649281174976061</v>
      </c>
      <c r="P38" s="8">
        <f t="shared" si="13"/>
        <v>32.919717627131895</v>
      </c>
      <c r="Q38" s="10">
        <f t="shared" si="7"/>
        <v>44632.555555555438</v>
      </c>
      <c r="R38" s="8">
        <v>0.93193786524200373</v>
      </c>
      <c r="S38" s="8">
        <f t="shared" si="14"/>
        <v>32.919717627131895</v>
      </c>
      <c r="T38" s="8">
        <f t="shared" si="15"/>
        <v>9.4538365571694598</v>
      </c>
      <c r="U38" s="8">
        <f>1</f>
        <v>1</v>
      </c>
      <c r="V38" s="8">
        <f t="shared" si="16"/>
        <v>26.400000000000006</v>
      </c>
      <c r="W38" s="8">
        <f t="shared" si="17"/>
        <v>696.96000000000026</v>
      </c>
      <c r="X38" s="8">
        <f t="shared" si="18"/>
        <v>0.28717854339606369</v>
      </c>
      <c r="Y38" s="8">
        <f t="shared" si="19"/>
        <v>7.5815135456560832</v>
      </c>
      <c r="Z38" s="8">
        <f t="shared" si="20"/>
        <v>200.15195760532063</v>
      </c>
      <c r="AA38" s="8">
        <v>0.28717854339606369</v>
      </c>
      <c r="AB38" s="8">
        <v>7.5815135456560832</v>
      </c>
      <c r="AC38" s="8">
        <v>200.15195760532063</v>
      </c>
      <c r="AD38" s="8">
        <f t="shared" si="9"/>
        <v>35.77033302609005</v>
      </c>
      <c r="AE38" s="8" cm="1">
        <f t="array" ref="AE38">SQRT(MMULT(MMULT(U38:W38,_xlfn.ANCHORARRAY($AJ$28)),TRANSPOSE(U38:W38)))</f>
        <v>1.2107658411342586</v>
      </c>
      <c r="AF38">
        <f t="shared" si="10"/>
        <v>36.981098867224311</v>
      </c>
      <c r="AG38">
        <f t="shared" si="11"/>
        <v>34.559567184955789</v>
      </c>
    </row>
    <row r="39" spans="1:37" s="8" customFormat="1" x14ac:dyDescent="0.25">
      <c r="A39" s="7">
        <v>0.49305555555555503</v>
      </c>
      <c r="B39" s="8">
        <v>60</v>
      </c>
      <c r="C39" s="8">
        <v>61.5</v>
      </c>
      <c r="D39" s="8">
        <f t="shared" si="0"/>
        <v>1.5</v>
      </c>
      <c r="E39" s="8">
        <v>1100</v>
      </c>
      <c r="F39" s="8">
        <v>729</v>
      </c>
      <c r="H39" s="8">
        <f t="shared" si="1"/>
        <v>32.499139133036408</v>
      </c>
      <c r="I39" s="8">
        <f t="shared" si="2"/>
        <v>27.75</v>
      </c>
      <c r="J39" s="8">
        <f t="shared" si="12"/>
        <v>32.499139133036408</v>
      </c>
      <c r="K39" s="8">
        <f t="shared" si="4"/>
        <v>0.1414213562373095</v>
      </c>
      <c r="L39" s="8">
        <v>20</v>
      </c>
      <c r="M39" s="8">
        <f t="shared" si="5"/>
        <v>36.450000000000003</v>
      </c>
      <c r="N39" s="9">
        <f t="shared" si="6"/>
        <v>3.5182426966658391</v>
      </c>
      <c r="O39" s="8">
        <v>0.92622242870970617</v>
      </c>
      <c r="P39" s="8">
        <f t="shared" si="13"/>
        <v>35.087834331878604</v>
      </c>
      <c r="Q39" s="10">
        <f t="shared" si="7"/>
        <v>44632.559027777657</v>
      </c>
      <c r="R39" s="8">
        <v>0.93280523296884599</v>
      </c>
      <c r="S39" s="8">
        <f t="shared" si="14"/>
        <v>35.087834331878604</v>
      </c>
      <c r="T39" s="8">
        <f t="shared" si="15"/>
        <v>9.9731136698245884</v>
      </c>
      <c r="U39" s="8">
        <f>1</f>
        <v>1</v>
      </c>
      <c r="V39" s="8">
        <f t="shared" si="16"/>
        <v>27.75</v>
      </c>
      <c r="W39" s="8">
        <f t="shared" si="17"/>
        <v>770.0625</v>
      </c>
      <c r="X39" s="8">
        <f t="shared" si="18"/>
        <v>0.28423280774452481</v>
      </c>
      <c r="Y39" s="8">
        <f t="shared" si="19"/>
        <v>7.8874604149105636</v>
      </c>
      <c r="Z39" s="8">
        <f t="shared" si="20"/>
        <v>218.87702651376816</v>
      </c>
      <c r="AA39" s="8">
        <v>0.28423280774452481</v>
      </c>
      <c r="AB39" s="8">
        <v>7.8874604149105636</v>
      </c>
      <c r="AC39" s="8">
        <v>218.87702651376816</v>
      </c>
      <c r="AD39" s="8">
        <f t="shared" si="9"/>
        <v>34.966622073559208</v>
      </c>
      <c r="AE39" s="8" cm="1">
        <f t="array" ref="AE39">SQRT(MMULT(MMULT(U39:W39,_xlfn.ANCHORARRAY($AJ$28)),TRANSPOSE(U39:W39)))</f>
        <v>1.4253583394936489</v>
      </c>
      <c r="AF39">
        <f t="shared" si="10"/>
        <v>36.391980413052856</v>
      </c>
      <c r="AG39">
        <f t="shared" si="11"/>
        <v>33.541263734065559</v>
      </c>
    </row>
    <row r="40" spans="1:37" s="8" customFormat="1" x14ac:dyDescent="0.25">
      <c r="A40" s="7">
        <v>0.49652777777777701</v>
      </c>
      <c r="B40" s="8">
        <v>61.3</v>
      </c>
      <c r="C40" s="8">
        <v>62.8</v>
      </c>
      <c r="D40" s="8">
        <f t="shared" si="0"/>
        <v>1.5</v>
      </c>
      <c r="E40" s="8">
        <v>1100</v>
      </c>
      <c r="F40" s="8">
        <v>733</v>
      </c>
      <c r="H40" s="8">
        <f t="shared" si="1"/>
        <v>32.32179048838136</v>
      </c>
      <c r="I40" s="8">
        <f t="shared" si="2"/>
        <v>29.049999999999997</v>
      </c>
      <c r="J40" s="8">
        <f t="shared" si="12"/>
        <v>32.32179048838136</v>
      </c>
      <c r="K40" s="8">
        <f t="shared" si="4"/>
        <v>0.1414213562373095</v>
      </c>
      <c r="L40" s="8">
        <v>20</v>
      </c>
      <c r="M40" s="8">
        <f t="shared" si="5"/>
        <v>36.65</v>
      </c>
      <c r="N40" s="9">
        <f t="shared" si="6"/>
        <v>3.4990435550742105</v>
      </c>
      <c r="O40" s="8">
        <v>0.92601436349691146</v>
      </c>
      <c r="P40" s="8">
        <f t="shared" si="13"/>
        <v>34.904199937379438</v>
      </c>
      <c r="Q40" s="10">
        <f t="shared" si="7"/>
        <v>44632.562499999876</v>
      </c>
      <c r="R40" s="8">
        <v>0.93372262016887808</v>
      </c>
      <c r="S40" s="8">
        <f t="shared" si="14"/>
        <v>34.904199937379438</v>
      </c>
      <c r="T40" s="8">
        <f t="shared" si="15"/>
        <v>9.9753545184547328</v>
      </c>
      <c r="U40" s="8">
        <f>1</f>
        <v>1</v>
      </c>
      <c r="V40" s="8">
        <f t="shared" si="16"/>
        <v>29.049999999999997</v>
      </c>
      <c r="W40" s="8">
        <f t="shared" si="17"/>
        <v>843.9024999999998</v>
      </c>
      <c r="X40" s="8">
        <f t="shared" si="18"/>
        <v>0.28579238419305447</v>
      </c>
      <c r="Y40" s="8">
        <f t="shared" si="19"/>
        <v>8.3022687608082322</v>
      </c>
      <c r="Z40" s="8">
        <f t="shared" si="20"/>
        <v>241.18090750147911</v>
      </c>
      <c r="AA40" s="8">
        <v>0.28579238419305447</v>
      </c>
      <c r="AB40" s="8">
        <v>8.3022687608082322</v>
      </c>
      <c r="AC40" s="8">
        <v>241.18090750147911</v>
      </c>
      <c r="AD40" s="8">
        <f t="shared" si="9"/>
        <v>34.163534842122004</v>
      </c>
      <c r="AE40" s="8" cm="1">
        <f t="array" ref="AE40">SQRT(MMULT(MMULT(U40:W40,_xlfn.ANCHORARRAY($AJ$28)),TRANSPOSE(U40:W40)))</f>
        <v>1.7370360331791546</v>
      </c>
      <c r="AF40">
        <f t="shared" si="10"/>
        <v>35.900570875301156</v>
      </c>
      <c r="AG40">
        <f t="shared" si="11"/>
        <v>32.426498808942853</v>
      </c>
    </row>
    <row r="41" spans="1:37" s="8" customFormat="1" ht="18" customHeight="1" x14ac:dyDescent="0.25">
      <c r="A41" s="7">
        <v>0.5</v>
      </c>
      <c r="B41" s="8">
        <v>62.5</v>
      </c>
      <c r="C41" s="8">
        <v>63.9</v>
      </c>
      <c r="D41" s="8">
        <f t="shared" si="0"/>
        <v>1.3999999999999986</v>
      </c>
      <c r="E41" s="8">
        <v>1100</v>
      </c>
      <c r="F41" s="8">
        <v>737</v>
      </c>
      <c r="H41" s="8">
        <f t="shared" si="1"/>
        <v>30.003275802059633</v>
      </c>
      <c r="I41" s="8">
        <f t="shared" si="2"/>
        <v>30.200000000000003</v>
      </c>
      <c r="J41" s="8">
        <f t="shared" si="12"/>
        <v>30.003275802059633</v>
      </c>
      <c r="K41" s="8">
        <f t="shared" si="4"/>
        <v>0.1414213562373095</v>
      </c>
      <c r="L41" s="8">
        <v>20</v>
      </c>
      <c r="M41" s="8">
        <f t="shared" si="5"/>
        <v>36.85</v>
      </c>
      <c r="N41" s="9">
        <f t="shared" si="6"/>
        <v>3.4254570802173467</v>
      </c>
      <c r="O41" s="8">
        <v>0.92586901722862569</v>
      </c>
      <c r="P41" s="8">
        <f t="shared" si="13"/>
        <v>32.4055295552145</v>
      </c>
      <c r="Q41" s="10">
        <f t="shared" si="7"/>
        <v>44632.565972222095</v>
      </c>
      <c r="R41" s="8">
        <v>0.93468833134423268</v>
      </c>
      <c r="S41" s="8">
        <f t="shared" si="14"/>
        <v>32.4055295552145</v>
      </c>
      <c r="T41" s="8">
        <f t="shared" si="15"/>
        <v>9.4602059802069842</v>
      </c>
      <c r="U41" s="8">
        <f>1</f>
        <v>1</v>
      </c>
      <c r="V41" s="8">
        <f t="shared" si="16"/>
        <v>30.200000000000003</v>
      </c>
      <c r="W41" s="8">
        <f t="shared" si="17"/>
        <v>912.04000000000019</v>
      </c>
      <c r="X41" s="8">
        <f t="shared" si="18"/>
        <v>0.2919318434246882</v>
      </c>
      <c r="Y41" s="8">
        <f t="shared" si="19"/>
        <v>8.8163416714255831</v>
      </c>
      <c r="Z41" s="8">
        <f t="shared" si="20"/>
        <v>266.25351847705264</v>
      </c>
      <c r="AA41" s="8">
        <v>0.2919318434246882</v>
      </c>
      <c r="AB41" s="8">
        <v>8.8163416714255831</v>
      </c>
      <c r="AC41" s="8">
        <v>266.25351847705264</v>
      </c>
      <c r="AD41" s="8">
        <f t="shared" si="9"/>
        <v>33.42927657510495</v>
      </c>
      <c r="AE41" s="8" cm="1">
        <f t="array" ref="AE41">SQRT(MMULT(MMULT(U41:W41,_xlfn.ANCHORARRAY($AJ$28)),TRANSPOSE(U41:W41)))</f>
        <v>2.08883323108437</v>
      </c>
      <c r="AF41">
        <f t="shared" si="10"/>
        <v>35.518109806189322</v>
      </c>
      <c r="AG41">
        <f t="shared" si="11"/>
        <v>31.340443344020581</v>
      </c>
    </row>
    <row r="42" spans="1:37" x14ac:dyDescent="0.25">
      <c r="B42">
        <v>39.9</v>
      </c>
      <c r="C42">
        <v>41.2</v>
      </c>
      <c r="D42">
        <f t="shared" ref="D42:D73" si="21">C42-B42+0.3</f>
        <v>1.6000000000000043</v>
      </c>
      <c r="E42">
        <v>1200</v>
      </c>
      <c r="F42">
        <v>650</v>
      </c>
      <c r="H42">
        <f t="shared" si="1"/>
        <v>42.413421968977637</v>
      </c>
      <c r="I42">
        <v>10.549999999999997</v>
      </c>
      <c r="J42">
        <f t="shared" si="12"/>
        <v>42.413421968977637</v>
      </c>
      <c r="K42">
        <f t="shared" si="4"/>
        <v>0.1414213562373095</v>
      </c>
      <c r="L42">
        <v>20</v>
      </c>
      <c r="M42">
        <f t="shared" si="5"/>
        <v>32.5</v>
      </c>
      <c r="N42" s="3">
        <f t="shared" si="6"/>
        <v>4.3647260348634909</v>
      </c>
      <c r="O42" s="3"/>
      <c r="Q42" s="4">
        <f t="shared" si="7"/>
        <v>44632.569444444314</v>
      </c>
      <c r="R42">
        <v>0.93570058828523195</v>
      </c>
      <c r="U42" s="8"/>
      <c r="V42" s="8"/>
      <c r="W42" s="8"/>
      <c r="X42" s="8"/>
      <c r="Y42" s="8"/>
      <c r="Z42" s="8"/>
      <c r="AD42" s="8"/>
    </row>
    <row r="43" spans="1:37" x14ac:dyDescent="0.25">
      <c r="B43">
        <v>40.4</v>
      </c>
      <c r="C43">
        <v>41.4</v>
      </c>
      <c r="D43">
        <f t="shared" si="21"/>
        <v>1.3</v>
      </c>
      <c r="E43">
        <v>1200</v>
      </c>
      <c r="F43">
        <v>650</v>
      </c>
      <c r="H43">
        <f t="shared" si="1"/>
        <v>34.460905349794238</v>
      </c>
      <c r="I43">
        <v>10.899999999999999</v>
      </c>
      <c r="J43">
        <f t="shared" si="12"/>
        <v>34.460905349794238</v>
      </c>
      <c r="K43">
        <f t="shared" si="4"/>
        <v>0.1414213562373095</v>
      </c>
      <c r="L43">
        <v>20</v>
      </c>
      <c r="M43">
        <f t="shared" si="5"/>
        <v>32.5</v>
      </c>
      <c r="N43" s="3">
        <f t="shared" si="6"/>
        <v>4.1656517576612933</v>
      </c>
      <c r="O43" s="3"/>
      <c r="Q43" s="4">
        <f t="shared" si="7"/>
        <v>44632.572916666533</v>
      </c>
      <c r="R43">
        <v>0.93675753395477224</v>
      </c>
      <c r="U43" s="8"/>
      <c r="V43" s="8"/>
      <c r="W43" s="8"/>
      <c r="X43" s="8"/>
      <c r="Y43" s="8"/>
      <c r="Z43" s="8"/>
      <c r="AD43" s="8"/>
    </row>
    <row r="44" spans="1:37" x14ac:dyDescent="0.25">
      <c r="B44">
        <v>40.9</v>
      </c>
      <c r="C44">
        <v>42.1</v>
      </c>
      <c r="D44">
        <f t="shared" si="21"/>
        <v>1.5000000000000029</v>
      </c>
      <c r="E44">
        <v>1200</v>
      </c>
      <c r="F44">
        <v>650</v>
      </c>
      <c r="H44">
        <f t="shared" si="1"/>
        <v>39.762583095916504</v>
      </c>
      <c r="I44">
        <v>11.5</v>
      </c>
      <c r="J44">
        <f t="shared" si="12"/>
        <v>39.762583095916504</v>
      </c>
      <c r="K44">
        <f t="shared" si="4"/>
        <v>0.1414213562373095</v>
      </c>
      <c r="L44">
        <v>20</v>
      </c>
      <c r="M44">
        <f t="shared" si="5"/>
        <v>32.5</v>
      </c>
      <c r="N44" s="3">
        <f t="shared" si="6"/>
        <v>4.2948498423921686</v>
      </c>
      <c r="O44" s="3"/>
      <c r="Q44" s="4">
        <f t="shared" si="7"/>
        <v>44632.576388888752</v>
      </c>
      <c r="R44">
        <v>0.93785723790960973</v>
      </c>
      <c r="U44" s="8"/>
      <c r="V44" s="8"/>
      <c r="W44" s="8"/>
      <c r="X44" s="8"/>
      <c r="Y44" s="8"/>
      <c r="Z44" s="8"/>
      <c r="AD44" s="8"/>
    </row>
    <row r="45" spans="1:37" x14ac:dyDescent="0.25">
      <c r="B45">
        <v>41.3</v>
      </c>
      <c r="C45">
        <v>42.5</v>
      </c>
      <c r="D45">
        <f t="shared" si="21"/>
        <v>1.5000000000000029</v>
      </c>
      <c r="E45">
        <v>1200</v>
      </c>
      <c r="F45">
        <v>650</v>
      </c>
      <c r="H45">
        <f t="shared" si="1"/>
        <v>39.762583095916504</v>
      </c>
      <c r="I45">
        <v>11.899999999999999</v>
      </c>
      <c r="J45">
        <f t="shared" si="12"/>
        <v>39.762583095916504</v>
      </c>
      <c r="K45">
        <f t="shared" si="4"/>
        <v>0.1414213562373095</v>
      </c>
      <c r="L45">
        <v>20</v>
      </c>
      <c r="M45">
        <f t="shared" si="5"/>
        <v>32.5</v>
      </c>
      <c r="N45" s="3">
        <f t="shared" si="6"/>
        <v>4.2948498423921686</v>
      </c>
      <c r="O45" s="3"/>
      <c r="Q45" s="4">
        <f t="shared" si="7"/>
        <v>44632.579861110971</v>
      </c>
      <c r="R45">
        <v>0.93899769974969172</v>
      </c>
      <c r="U45" s="8"/>
      <c r="V45" s="8"/>
      <c r="W45" s="8"/>
      <c r="X45" s="8"/>
      <c r="Y45" s="8"/>
      <c r="Z45" s="8"/>
      <c r="AD45" s="8"/>
    </row>
    <row r="46" spans="1:37" x14ac:dyDescent="0.25">
      <c r="B46">
        <v>41.5</v>
      </c>
      <c r="C46">
        <v>42.8</v>
      </c>
      <c r="D46">
        <f t="shared" si="21"/>
        <v>1.5999999999999972</v>
      </c>
      <c r="E46">
        <v>1100</v>
      </c>
      <c r="F46">
        <v>650</v>
      </c>
      <c r="H46">
        <f t="shared" si="1"/>
        <v>38.878970138229327</v>
      </c>
      <c r="I46">
        <v>12.149999999999999</v>
      </c>
      <c r="J46">
        <f t="shared" si="12"/>
        <v>38.878970138229327</v>
      </c>
      <c r="K46">
        <f t="shared" si="4"/>
        <v>0.1414213562373095</v>
      </c>
      <c r="L46">
        <v>20</v>
      </c>
      <c r="M46">
        <f t="shared" si="5"/>
        <v>32.5</v>
      </c>
      <c r="N46" s="3">
        <f t="shared" si="6"/>
        <v>4.0109605027398221</v>
      </c>
      <c r="O46" s="3"/>
      <c r="Q46" s="4">
        <f t="shared" si="7"/>
        <v>44632.58333333319</v>
      </c>
      <c r="R46">
        <v>0.94017685498620829</v>
      </c>
      <c r="U46" s="8"/>
      <c r="V46" s="8"/>
      <c r="W46" s="8"/>
      <c r="X46" s="8"/>
      <c r="Y46" s="8"/>
      <c r="Z46" s="8"/>
      <c r="AD46" s="8"/>
    </row>
    <row r="47" spans="1:37" x14ac:dyDescent="0.25">
      <c r="B47">
        <v>41.9</v>
      </c>
      <c r="C47">
        <v>43.3</v>
      </c>
      <c r="D47">
        <f t="shared" si="21"/>
        <v>1.6999999999999986</v>
      </c>
      <c r="E47">
        <v>1100</v>
      </c>
      <c r="F47">
        <v>650</v>
      </c>
      <c r="H47">
        <f t="shared" si="1"/>
        <v>41.308905771868702</v>
      </c>
      <c r="I47">
        <v>12.599999999999994</v>
      </c>
      <c r="J47">
        <f t="shared" si="12"/>
        <v>41.308905771868702</v>
      </c>
      <c r="K47">
        <f t="shared" si="4"/>
        <v>0.1414213562373095</v>
      </c>
      <c r="L47">
        <v>20</v>
      </c>
      <c r="M47">
        <f t="shared" si="5"/>
        <v>32.5</v>
      </c>
      <c r="N47" s="3">
        <f t="shared" si="6"/>
        <v>4.0791354813925045</v>
      </c>
      <c r="O47" s="3"/>
      <c r="Q47" s="4">
        <f t="shared" si="7"/>
        <v>44632.586805555409</v>
      </c>
      <c r="R47">
        <v>0.94139257859728376</v>
      </c>
      <c r="U47" s="8"/>
      <c r="V47" s="8"/>
      <c r="W47" s="8"/>
      <c r="X47" s="8"/>
      <c r="Y47" s="8"/>
      <c r="Z47" s="8"/>
      <c r="AD47" s="8"/>
    </row>
    <row r="48" spans="1:37" x14ac:dyDescent="0.25">
      <c r="B48">
        <v>42</v>
      </c>
      <c r="C48">
        <v>43.5</v>
      </c>
      <c r="D48">
        <f t="shared" si="21"/>
        <v>1.8</v>
      </c>
      <c r="E48">
        <v>1100</v>
      </c>
      <c r="F48">
        <v>650</v>
      </c>
      <c r="H48">
        <f t="shared" si="1"/>
        <v>43.738841405508069</v>
      </c>
      <c r="I48">
        <v>12.75</v>
      </c>
      <c r="J48">
        <f t="shared" si="12"/>
        <v>43.738841405508069</v>
      </c>
      <c r="K48">
        <f t="shared" si="4"/>
        <v>0.1414213562373095</v>
      </c>
      <c r="L48">
        <v>20</v>
      </c>
      <c r="M48">
        <f t="shared" si="5"/>
        <v>32.5</v>
      </c>
      <c r="N48" s="3">
        <f t="shared" si="6"/>
        <v>4.1502186920431976</v>
      </c>
      <c r="O48" s="3"/>
      <c r="Q48" s="4">
        <f t="shared" si="7"/>
        <v>44632.590277777628</v>
      </c>
      <c r="R48">
        <v>0.9426426911488115</v>
      </c>
      <c r="U48" s="8"/>
      <c r="V48" s="8"/>
      <c r="W48" s="8"/>
      <c r="X48" s="8"/>
      <c r="Y48" s="8"/>
      <c r="Z48" s="8"/>
      <c r="AD48" s="8"/>
    </row>
    <row r="49" spans="2:30" x14ac:dyDescent="0.25">
      <c r="B49">
        <v>42.2</v>
      </c>
      <c r="C49">
        <v>43.3</v>
      </c>
      <c r="D49">
        <f t="shared" si="21"/>
        <v>1.3999999999999944</v>
      </c>
      <c r="E49">
        <v>1100</v>
      </c>
      <c r="F49">
        <v>650</v>
      </c>
      <c r="H49">
        <f t="shared" si="1"/>
        <v>34.019098870950586</v>
      </c>
      <c r="I49">
        <v>13</v>
      </c>
      <c r="J49">
        <f t="shared" si="12"/>
        <v>34.019098870950586</v>
      </c>
      <c r="K49">
        <f t="shared" si="4"/>
        <v>0.1414213562373095</v>
      </c>
      <c r="L49">
        <v>20</v>
      </c>
      <c r="M49">
        <f t="shared" si="5"/>
        <v>32.5</v>
      </c>
      <c r="N49" s="3">
        <f t="shared" si="6"/>
        <v>3.8839413355695114</v>
      </c>
      <c r="O49" s="3"/>
      <c r="Q49" s="4">
        <f t="shared" si="7"/>
        <v>44632.593749999847</v>
      </c>
      <c r="R49">
        <v>0.94392496239942814</v>
      </c>
      <c r="U49" s="8"/>
      <c r="V49" s="8"/>
      <c r="W49" s="8"/>
      <c r="X49" s="8"/>
      <c r="Y49" s="8"/>
      <c r="Z49" s="8"/>
      <c r="AD49" s="8"/>
    </row>
    <row r="50" spans="2:30" x14ac:dyDescent="0.25">
      <c r="B50">
        <v>43.3</v>
      </c>
      <c r="C50">
        <v>44.4</v>
      </c>
      <c r="D50">
        <f t="shared" si="21"/>
        <v>1.4000000000000015</v>
      </c>
      <c r="E50">
        <v>1100</v>
      </c>
      <c r="F50">
        <v>650</v>
      </c>
      <c r="H50">
        <f t="shared" si="1"/>
        <v>34.019098870950764</v>
      </c>
      <c r="I50">
        <v>14.049999999999997</v>
      </c>
      <c r="J50">
        <f t="shared" si="12"/>
        <v>34.019098870950764</v>
      </c>
      <c r="K50">
        <f t="shared" si="4"/>
        <v>0.1414213562373095</v>
      </c>
      <c r="L50">
        <v>20</v>
      </c>
      <c r="M50">
        <f t="shared" si="5"/>
        <v>32.5</v>
      </c>
      <c r="N50" s="3">
        <f t="shared" si="6"/>
        <v>3.8839413355695163</v>
      </c>
      <c r="O50" s="3"/>
      <c r="Q50" s="4">
        <f t="shared" si="7"/>
        <v>44632.597222222066</v>
      </c>
      <c r="R50">
        <v>0.94523711742238969</v>
      </c>
      <c r="U50" s="8"/>
      <c r="V50" s="8"/>
      <c r="W50" s="8"/>
      <c r="X50" s="8"/>
      <c r="Y50" s="8"/>
      <c r="Z50" s="8"/>
      <c r="AD50" s="8"/>
    </row>
    <row r="51" spans="2:30" x14ac:dyDescent="0.25">
      <c r="B51">
        <v>43.4</v>
      </c>
      <c r="C51">
        <v>44.7</v>
      </c>
      <c r="D51">
        <f t="shared" si="21"/>
        <v>1.6000000000000043</v>
      </c>
      <c r="E51">
        <v>1100</v>
      </c>
      <c r="F51">
        <v>650</v>
      </c>
      <c r="H51">
        <f t="shared" si="1"/>
        <v>38.878970138229505</v>
      </c>
      <c r="I51">
        <v>14.049999999999997</v>
      </c>
      <c r="J51">
        <f t="shared" si="12"/>
        <v>38.878970138229505</v>
      </c>
      <c r="K51">
        <f t="shared" si="4"/>
        <v>0.1414213562373095</v>
      </c>
      <c r="L51">
        <v>20</v>
      </c>
      <c r="M51">
        <f t="shared" si="5"/>
        <v>32.5</v>
      </c>
      <c r="N51" s="3">
        <f t="shared" si="6"/>
        <v>4.0109605027398274</v>
      </c>
      <c r="O51" s="3"/>
      <c r="Q51" s="4">
        <f t="shared" si="7"/>
        <v>44632.600694444285</v>
      </c>
      <c r="R51">
        <v>0.94657684109778395</v>
      </c>
      <c r="U51" s="8"/>
      <c r="V51" s="8"/>
      <c r="W51" s="8"/>
      <c r="X51" s="8"/>
      <c r="Y51" s="8"/>
      <c r="Z51" s="8"/>
      <c r="AD51" s="8"/>
    </row>
    <row r="52" spans="2:30" x14ac:dyDescent="0.25">
      <c r="B52">
        <v>43.4</v>
      </c>
      <c r="C52">
        <v>44.5</v>
      </c>
      <c r="D52">
        <f t="shared" si="21"/>
        <v>1.4000000000000015</v>
      </c>
      <c r="E52">
        <v>1100</v>
      </c>
      <c r="F52">
        <v>650</v>
      </c>
      <c r="H52">
        <f t="shared" si="1"/>
        <v>34.019098870950764</v>
      </c>
      <c r="I52">
        <v>14.099999999999994</v>
      </c>
      <c r="J52">
        <f t="shared" si="12"/>
        <v>34.019098870950764</v>
      </c>
      <c r="K52">
        <f t="shared" si="4"/>
        <v>0.1414213562373095</v>
      </c>
      <c r="L52">
        <v>20</v>
      </c>
      <c r="M52">
        <f t="shared" si="5"/>
        <v>32.5</v>
      </c>
      <c r="N52" s="3">
        <f t="shared" si="6"/>
        <v>3.8839413355695163</v>
      </c>
      <c r="O52" s="3"/>
      <c r="Q52" s="4">
        <f t="shared" si="7"/>
        <v>44632.604166666504</v>
      </c>
      <c r="R52">
        <v>0.94794178255244677</v>
      </c>
      <c r="U52" s="8"/>
      <c r="V52" s="8"/>
      <c r="W52" s="8"/>
      <c r="X52" s="8"/>
      <c r="Y52" s="8"/>
      <c r="Z52" s="8"/>
      <c r="AD52" s="8"/>
    </row>
    <row r="53" spans="2:30" x14ac:dyDescent="0.25">
      <c r="B53">
        <v>43.3</v>
      </c>
      <c r="C53">
        <v>44.7</v>
      </c>
      <c r="D53">
        <f t="shared" si="21"/>
        <v>1.7000000000000057</v>
      </c>
      <c r="E53">
        <v>1100</v>
      </c>
      <c r="F53">
        <v>650</v>
      </c>
      <c r="H53">
        <f t="shared" si="1"/>
        <v>41.308905771868872</v>
      </c>
      <c r="I53">
        <v>14.049999999999997</v>
      </c>
      <c r="J53">
        <f t="shared" si="12"/>
        <v>41.308905771868872</v>
      </c>
      <c r="K53">
        <f t="shared" si="4"/>
        <v>0.1414213562373095</v>
      </c>
      <c r="L53">
        <v>20</v>
      </c>
      <c r="M53">
        <f t="shared" si="5"/>
        <v>32.5</v>
      </c>
      <c r="N53" s="3">
        <f t="shared" si="6"/>
        <v>4.0791354813925098</v>
      </c>
      <c r="O53" s="3"/>
      <c r="Q53" s="4">
        <f t="shared" si="7"/>
        <v>44632.607638888723</v>
      </c>
      <c r="R53">
        <v>0.94932956141875446</v>
      </c>
      <c r="U53" s="8"/>
      <c r="V53" s="8"/>
      <c r="W53" s="8"/>
      <c r="X53" s="8"/>
      <c r="Y53" s="8"/>
      <c r="Z53" s="8"/>
      <c r="AD53" s="8"/>
    </row>
    <row r="54" spans="2:30" x14ac:dyDescent="0.25">
      <c r="B54">
        <v>43.4</v>
      </c>
      <c r="C54">
        <v>44.6</v>
      </c>
      <c r="D54">
        <f t="shared" si="21"/>
        <v>1.5000000000000029</v>
      </c>
      <c r="E54">
        <v>1100</v>
      </c>
      <c r="F54">
        <v>650</v>
      </c>
      <c r="H54">
        <f t="shared" si="1"/>
        <v>36.449034504590131</v>
      </c>
      <c r="I54">
        <v>14.200000000000003</v>
      </c>
      <c r="J54">
        <f t="shared" si="12"/>
        <v>36.449034504590131</v>
      </c>
      <c r="K54">
        <f t="shared" si="4"/>
        <v>0.1414213562373095</v>
      </c>
      <c r="L54">
        <v>20</v>
      </c>
      <c r="M54">
        <f t="shared" si="5"/>
        <v>32.5</v>
      </c>
      <c r="N54" s="3">
        <f t="shared" si="6"/>
        <v>3.9458445013375352</v>
      </c>
      <c r="O54" s="3"/>
      <c r="Q54" s="4">
        <f t="shared" si="7"/>
        <v>44632.611111110942</v>
      </c>
      <c r="R54">
        <v>0.95073777134988846</v>
      </c>
      <c r="U54" s="8"/>
      <c r="V54" s="8"/>
      <c r="W54" s="8"/>
      <c r="X54" s="8"/>
      <c r="Y54" s="8"/>
      <c r="Z54" s="8"/>
      <c r="AD54" s="8"/>
    </row>
    <row r="55" spans="2:30" x14ac:dyDescent="0.25">
      <c r="B55">
        <v>43.4</v>
      </c>
      <c r="C55">
        <v>44.6</v>
      </c>
      <c r="D55">
        <f t="shared" si="21"/>
        <v>1.5000000000000029</v>
      </c>
      <c r="E55">
        <v>1100</v>
      </c>
      <c r="F55">
        <v>650</v>
      </c>
      <c r="H55">
        <f t="shared" si="1"/>
        <v>36.449034504590131</v>
      </c>
      <c r="I55">
        <v>14.099999999999994</v>
      </c>
      <c r="J55">
        <f t="shared" si="12"/>
        <v>36.449034504590131</v>
      </c>
      <c r="K55">
        <f t="shared" si="4"/>
        <v>0.1414213562373095</v>
      </c>
      <c r="L55">
        <v>20</v>
      </c>
      <c r="M55">
        <f t="shared" si="5"/>
        <v>32.5</v>
      </c>
      <c r="N55" s="3">
        <f t="shared" si="6"/>
        <v>3.9458445013375352</v>
      </c>
      <c r="O55" s="3"/>
      <c r="Q55" s="4">
        <f t="shared" si="7"/>
        <v>44632.614583333161</v>
      </c>
      <c r="R55">
        <v>0.9521639864580429</v>
      </c>
      <c r="U55" s="8"/>
      <c r="V55" s="8"/>
      <c r="W55" s="8"/>
      <c r="X55" s="8"/>
      <c r="Y55" s="8"/>
      <c r="Z55" s="8"/>
      <c r="AD55" s="8"/>
    </row>
    <row r="56" spans="2:30" x14ac:dyDescent="0.25">
      <c r="B56">
        <v>43.6</v>
      </c>
      <c r="C56">
        <v>44.8</v>
      </c>
      <c r="D56">
        <f t="shared" si="21"/>
        <v>1.4999999999999958</v>
      </c>
      <c r="E56">
        <v>1100</v>
      </c>
      <c r="F56">
        <v>650</v>
      </c>
      <c r="H56">
        <f t="shared" si="1"/>
        <v>36.44903450458996</v>
      </c>
      <c r="I56">
        <v>14.149999999999999</v>
      </c>
      <c r="J56">
        <f t="shared" si="12"/>
        <v>36.44903450458996</v>
      </c>
      <c r="K56">
        <f t="shared" si="4"/>
        <v>0.1414213562373095</v>
      </c>
      <c r="L56">
        <v>20</v>
      </c>
      <c r="M56">
        <f t="shared" si="5"/>
        <v>32.5</v>
      </c>
      <c r="N56" s="3">
        <f t="shared" si="6"/>
        <v>3.9458445013375312</v>
      </c>
      <c r="O56" s="3"/>
      <c r="Q56" s="4">
        <f t="shared" si="7"/>
        <v>44632.61805555538</v>
      </c>
      <c r="R56">
        <v>0.95360576471607972</v>
      </c>
      <c r="U56" s="8"/>
      <c r="V56" s="8"/>
      <c r="W56" s="8"/>
      <c r="X56" s="8"/>
      <c r="Y56" s="8"/>
      <c r="Z56" s="8"/>
      <c r="AD56" s="8"/>
    </row>
    <row r="57" spans="2:30" x14ac:dyDescent="0.25">
      <c r="B57">
        <v>43.4</v>
      </c>
      <c r="C57">
        <v>44.6</v>
      </c>
      <c r="D57">
        <f t="shared" si="21"/>
        <v>1.5000000000000029</v>
      </c>
      <c r="E57">
        <v>1100</v>
      </c>
      <c r="F57">
        <v>650</v>
      </c>
      <c r="H57">
        <f t="shared" si="1"/>
        <v>36.449034504590131</v>
      </c>
      <c r="I57">
        <v>14.099999999999994</v>
      </c>
      <c r="J57">
        <f t="shared" si="12"/>
        <v>36.449034504590131</v>
      </c>
      <c r="K57">
        <f t="shared" si="4"/>
        <v>0.1414213562373095</v>
      </c>
      <c r="L57">
        <v>20</v>
      </c>
      <c r="M57">
        <f t="shared" si="5"/>
        <v>32.5</v>
      </c>
      <c r="N57" s="3">
        <f t="shared" si="6"/>
        <v>3.9458445013375352</v>
      </c>
      <c r="O57" s="3"/>
      <c r="Q57" s="4">
        <f t="shared" si="7"/>
        <v>44632.621527777599</v>
      </c>
      <c r="R57">
        <v>0.95506065434636267</v>
      </c>
      <c r="U57" s="8"/>
      <c r="V57" s="8"/>
      <c r="W57" s="8"/>
      <c r="X57" s="8"/>
      <c r="Y57" s="8"/>
      <c r="Z57" s="8"/>
      <c r="AD57" s="8"/>
    </row>
    <row r="58" spans="2:30" x14ac:dyDescent="0.25">
      <c r="B58">
        <v>43.4</v>
      </c>
      <c r="C58">
        <v>44.6</v>
      </c>
      <c r="D58">
        <f t="shared" si="21"/>
        <v>1.5000000000000029</v>
      </c>
      <c r="E58">
        <v>1100</v>
      </c>
      <c r="F58">
        <v>650</v>
      </c>
      <c r="H58">
        <f t="shared" si="1"/>
        <v>36.449034504590131</v>
      </c>
      <c r="I58">
        <v>14.149999999999999</v>
      </c>
      <c r="J58">
        <f t="shared" si="12"/>
        <v>36.449034504590131</v>
      </c>
      <c r="K58">
        <f t="shared" si="4"/>
        <v>0.1414213562373095</v>
      </c>
      <c r="L58">
        <v>20</v>
      </c>
      <c r="M58">
        <f t="shared" si="5"/>
        <v>32.5</v>
      </c>
      <c r="N58" s="3">
        <f t="shared" si="6"/>
        <v>3.9458445013375352</v>
      </c>
      <c r="O58" s="3"/>
      <c r="Q58" s="4">
        <f t="shared" si="7"/>
        <v>44632.624999999818</v>
      </c>
      <c r="R58">
        <v>0.95652619707457065</v>
      </c>
      <c r="U58" s="8"/>
      <c r="V58" s="8"/>
      <c r="W58" s="8"/>
      <c r="X58" s="8"/>
      <c r="Y58" s="8"/>
      <c r="Z58" s="8"/>
      <c r="AD58" s="8"/>
    </row>
    <row r="59" spans="2:30" x14ac:dyDescent="0.25">
      <c r="B59">
        <v>43.5</v>
      </c>
      <c r="C59">
        <v>44.8</v>
      </c>
      <c r="D59">
        <f t="shared" si="21"/>
        <v>1.5999999999999972</v>
      </c>
      <c r="E59">
        <v>1100</v>
      </c>
      <c r="F59">
        <v>650</v>
      </c>
      <c r="H59">
        <f t="shared" si="1"/>
        <v>38.878970138229327</v>
      </c>
      <c r="I59">
        <v>14.25</v>
      </c>
      <c r="J59">
        <f t="shared" si="12"/>
        <v>38.878970138229327</v>
      </c>
      <c r="K59">
        <f t="shared" si="4"/>
        <v>0.1414213562373095</v>
      </c>
      <c r="L59">
        <v>20</v>
      </c>
      <c r="M59">
        <f t="shared" si="5"/>
        <v>32.5</v>
      </c>
      <c r="N59" s="3">
        <f t="shared" si="6"/>
        <v>4.0109605027398221</v>
      </c>
      <c r="O59" s="3"/>
      <c r="Q59" s="4">
        <f t="shared" si="7"/>
        <v>44632.628472222037</v>
      </c>
      <c r="R59">
        <v>0.95799993421575591</v>
      </c>
      <c r="U59" s="8"/>
      <c r="V59" s="8"/>
      <c r="W59" s="8"/>
      <c r="X59" s="8"/>
      <c r="Y59" s="8"/>
      <c r="Z59" s="8"/>
      <c r="AD59" s="8"/>
    </row>
    <row r="60" spans="2:30" x14ac:dyDescent="0.25">
      <c r="B60">
        <v>43.4</v>
      </c>
      <c r="C60">
        <v>44.6</v>
      </c>
      <c r="D60">
        <f t="shared" si="21"/>
        <v>1.5000000000000029</v>
      </c>
      <c r="E60">
        <v>800</v>
      </c>
      <c r="F60">
        <v>650</v>
      </c>
      <c r="H60">
        <f t="shared" si="1"/>
        <v>26.508388730611003</v>
      </c>
      <c r="I60">
        <v>14.25</v>
      </c>
      <c r="J60">
        <f t="shared" si="12"/>
        <v>26.508388730611003</v>
      </c>
      <c r="K60">
        <f t="shared" si="4"/>
        <v>0.1414213562373095</v>
      </c>
      <c r="L60">
        <v>20</v>
      </c>
      <c r="M60">
        <f t="shared" si="5"/>
        <v>32.5</v>
      </c>
      <c r="N60" s="3">
        <f t="shared" si="6"/>
        <v>2.9055284760875422</v>
      </c>
      <c r="O60" s="3"/>
      <c r="U60" s="8"/>
      <c r="V60" s="8"/>
      <c r="W60" s="8"/>
      <c r="X60" s="8"/>
      <c r="Y60" s="8"/>
      <c r="Z60" s="8"/>
      <c r="AD60" s="8"/>
    </row>
    <row r="61" spans="2:30" x14ac:dyDescent="0.25">
      <c r="B61">
        <v>43.6</v>
      </c>
      <c r="C61">
        <v>45.3</v>
      </c>
      <c r="D61">
        <f t="shared" si="21"/>
        <v>1.9999999999999958</v>
      </c>
      <c r="E61">
        <v>800</v>
      </c>
      <c r="F61">
        <v>650</v>
      </c>
      <c r="H61">
        <f t="shared" si="1"/>
        <v>35.344518307481195</v>
      </c>
      <c r="I61">
        <v>14.450000000000003</v>
      </c>
      <c r="J61">
        <f t="shared" si="12"/>
        <v>35.344518307481195</v>
      </c>
      <c r="K61">
        <f t="shared" si="4"/>
        <v>0.1414213562373095</v>
      </c>
      <c r="L61">
        <v>20</v>
      </c>
      <c r="M61">
        <f t="shared" si="5"/>
        <v>32.5</v>
      </c>
      <c r="N61" s="3">
        <f t="shared" si="6"/>
        <v>3.1859118266049831</v>
      </c>
      <c r="O61" s="3"/>
      <c r="U61" s="8"/>
      <c r="V61" s="8"/>
      <c r="W61" s="8"/>
      <c r="X61" s="8"/>
      <c r="Y61" s="8"/>
      <c r="Z61" s="8"/>
      <c r="AD61" s="8"/>
    </row>
    <row r="62" spans="2:30" x14ac:dyDescent="0.25">
      <c r="B62">
        <v>43.6</v>
      </c>
      <c r="C62">
        <v>45.9</v>
      </c>
      <c r="D62">
        <f t="shared" si="21"/>
        <v>2.599999999999997</v>
      </c>
      <c r="E62">
        <v>800</v>
      </c>
      <c r="F62">
        <v>650</v>
      </c>
      <c r="H62">
        <f t="shared" si="1"/>
        <v>45.947873799725599</v>
      </c>
      <c r="I62">
        <v>14.450000000000003</v>
      </c>
      <c r="J62">
        <f t="shared" si="12"/>
        <v>45.947873799725599</v>
      </c>
      <c r="K62">
        <f t="shared" si="4"/>
        <v>0.1414213562373095</v>
      </c>
      <c r="L62">
        <v>20</v>
      </c>
      <c r="M62">
        <f t="shared" si="5"/>
        <v>32.5</v>
      </c>
      <c r="N62" s="3">
        <f t="shared" si="6"/>
        <v>3.5838104135717561</v>
      </c>
      <c r="O62" s="3"/>
      <c r="U62" s="8"/>
      <c r="V62" s="8"/>
      <c r="W62" s="8"/>
      <c r="X62" s="8"/>
      <c r="Y62" s="8"/>
      <c r="Z62" s="8"/>
      <c r="AD62" s="8"/>
    </row>
    <row r="63" spans="2:30" x14ac:dyDescent="0.25">
      <c r="B63">
        <v>43.7</v>
      </c>
      <c r="C63">
        <v>45.4</v>
      </c>
      <c r="D63">
        <f t="shared" si="21"/>
        <v>1.9999999999999958</v>
      </c>
      <c r="E63">
        <v>800</v>
      </c>
      <c r="F63">
        <v>650</v>
      </c>
      <c r="H63">
        <f t="shared" si="1"/>
        <v>35.344518307481195</v>
      </c>
      <c r="I63">
        <v>14.549999999999997</v>
      </c>
      <c r="J63">
        <f t="shared" si="12"/>
        <v>35.344518307481195</v>
      </c>
      <c r="K63">
        <f t="shared" si="4"/>
        <v>0.1414213562373095</v>
      </c>
      <c r="L63">
        <v>20</v>
      </c>
      <c r="M63">
        <f t="shared" si="5"/>
        <v>32.5</v>
      </c>
      <c r="N63" s="3">
        <f t="shared" si="6"/>
        <v>3.1859118266049831</v>
      </c>
      <c r="O63" s="3"/>
      <c r="U63" s="8"/>
      <c r="V63" s="8"/>
      <c r="W63" s="8"/>
      <c r="X63" s="8"/>
      <c r="Y63" s="8"/>
      <c r="Z63" s="8"/>
      <c r="AD63" s="8"/>
    </row>
    <row r="64" spans="2:30" x14ac:dyDescent="0.25">
      <c r="B64">
        <v>43.7</v>
      </c>
      <c r="C64">
        <v>45.5</v>
      </c>
      <c r="D64">
        <f t="shared" si="21"/>
        <v>2.099999999999997</v>
      </c>
      <c r="E64">
        <v>800</v>
      </c>
      <c r="F64">
        <v>650</v>
      </c>
      <c r="H64">
        <f t="shared" si="1"/>
        <v>37.111744222855286</v>
      </c>
      <c r="I64">
        <v>14.600000000000001</v>
      </c>
      <c r="J64">
        <f t="shared" si="12"/>
        <v>37.111744222855286</v>
      </c>
      <c r="K64">
        <f t="shared" si="4"/>
        <v>0.1414213562373095</v>
      </c>
      <c r="L64">
        <v>20</v>
      </c>
      <c r="M64">
        <f t="shared" si="5"/>
        <v>32.5</v>
      </c>
      <c r="N64" s="3">
        <f t="shared" si="6"/>
        <v>3.2481040230625502</v>
      </c>
      <c r="O64" s="3"/>
      <c r="U64" s="8"/>
      <c r="V64" s="8"/>
      <c r="W64" s="8"/>
      <c r="X64" s="8"/>
      <c r="Y64" s="8"/>
      <c r="Z64" s="8"/>
      <c r="AD64" s="8"/>
    </row>
    <row r="65" spans="2:39" x14ac:dyDescent="0.25">
      <c r="B65">
        <v>43.7</v>
      </c>
      <c r="C65">
        <v>45.6</v>
      </c>
      <c r="D65">
        <f t="shared" si="21"/>
        <v>2.1999999999999984</v>
      </c>
      <c r="E65">
        <v>800</v>
      </c>
      <c r="F65">
        <v>650</v>
      </c>
      <c r="H65">
        <f t="shared" si="1"/>
        <v>38.87897013822937</v>
      </c>
      <c r="I65">
        <v>14.650000000000006</v>
      </c>
      <c r="J65">
        <f t="shared" si="12"/>
        <v>38.87897013822937</v>
      </c>
      <c r="K65">
        <f t="shared" si="4"/>
        <v>0.1414213562373095</v>
      </c>
      <c r="L65">
        <v>20</v>
      </c>
      <c r="M65">
        <f t="shared" si="5"/>
        <v>32.5</v>
      </c>
      <c r="N65" s="3">
        <f t="shared" si="6"/>
        <v>3.3120755756539668</v>
      </c>
      <c r="O65" s="3"/>
      <c r="U65" s="8"/>
      <c r="V65" s="8"/>
      <c r="W65" s="8"/>
      <c r="X65" s="8"/>
      <c r="Y65" s="8"/>
      <c r="Z65" s="8"/>
      <c r="AD65" s="8"/>
    </row>
    <row r="66" spans="2:39" x14ac:dyDescent="0.25">
      <c r="B66">
        <v>43.7</v>
      </c>
      <c r="C66">
        <v>45.5</v>
      </c>
      <c r="D66">
        <f t="shared" si="21"/>
        <v>2.099999999999997</v>
      </c>
      <c r="E66">
        <v>800</v>
      </c>
      <c r="F66">
        <v>650</v>
      </c>
      <c r="H66">
        <f t="shared" ref="H66:H91" si="22">(E66*4187*100*D66)/(3600*8.1*F66)</f>
        <v>37.111744222855286</v>
      </c>
      <c r="I66">
        <v>14.600000000000001</v>
      </c>
      <c r="J66">
        <f t="shared" si="12"/>
        <v>37.111744222855286</v>
      </c>
      <c r="K66">
        <f t="shared" si="4"/>
        <v>0.1414213562373095</v>
      </c>
      <c r="L66">
        <v>20</v>
      </c>
      <c r="M66">
        <f t="shared" si="5"/>
        <v>32.5</v>
      </c>
      <c r="N66" s="3">
        <f t="shared" si="6"/>
        <v>3.2481040230625502</v>
      </c>
      <c r="O66" s="3"/>
      <c r="U66" s="8"/>
      <c r="V66" s="8"/>
      <c r="W66" s="8"/>
      <c r="X66" s="8"/>
      <c r="Y66" s="8"/>
      <c r="Z66" s="8"/>
      <c r="AD66" s="8"/>
    </row>
    <row r="67" spans="2:39" x14ac:dyDescent="0.25">
      <c r="B67">
        <v>43.6</v>
      </c>
      <c r="C67">
        <v>45.6</v>
      </c>
      <c r="D67">
        <f t="shared" si="21"/>
        <v>2.2999999999999998</v>
      </c>
      <c r="E67">
        <v>800</v>
      </c>
      <c r="F67">
        <v>650</v>
      </c>
      <c r="H67">
        <f t="shared" si="22"/>
        <v>40.646196053603461</v>
      </c>
      <c r="I67">
        <v>14.600000000000001</v>
      </c>
      <c r="J67">
        <f t="shared" si="12"/>
        <v>40.646196053603461</v>
      </c>
      <c r="K67">
        <f t="shared" ref="K67:K91" si="23">SQRT(0.02)</f>
        <v>0.1414213562373095</v>
      </c>
      <c r="L67">
        <v>20</v>
      </c>
      <c r="M67">
        <f t="shared" ref="M67:M91" si="24">0.05*F67</f>
        <v>32.5</v>
      </c>
      <c r="N67" s="3">
        <f t="shared" ref="N67:N91" si="25">H67*SQRT((K67/D67)^2+(L67/E67)^2+(M67/F67)^2)</f>
        <v>3.3777253869322768</v>
      </c>
      <c r="O67" s="3"/>
      <c r="U67" s="8"/>
      <c r="V67" s="8"/>
      <c r="W67" s="8"/>
      <c r="X67" s="8"/>
      <c r="Y67" s="8"/>
      <c r="Z67" s="8"/>
      <c r="AD67" s="8"/>
    </row>
    <row r="68" spans="2:39" x14ac:dyDescent="0.25">
      <c r="B68">
        <v>43.6</v>
      </c>
      <c r="C68">
        <v>45.7</v>
      </c>
      <c r="D68">
        <f t="shared" si="21"/>
        <v>2.4000000000000012</v>
      </c>
      <c r="E68">
        <v>800</v>
      </c>
      <c r="F68">
        <v>650</v>
      </c>
      <c r="H68">
        <f t="shared" si="22"/>
        <v>42.413421968977545</v>
      </c>
      <c r="I68">
        <v>14.650000000000006</v>
      </c>
      <c r="J68">
        <f t="shared" si="12"/>
        <v>42.413421968977545</v>
      </c>
      <c r="K68">
        <f t="shared" si="23"/>
        <v>0.1414213562373095</v>
      </c>
      <c r="L68">
        <v>20</v>
      </c>
      <c r="M68">
        <f t="shared" si="24"/>
        <v>32.5</v>
      </c>
      <c r="N68" s="3">
        <f t="shared" si="25"/>
        <v>3.4449575115935542</v>
      </c>
      <c r="O68" s="3"/>
      <c r="U68" s="8"/>
      <c r="V68" s="8"/>
      <c r="W68" s="8"/>
      <c r="X68" s="8"/>
      <c r="Y68" s="8"/>
      <c r="Z68" s="8"/>
      <c r="AD68" s="8"/>
    </row>
    <row r="69" spans="2:39" x14ac:dyDescent="0.25">
      <c r="B69">
        <v>43.7</v>
      </c>
      <c r="C69">
        <v>45.6</v>
      </c>
      <c r="D69">
        <f t="shared" si="21"/>
        <v>2.1999999999999984</v>
      </c>
      <c r="E69">
        <v>800</v>
      </c>
      <c r="F69">
        <v>650</v>
      </c>
      <c r="H69">
        <f t="shared" si="22"/>
        <v>38.87897013822937</v>
      </c>
      <c r="I69">
        <v>14.650000000000006</v>
      </c>
      <c r="J69">
        <f t="shared" si="12"/>
        <v>38.87897013822937</v>
      </c>
      <c r="K69">
        <f t="shared" si="23"/>
        <v>0.1414213562373095</v>
      </c>
      <c r="L69">
        <v>20</v>
      </c>
      <c r="M69">
        <f t="shared" si="24"/>
        <v>32.5</v>
      </c>
      <c r="N69" s="3">
        <f t="shared" si="25"/>
        <v>3.3120755756539668</v>
      </c>
      <c r="O69" s="3"/>
      <c r="U69" s="8"/>
      <c r="V69" s="8"/>
      <c r="W69" s="8"/>
      <c r="X69" s="8"/>
      <c r="Y69" s="8"/>
      <c r="Z69" s="8"/>
      <c r="AD69" s="8"/>
    </row>
    <row r="70" spans="2:39" x14ac:dyDescent="0.25">
      <c r="B70">
        <v>43.7</v>
      </c>
      <c r="C70">
        <v>45.6</v>
      </c>
      <c r="D70">
        <f t="shared" si="21"/>
        <v>2.1999999999999984</v>
      </c>
      <c r="E70">
        <v>800</v>
      </c>
      <c r="F70">
        <v>650</v>
      </c>
      <c r="H70">
        <f t="shared" si="22"/>
        <v>38.87897013822937</v>
      </c>
      <c r="I70">
        <v>14.650000000000006</v>
      </c>
      <c r="J70">
        <f t="shared" si="12"/>
        <v>38.87897013822937</v>
      </c>
      <c r="K70">
        <f t="shared" si="23"/>
        <v>0.1414213562373095</v>
      </c>
      <c r="L70">
        <v>20</v>
      </c>
      <c r="M70">
        <f t="shared" si="24"/>
        <v>32.5</v>
      </c>
      <c r="N70" s="3">
        <f t="shared" si="25"/>
        <v>3.3120755756539668</v>
      </c>
      <c r="O70" s="3"/>
      <c r="U70" s="8"/>
      <c r="V70" s="8"/>
      <c r="W70" s="8"/>
      <c r="X70" s="8"/>
      <c r="Y70" s="8"/>
      <c r="Z70" s="8"/>
      <c r="AD70" s="8"/>
    </row>
    <row r="71" spans="2:39" x14ac:dyDescent="0.25">
      <c r="B71">
        <v>43.7</v>
      </c>
      <c r="C71">
        <v>45.5</v>
      </c>
      <c r="D71">
        <f t="shared" si="21"/>
        <v>2.099999999999997</v>
      </c>
      <c r="E71">
        <v>800</v>
      </c>
      <c r="F71">
        <v>650</v>
      </c>
      <c r="H71">
        <f t="shared" si="22"/>
        <v>37.111744222855286</v>
      </c>
      <c r="I71">
        <v>14.600000000000001</v>
      </c>
      <c r="J71">
        <f t="shared" si="12"/>
        <v>37.111744222855286</v>
      </c>
      <c r="K71">
        <f t="shared" si="23"/>
        <v>0.1414213562373095</v>
      </c>
      <c r="L71">
        <v>20</v>
      </c>
      <c r="M71">
        <f t="shared" si="24"/>
        <v>32.5</v>
      </c>
      <c r="N71" s="3">
        <f t="shared" si="25"/>
        <v>3.2481040230625502</v>
      </c>
      <c r="O71" s="3"/>
      <c r="U71" s="8"/>
      <c r="V71" s="8"/>
      <c r="W71" s="8"/>
      <c r="X71" s="8"/>
      <c r="Y71" s="8"/>
      <c r="Z71" s="8"/>
      <c r="AD71" s="8"/>
    </row>
    <row r="72" spans="2:39" x14ac:dyDescent="0.25">
      <c r="B72">
        <v>43.8</v>
      </c>
      <c r="C72">
        <v>45.7</v>
      </c>
      <c r="D72">
        <f t="shared" si="21"/>
        <v>2.2000000000000055</v>
      </c>
      <c r="E72">
        <v>800</v>
      </c>
      <c r="F72">
        <v>650</v>
      </c>
      <c r="H72">
        <f t="shared" si="22"/>
        <v>38.878970138229491</v>
      </c>
      <c r="I72">
        <v>14.75</v>
      </c>
      <c r="J72">
        <f t="shared" si="12"/>
        <v>38.878970138229491</v>
      </c>
      <c r="K72">
        <f t="shared" si="23"/>
        <v>0.1414213562373095</v>
      </c>
      <c r="L72">
        <v>20</v>
      </c>
      <c r="M72">
        <f t="shared" si="24"/>
        <v>32.5</v>
      </c>
      <c r="N72" s="3">
        <f t="shared" si="25"/>
        <v>3.3120755756539713</v>
      </c>
      <c r="O72" s="3"/>
      <c r="U72" s="8"/>
      <c r="V72" s="8"/>
      <c r="W72" s="8"/>
      <c r="X72" s="8"/>
      <c r="Y72" s="8"/>
      <c r="Z72" s="8"/>
      <c r="AD72" s="8"/>
      <c r="AE72" s="5"/>
      <c r="AF72" s="5"/>
      <c r="AG72" s="5"/>
      <c r="AH72" s="5"/>
      <c r="AI72" s="6"/>
      <c r="AJ72" s="6">
        <v>144</v>
      </c>
      <c r="AK72" s="6">
        <f t="shared" ref="AK72:AK78" si="26">AI72-AJ72</f>
        <v>-144</v>
      </c>
    </row>
    <row r="73" spans="2:39" x14ac:dyDescent="0.25">
      <c r="B73">
        <v>43.9</v>
      </c>
      <c r="C73">
        <v>45.8</v>
      </c>
      <c r="D73">
        <f t="shared" si="21"/>
        <v>2.1999999999999984</v>
      </c>
      <c r="E73">
        <v>800</v>
      </c>
      <c r="F73">
        <v>650</v>
      </c>
      <c r="H73">
        <f t="shared" si="22"/>
        <v>38.87897013822937</v>
      </c>
      <c r="I73">
        <v>14.849999999999994</v>
      </c>
      <c r="J73">
        <f t="shared" si="12"/>
        <v>38.87897013822937</v>
      </c>
      <c r="K73">
        <f t="shared" si="23"/>
        <v>0.1414213562373095</v>
      </c>
      <c r="L73">
        <v>20</v>
      </c>
      <c r="M73">
        <f t="shared" si="24"/>
        <v>32.5</v>
      </c>
      <c r="N73" s="3">
        <f t="shared" si="25"/>
        <v>3.3120755756539668</v>
      </c>
      <c r="O73" s="3"/>
      <c r="U73" s="8"/>
      <c r="V73" s="8"/>
      <c r="W73" s="8"/>
      <c r="X73" s="8"/>
      <c r="Y73" s="8"/>
      <c r="Z73" s="8"/>
      <c r="AD73" s="8"/>
      <c r="AE73" s="5"/>
      <c r="AF73" s="5"/>
      <c r="AG73" s="5"/>
      <c r="AH73" s="5"/>
      <c r="AI73" s="6"/>
      <c r="AJ73" s="6">
        <v>152</v>
      </c>
      <c r="AK73" s="6">
        <f t="shared" si="26"/>
        <v>-152</v>
      </c>
    </row>
    <row r="74" spans="2:39" x14ac:dyDescent="0.25">
      <c r="B74">
        <v>40.299999999999997</v>
      </c>
      <c r="C74">
        <v>41.8</v>
      </c>
      <c r="D74">
        <f t="shared" ref="D74:D91" si="27">C74-B74</f>
        <v>1.5</v>
      </c>
      <c r="E74">
        <v>1060</v>
      </c>
      <c r="F74">
        <v>735</v>
      </c>
      <c r="H74">
        <f t="shared" si="22"/>
        <v>31.061700400324739</v>
      </c>
      <c r="I74">
        <f t="shared" ref="I74:I91" si="28">((C74+B74)/2)-33</f>
        <v>8.0499999999999972</v>
      </c>
      <c r="J74">
        <f t="shared" si="12"/>
        <v>31.061700400324739</v>
      </c>
      <c r="K74">
        <f t="shared" si="23"/>
        <v>0.1414213562373095</v>
      </c>
      <c r="L74">
        <v>20</v>
      </c>
      <c r="M74">
        <f t="shared" si="24"/>
        <v>36.75</v>
      </c>
      <c r="N74" s="3">
        <f t="shared" si="25"/>
        <v>3.3662755011817471</v>
      </c>
      <c r="O74" s="3"/>
      <c r="U74" s="8"/>
      <c r="V74" s="8"/>
      <c r="W74" s="8"/>
      <c r="X74" s="8"/>
      <c r="Y74" s="8"/>
      <c r="Z74" s="8"/>
      <c r="AD74" s="8"/>
      <c r="AE74" s="5"/>
      <c r="AF74" s="5"/>
      <c r="AG74" s="5"/>
      <c r="AH74" s="5"/>
      <c r="AI74" s="6"/>
      <c r="AJ74" s="6">
        <v>135</v>
      </c>
      <c r="AK74" s="6">
        <f t="shared" si="26"/>
        <v>-135</v>
      </c>
    </row>
    <row r="75" spans="2:39" x14ac:dyDescent="0.25">
      <c r="B75">
        <v>50.3</v>
      </c>
      <c r="C75">
        <v>51.600000000000009</v>
      </c>
      <c r="D75">
        <f t="shared" si="27"/>
        <v>1.3000000000000114</v>
      </c>
      <c r="E75">
        <v>1060</v>
      </c>
      <c r="F75">
        <v>730</v>
      </c>
      <c r="H75">
        <f t="shared" si="22"/>
        <v>27.104524869872645</v>
      </c>
      <c r="I75">
        <f t="shared" si="28"/>
        <v>17.950000000000003</v>
      </c>
      <c r="J75">
        <f t="shared" si="12"/>
        <v>27.104524869872645</v>
      </c>
      <c r="K75">
        <f t="shared" si="23"/>
        <v>0.1414213562373095</v>
      </c>
      <c r="L75">
        <v>20</v>
      </c>
      <c r="M75">
        <f t="shared" si="24"/>
        <v>36.5</v>
      </c>
      <c r="N75" s="3">
        <f t="shared" si="25"/>
        <v>3.2851665998678832</v>
      </c>
      <c r="O75" s="3"/>
      <c r="U75" s="8"/>
      <c r="V75" s="8"/>
      <c r="W75" s="8"/>
      <c r="X75" s="8"/>
      <c r="Y75" s="8"/>
      <c r="Z75" s="8"/>
      <c r="AD75" s="8"/>
      <c r="AE75" s="5"/>
      <c r="AF75" s="5"/>
      <c r="AG75" s="5"/>
      <c r="AH75" s="5"/>
      <c r="AI75" s="6"/>
      <c r="AJ75" s="6">
        <v>139</v>
      </c>
      <c r="AK75" s="6">
        <f t="shared" si="26"/>
        <v>-139</v>
      </c>
    </row>
    <row r="76" spans="2:39" x14ac:dyDescent="0.25">
      <c r="B76">
        <v>51.099999999999994</v>
      </c>
      <c r="C76">
        <v>52.400000000000006</v>
      </c>
      <c r="D76">
        <f t="shared" si="27"/>
        <v>1.3000000000000114</v>
      </c>
      <c r="E76">
        <v>1060</v>
      </c>
      <c r="F76">
        <v>736</v>
      </c>
      <c r="H76">
        <f t="shared" si="22"/>
        <v>26.883564069303031</v>
      </c>
      <c r="I76">
        <f t="shared" si="28"/>
        <v>18.75</v>
      </c>
      <c r="J76">
        <f t="shared" si="12"/>
        <v>26.883564069303031</v>
      </c>
      <c r="K76">
        <f t="shared" si="23"/>
        <v>0.1414213562373095</v>
      </c>
      <c r="L76">
        <v>20</v>
      </c>
      <c r="M76">
        <f t="shared" si="24"/>
        <v>36.800000000000004</v>
      </c>
      <c r="N76" s="3">
        <f t="shared" si="25"/>
        <v>3.2583853504124387</v>
      </c>
      <c r="O76" s="3"/>
      <c r="U76" s="8"/>
      <c r="V76" s="8"/>
      <c r="W76" s="8"/>
      <c r="X76" s="8"/>
      <c r="Y76" s="8"/>
      <c r="Z76" s="8"/>
      <c r="AD76" s="8"/>
      <c r="AE76" s="5"/>
      <c r="AF76" s="5"/>
      <c r="AG76" s="5"/>
      <c r="AH76" s="5"/>
      <c r="AI76" s="6"/>
      <c r="AJ76" s="6">
        <v>145</v>
      </c>
      <c r="AK76" s="6">
        <f t="shared" si="26"/>
        <v>-145</v>
      </c>
    </row>
    <row r="77" spans="2:39" x14ac:dyDescent="0.25">
      <c r="B77">
        <v>52.099999999999994</v>
      </c>
      <c r="C77">
        <v>53.5</v>
      </c>
      <c r="D77">
        <f t="shared" si="27"/>
        <v>1.4000000000000057</v>
      </c>
      <c r="E77">
        <v>1060</v>
      </c>
      <c r="F77">
        <v>739</v>
      </c>
      <c r="H77">
        <f t="shared" si="22"/>
        <v>28.834000642250146</v>
      </c>
      <c r="I77">
        <f t="shared" si="28"/>
        <v>19.799999999999997</v>
      </c>
      <c r="J77">
        <f t="shared" si="12"/>
        <v>28.834000642250146</v>
      </c>
      <c r="K77">
        <f t="shared" si="23"/>
        <v>0.1414213562373095</v>
      </c>
      <c r="L77">
        <v>20</v>
      </c>
      <c r="M77">
        <f t="shared" si="24"/>
        <v>36.950000000000003</v>
      </c>
      <c r="N77" s="3">
        <f t="shared" si="25"/>
        <v>3.2951700063142542</v>
      </c>
      <c r="O77" s="3"/>
      <c r="U77" s="8"/>
      <c r="V77" s="8"/>
      <c r="W77" s="8"/>
      <c r="X77" s="8"/>
      <c r="Y77" s="8"/>
      <c r="Z77" s="8"/>
      <c r="AD77" s="8"/>
      <c r="AE77" s="5"/>
      <c r="AF77" s="5"/>
      <c r="AG77" s="5"/>
      <c r="AH77" s="5"/>
      <c r="AI77" s="6"/>
      <c r="AJ77" s="6">
        <v>162</v>
      </c>
      <c r="AK77" s="6">
        <f t="shared" si="26"/>
        <v>-162</v>
      </c>
    </row>
    <row r="78" spans="2:39" x14ac:dyDescent="0.25">
      <c r="B78">
        <v>53.099999999999994</v>
      </c>
      <c r="C78">
        <v>54.6</v>
      </c>
      <c r="D78">
        <f t="shared" si="27"/>
        <v>1.5000000000000071</v>
      </c>
      <c r="E78">
        <v>1060</v>
      </c>
      <c r="F78">
        <v>735</v>
      </c>
      <c r="H78">
        <f t="shared" si="22"/>
        <v>31.061700400324884</v>
      </c>
      <c r="I78">
        <f t="shared" si="28"/>
        <v>20.849999999999994</v>
      </c>
      <c r="J78">
        <f t="shared" si="12"/>
        <v>31.061700400324884</v>
      </c>
      <c r="K78">
        <f t="shared" si="23"/>
        <v>0.1414213562373095</v>
      </c>
      <c r="L78">
        <v>20</v>
      </c>
      <c r="M78">
        <f t="shared" si="24"/>
        <v>36.75</v>
      </c>
      <c r="N78" s="3">
        <f t="shared" si="25"/>
        <v>3.3662755011817511</v>
      </c>
      <c r="O78" s="3"/>
      <c r="U78" s="8"/>
      <c r="V78" s="8"/>
      <c r="W78" s="8"/>
      <c r="X78" s="8"/>
      <c r="Y78" s="8"/>
      <c r="Z78" s="8"/>
      <c r="AD78" s="8"/>
      <c r="AE78" s="5"/>
      <c r="AF78" s="5"/>
      <c r="AG78" s="5"/>
      <c r="AH78" s="5"/>
      <c r="AI78" s="6"/>
      <c r="AJ78" s="6">
        <v>177</v>
      </c>
      <c r="AK78" s="6">
        <f t="shared" si="26"/>
        <v>-177</v>
      </c>
    </row>
    <row r="79" spans="2:39" x14ac:dyDescent="0.25">
      <c r="B79">
        <v>54.099999999999994</v>
      </c>
      <c r="C79">
        <v>55.5</v>
      </c>
      <c r="D79">
        <f t="shared" si="27"/>
        <v>1.4000000000000057</v>
      </c>
      <c r="E79">
        <v>1060</v>
      </c>
      <c r="F79">
        <v>735</v>
      </c>
      <c r="H79">
        <f t="shared" si="22"/>
        <v>28.990920373636541</v>
      </c>
      <c r="I79">
        <f t="shared" si="28"/>
        <v>21.799999999999997</v>
      </c>
      <c r="J79">
        <f t="shared" si="12"/>
        <v>28.990920373636541</v>
      </c>
      <c r="K79">
        <f t="shared" si="23"/>
        <v>0.1414213562373095</v>
      </c>
      <c r="L79">
        <v>20</v>
      </c>
      <c r="M79">
        <f t="shared" si="24"/>
        <v>36.75</v>
      </c>
      <c r="N79" s="3">
        <f t="shared" si="25"/>
        <v>3.3131029043078013</v>
      </c>
      <c r="O79" s="3"/>
      <c r="U79" s="8"/>
      <c r="V79" s="8"/>
      <c r="W79" s="8"/>
      <c r="X79" s="8"/>
      <c r="Y79" s="8"/>
      <c r="Z79" s="8"/>
      <c r="AD79" s="8"/>
      <c r="AK79" t="s">
        <v>15</v>
      </c>
      <c r="AM79" t="s">
        <v>16</v>
      </c>
    </row>
    <row r="80" spans="2:39" x14ac:dyDescent="0.25">
      <c r="B80">
        <v>55.3</v>
      </c>
      <c r="C80">
        <v>56.5</v>
      </c>
      <c r="D80">
        <f t="shared" si="27"/>
        <v>1.2000000000000028</v>
      </c>
      <c r="E80">
        <v>1060</v>
      </c>
      <c r="F80">
        <v>733</v>
      </c>
      <c r="H80">
        <f t="shared" si="22"/>
        <v>24.917162121952238</v>
      </c>
      <c r="I80">
        <f t="shared" si="28"/>
        <v>22.9</v>
      </c>
      <c r="J80">
        <f t="shared" si="12"/>
        <v>24.917162121952238</v>
      </c>
      <c r="K80">
        <f t="shared" si="23"/>
        <v>0.1414213562373095</v>
      </c>
      <c r="L80">
        <v>20</v>
      </c>
      <c r="M80">
        <f t="shared" si="24"/>
        <v>36.65</v>
      </c>
      <c r="N80" s="3">
        <f t="shared" si="25"/>
        <v>3.2243315622930919</v>
      </c>
      <c r="O80" s="3"/>
      <c r="U80" s="8"/>
      <c r="V80" s="8"/>
      <c r="W80" s="8"/>
      <c r="X80" s="8"/>
      <c r="Y80" s="8"/>
      <c r="Z80" s="8"/>
      <c r="AD80" s="8"/>
      <c r="AK80">
        <v>0.1</v>
      </c>
    </row>
    <row r="81" spans="2:41" x14ac:dyDescent="0.25">
      <c r="B81">
        <v>58.099999999999994</v>
      </c>
      <c r="C81">
        <v>59.3</v>
      </c>
      <c r="D81">
        <f t="shared" si="27"/>
        <v>1.2000000000000028</v>
      </c>
      <c r="E81">
        <v>1060</v>
      </c>
      <c r="F81">
        <v>720</v>
      </c>
      <c r="H81">
        <f t="shared" si="22"/>
        <v>25.367055326931929</v>
      </c>
      <c r="I81">
        <f t="shared" si="28"/>
        <v>25.699999999999996</v>
      </c>
      <c r="J81">
        <f t="shared" si="12"/>
        <v>25.367055326931929</v>
      </c>
      <c r="K81">
        <f t="shared" si="23"/>
        <v>0.1414213562373095</v>
      </c>
      <c r="L81">
        <v>20</v>
      </c>
      <c r="M81">
        <f t="shared" si="24"/>
        <v>36</v>
      </c>
      <c r="N81" s="3">
        <f t="shared" si="25"/>
        <v>3.282548659945606</v>
      </c>
      <c r="O81" s="3"/>
      <c r="U81" s="8"/>
      <c r="V81" s="8"/>
      <c r="W81" s="8"/>
      <c r="X81" s="8"/>
      <c r="Y81" s="8"/>
      <c r="Z81" s="8"/>
      <c r="AD81" s="8"/>
      <c r="AK81">
        <v>0.1</v>
      </c>
    </row>
    <row r="82" spans="2:41" x14ac:dyDescent="0.25">
      <c r="B82">
        <v>59</v>
      </c>
      <c r="C82">
        <v>60.300000000000011</v>
      </c>
      <c r="D82">
        <f t="shared" si="27"/>
        <v>1.3000000000000114</v>
      </c>
      <c r="E82">
        <v>1060</v>
      </c>
      <c r="F82">
        <v>717</v>
      </c>
      <c r="H82">
        <f t="shared" si="22"/>
        <v>27.595959769884281</v>
      </c>
      <c r="I82">
        <f t="shared" si="28"/>
        <v>26.650000000000006</v>
      </c>
      <c r="J82">
        <f t="shared" si="12"/>
        <v>27.595959769884281</v>
      </c>
      <c r="K82">
        <f t="shared" si="23"/>
        <v>0.1414213562373095</v>
      </c>
      <c r="L82">
        <v>20</v>
      </c>
      <c r="M82">
        <f t="shared" si="24"/>
        <v>35.85</v>
      </c>
      <c r="N82" s="3">
        <f t="shared" si="25"/>
        <v>3.3447302899631168</v>
      </c>
      <c r="O82" s="3"/>
      <c r="U82" s="8"/>
      <c r="V82" s="8"/>
      <c r="W82" s="8"/>
      <c r="X82" s="8"/>
      <c r="Y82" s="8"/>
      <c r="Z82" s="8"/>
      <c r="AD82" s="8"/>
    </row>
    <row r="83" spans="2:41" x14ac:dyDescent="0.25">
      <c r="B83">
        <v>59.900000000000006</v>
      </c>
      <c r="C83">
        <v>61.100000000000009</v>
      </c>
      <c r="D83">
        <f t="shared" si="27"/>
        <v>1.2000000000000028</v>
      </c>
      <c r="E83">
        <v>1060</v>
      </c>
      <c r="F83">
        <v>715</v>
      </c>
      <c r="H83">
        <f t="shared" si="22"/>
        <v>25.54444732222516</v>
      </c>
      <c r="I83">
        <f t="shared" si="28"/>
        <v>27.500000000000007</v>
      </c>
      <c r="J83">
        <f t="shared" si="12"/>
        <v>25.54444732222516</v>
      </c>
      <c r="K83">
        <f t="shared" si="23"/>
        <v>0.1414213562373095</v>
      </c>
      <c r="L83">
        <v>20</v>
      </c>
      <c r="M83">
        <f t="shared" si="24"/>
        <v>35.75</v>
      </c>
      <c r="N83" s="3">
        <f t="shared" si="25"/>
        <v>3.3055035456794917</v>
      </c>
      <c r="O83" s="3"/>
      <c r="U83" s="8"/>
      <c r="V83" s="8"/>
      <c r="W83" s="8"/>
      <c r="X83" s="8"/>
      <c r="Y83" s="8"/>
      <c r="Z83" s="8"/>
      <c r="AD83" s="8"/>
      <c r="AK83">
        <v>0.1414</v>
      </c>
      <c r="AM83" t="e">
        <f>100*AK83/AI83</f>
        <v>#DIV/0!</v>
      </c>
    </row>
    <row r="84" spans="2:41" x14ac:dyDescent="0.25">
      <c r="B84">
        <v>60.2</v>
      </c>
      <c r="C84">
        <v>61.300000000000011</v>
      </c>
      <c r="D84">
        <f t="shared" si="27"/>
        <v>1.1000000000000085</v>
      </c>
      <c r="E84">
        <v>1060</v>
      </c>
      <c r="F84">
        <v>710</v>
      </c>
      <c r="H84">
        <f t="shared" si="22"/>
        <v>23.580642979965017</v>
      </c>
      <c r="I84">
        <f t="shared" si="28"/>
        <v>27.750000000000007</v>
      </c>
      <c r="J84">
        <f t="shared" si="12"/>
        <v>23.580642979965017</v>
      </c>
      <c r="K84">
        <f t="shared" si="23"/>
        <v>0.1414213562373095</v>
      </c>
      <c r="L84">
        <v>20</v>
      </c>
      <c r="M84">
        <f t="shared" si="24"/>
        <v>35.5</v>
      </c>
      <c r="N84" s="3">
        <f t="shared" si="25"/>
        <v>3.2831271040666996</v>
      </c>
      <c r="O84" s="3"/>
      <c r="U84" s="8"/>
      <c r="V84" s="8"/>
      <c r="W84" s="8"/>
      <c r="X84" s="8"/>
      <c r="Y84" s="8"/>
      <c r="Z84" s="8"/>
      <c r="AD84" s="8"/>
      <c r="AK84">
        <v>20</v>
      </c>
      <c r="AM84" t="e">
        <f>100*AK84/AI84</f>
        <v>#DIV/0!</v>
      </c>
    </row>
    <row r="85" spans="2:41" x14ac:dyDescent="0.25">
      <c r="B85">
        <v>60.8</v>
      </c>
      <c r="C85">
        <v>61.8</v>
      </c>
      <c r="D85">
        <f t="shared" si="27"/>
        <v>1</v>
      </c>
      <c r="E85">
        <v>1060</v>
      </c>
      <c r="F85">
        <v>700</v>
      </c>
      <c r="H85">
        <f t="shared" si="22"/>
        <v>21.743190280227317</v>
      </c>
      <c r="I85">
        <f t="shared" si="28"/>
        <v>28.299999999999997</v>
      </c>
      <c r="J85">
        <f t="shared" si="12"/>
        <v>21.743190280227317</v>
      </c>
      <c r="K85">
        <f t="shared" si="23"/>
        <v>0.1414213562373095</v>
      </c>
      <c r="L85">
        <v>20</v>
      </c>
      <c r="M85">
        <f t="shared" si="24"/>
        <v>35</v>
      </c>
      <c r="N85" s="3">
        <f t="shared" si="25"/>
        <v>3.2871790973599908</v>
      </c>
      <c r="O85" s="3"/>
      <c r="U85" s="8"/>
      <c r="V85" s="8"/>
      <c r="W85" s="8"/>
      <c r="X85" s="8"/>
      <c r="Y85" s="8"/>
      <c r="Z85" s="8"/>
      <c r="AD85" s="8"/>
      <c r="AK85">
        <v>1</v>
      </c>
      <c r="AM85">
        <v>5</v>
      </c>
    </row>
    <row r="86" spans="2:41" x14ac:dyDescent="0.25">
      <c r="B86">
        <v>61.599999999999994</v>
      </c>
      <c r="C86">
        <v>62.800000000000011</v>
      </c>
      <c r="D86">
        <f t="shared" si="27"/>
        <v>1.2000000000000171</v>
      </c>
      <c r="E86">
        <v>1060</v>
      </c>
      <c r="F86">
        <v>680</v>
      </c>
      <c r="H86">
        <f t="shared" si="22"/>
        <v>26.859235052045893</v>
      </c>
      <c r="I86">
        <f t="shared" si="28"/>
        <v>29.200000000000003</v>
      </c>
      <c r="J86">
        <f t="shared" ref="J86:J91" si="29">H86/1</f>
        <v>26.859235052045893</v>
      </c>
      <c r="K86">
        <f t="shared" si="23"/>
        <v>0.1414213562373095</v>
      </c>
      <c r="L86">
        <v>20</v>
      </c>
      <c r="M86">
        <f t="shared" si="24"/>
        <v>34</v>
      </c>
      <c r="N86" s="3">
        <f t="shared" si="25"/>
        <v>3.4756397575894731</v>
      </c>
      <c r="O86" s="3"/>
      <c r="U86" s="8"/>
      <c r="V86" s="8"/>
      <c r="W86" s="8"/>
      <c r="X86" s="8"/>
      <c r="Y86" s="8"/>
      <c r="Z86" s="8"/>
      <c r="AD86" s="8"/>
    </row>
    <row r="87" spans="2:41" x14ac:dyDescent="0.25">
      <c r="B87">
        <v>62.5</v>
      </c>
      <c r="C87">
        <v>63.5</v>
      </c>
      <c r="D87">
        <f t="shared" si="27"/>
        <v>1</v>
      </c>
      <c r="E87">
        <v>1060</v>
      </c>
      <c r="F87">
        <v>675</v>
      </c>
      <c r="H87">
        <f t="shared" si="22"/>
        <v>22.548493623939439</v>
      </c>
      <c r="I87">
        <f t="shared" si="28"/>
        <v>30</v>
      </c>
      <c r="J87">
        <f t="shared" si="29"/>
        <v>22.548493623939439</v>
      </c>
      <c r="K87">
        <f t="shared" si="23"/>
        <v>0.1414213562373095</v>
      </c>
      <c r="L87">
        <v>20</v>
      </c>
      <c r="M87">
        <f t="shared" si="24"/>
        <v>33.75</v>
      </c>
      <c r="N87" s="3">
        <f t="shared" si="25"/>
        <v>3.4089264713362866</v>
      </c>
      <c r="O87" s="3"/>
      <c r="U87" s="8"/>
      <c r="V87" s="8"/>
      <c r="W87" s="8"/>
      <c r="X87" s="8"/>
      <c r="Y87" s="8"/>
      <c r="Z87" s="8"/>
      <c r="AD87" s="8"/>
      <c r="AK87" t="e">
        <f>AM87*AI87/100</f>
        <v>#DIV/0!</v>
      </c>
      <c r="AM87" t="e">
        <f>SQRT(AM83^2+AM84^2+AM85^2)</f>
        <v>#DIV/0!</v>
      </c>
    </row>
    <row r="88" spans="2:41" x14ac:dyDescent="0.25">
      <c r="B88">
        <v>63.2</v>
      </c>
      <c r="C88">
        <v>64.2</v>
      </c>
      <c r="D88">
        <f t="shared" si="27"/>
        <v>1</v>
      </c>
      <c r="E88">
        <v>1060</v>
      </c>
      <c r="F88">
        <v>670</v>
      </c>
      <c r="H88">
        <f t="shared" si="22"/>
        <v>22.716765964416599</v>
      </c>
      <c r="I88">
        <f t="shared" si="28"/>
        <v>30.700000000000003</v>
      </c>
      <c r="J88">
        <f t="shared" si="29"/>
        <v>22.716765964416599</v>
      </c>
      <c r="K88">
        <f t="shared" si="23"/>
        <v>0.1414213562373095</v>
      </c>
      <c r="L88">
        <v>20</v>
      </c>
      <c r="M88">
        <f t="shared" si="24"/>
        <v>33.5</v>
      </c>
      <c r="N88" s="3">
        <f t="shared" si="25"/>
        <v>3.4343662211223784</v>
      </c>
      <c r="O88" s="3"/>
      <c r="U88" s="8"/>
      <c r="V88" s="8"/>
      <c r="W88" s="8"/>
      <c r="X88" s="8"/>
      <c r="Y88" s="8"/>
      <c r="Z88" s="8"/>
      <c r="AD88" s="8"/>
    </row>
    <row r="89" spans="2:41" x14ac:dyDescent="0.25">
      <c r="B89">
        <v>63.8</v>
      </c>
      <c r="C89">
        <v>65</v>
      </c>
      <c r="D89">
        <f t="shared" si="27"/>
        <v>1.2000000000000028</v>
      </c>
      <c r="E89">
        <v>1060</v>
      </c>
      <c r="F89">
        <v>665</v>
      </c>
      <c r="H89">
        <f t="shared" si="22"/>
        <v>27.465082459234569</v>
      </c>
      <c r="I89">
        <f t="shared" si="28"/>
        <v>31.400000000000006</v>
      </c>
      <c r="J89">
        <f t="shared" si="29"/>
        <v>27.465082459234569</v>
      </c>
      <c r="K89">
        <f t="shared" si="23"/>
        <v>0.1414213562373095</v>
      </c>
      <c r="L89">
        <v>20</v>
      </c>
      <c r="M89">
        <f t="shared" si="24"/>
        <v>33.25</v>
      </c>
      <c r="N89" s="3">
        <f t="shared" si="25"/>
        <v>3.5540376468584003</v>
      </c>
      <c r="O89" s="3"/>
      <c r="U89" s="8"/>
      <c r="V89" s="8"/>
      <c r="W89" s="8"/>
      <c r="X89" s="8"/>
      <c r="Y89" s="8"/>
      <c r="Z89" s="8"/>
      <c r="AD89" s="8"/>
    </row>
    <row r="90" spans="2:41" x14ac:dyDescent="0.25">
      <c r="B90">
        <v>64.3</v>
      </c>
      <c r="C90">
        <v>65.400000000000006</v>
      </c>
      <c r="D90">
        <f t="shared" si="27"/>
        <v>1.1000000000000085</v>
      </c>
      <c r="E90">
        <v>1060</v>
      </c>
      <c r="F90">
        <v>660</v>
      </c>
      <c r="H90">
        <f t="shared" si="22"/>
        <v>25.367055326932064</v>
      </c>
      <c r="I90">
        <f t="shared" si="28"/>
        <v>31.849999999999994</v>
      </c>
      <c r="J90">
        <f t="shared" si="29"/>
        <v>25.367055326932064</v>
      </c>
      <c r="K90">
        <f t="shared" si="23"/>
        <v>0.1414213562373095</v>
      </c>
      <c r="L90">
        <v>20</v>
      </c>
      <c r="M90">
        <f t="shared" si="24"/>
        <v>33</v>
      </c>
      <c r="N90" s="3">
        <f t="shared" si="25"/>
        <v>3.531848854374783</v>
      </c>
      <c r="O90" s="3"/>
      <c r="U90" s="8"/>
      <c r="V90" s="8"/>
      <c r="W90" s="8"/>
      <c r="X90" s="8"/>
      <c r="Y90" s="8"/>
      <c r="Z90" s="8"/>
      <c r="AD90" s="8"/>
    </row>
    <row r="91" spans="2:41" x14ac:dyDescent="0.25">
      <c r="B91">
        <v>64.3</v>
      </c>
      <c r="C91">
        <v>65.3</v>
      </c>
      <c r="D91">
        <f t="shared" si="27"/>
        <v>1</v>
      </c>
      <c r="E91">
        <v>1060</v>
      </c>
      <c r="F91">
        <v>655</v>
      </c>
      <c r="H91">
        <f t="shared" si="22"/>
        <v>23.23699724604446</v>
      </c>
      <c r="I91">
        <f t="shared" si="28"/>
        <v>31.799999999999997</v>
      </c>
      <c r="J91">
        <f t="shared" si="29"/>
        <v>23.23699724604446</v>
      </c>
      <c r="K91">
        <f t="shared" si="23"/>
        <v>0.1414213562373095</v>
      </c>
      <c r="L91">
        <v>20</v>
      </c>
      <c r="M91">
        <f t="shared" si="24"/>
        <v>32.75</v>
      </c>
      <c r="N91" s="3">
        <f t="shared" si="25"/>
        <v>3.5130158292396847</v>
      </c>
      <c r="O91" s="3"/>
      <c r="U91" s="8"/>
      <c r="V91" s="8"/>
      <c r="W91" s="8"/>
      <c r="X91" s="8"/>
      <c r="Y91" s="8"/>
      <c r="Z91" s="8"/>
      <c r="AD91" s="8"/>
    </row>
    <row r="93" spans="2:41" x14ac:dyDescent="0.25">
      <c r="AK93">
        <v>10.600000000000001</v>
      </c>
      <c r="AL93">
        <v>36.004534083802383</v>
      </c>
      <c r="AN93">
        <v>28.803627267041808</v>
      </c>
      <c r="AO93">
        <v>10.650000000000006</v>
      </c>
    </row>
    <row r="94" spans="2:41" x14ac:dyDescent="0.25">
      <c r="AK94">
        <v>11.150000000000006</v>
      </c>
      <c r="AL94">
        <v>33.604231811548857</v>
      </c>
      <c r="AN94">
        <v>31.203929539295331</v>
      </c>
      <c r="AO94">
        <v>11.100000000000001</v>
      </c>
    </row>
    <row r="95" spans="2:41" x14ac:dyDescent="0.25">
      <c r="AK95">
        <v>11.549999999999997</v>
      </c>
      <c r="AL95">
        <v>33.604231811548857</v>
      </c>
      <c r="AN95">
        <v>33.604231811548857</v>
      </c>
      <c r="AO95">
        <v>11.650000000000006</v>
      </c>
    </row>
    <row r="96" spans="2:41" x14ac:dyDescent="0.25">
      <c r="AK96">
        <v>12.25</v>
      </c>
      <c r="AL96">
        <v>33.604231811548686</v>
      </c>
      <c r="AN96">
        <v>40.805138628309265</v>
      </c>
      <c r="AO96">
        <v>12.200000000000003</v>
      </c>
    </row>
    <row r="97" spans="37:41" x14ac:dyDescent="0.25">
      <c r="AK97">
        <v>12.200000000000003</v>
      </c>
      <c r="AL97">
        <v>40.805138628309265</v>
      </c>
      <c r="AN97">
        <v>36.004534083802383</v>
      </c>
      <c r="AO97">
        <v>12.399999999999999</v>
      </c>
    </row>
    <row r="98" spans="37:41" x14ac:dyDescent="0.25">
      <c r="AK98">
        <v>13.099999999999994</v>
      </c>
      <c r="AL98">
        <v>45.605743172816318</v>
      </c>
      <c r="AN98">
        <v>36.004534083802213</v>
      </c>
      <c r="AO98">
        <v>12.700000000000003</v>
      </c>
    </row>
    <row r="99" spans="37:41" x14ac:dyDescent="0.25">
      <c r="AK99">
        <v>12.700000000000003</v>
      </c>
      <c r="AL99">
        <v>36.004534083802213</v>
      </c>
      <c r="AN99">
        <v>43.205440900562792</v>
      </c>
      <c r="AO99">
        <v>12.850000000000001</v>
      </c>
    </row>
    <row r="100" spans="37:41" x14ac:dyDescent="0.25">
      <c r="AK100">
        <v>12.850000000000001</v>
      </c>
      <c r="AL100">
        <v>43.205440900562792</v>
      </c>
      <c r="AN100">
        <v>43.205440900562792</v>
      </c>
      <c r="AO100">
        <v>12.950000000000003</v>
      </c>
    </row>
    <row r="101" spans="37:41" x14ac:dyDescent="0.25">
      <c r="AK101">
        <v>14.200000000000003</v>
      </c>
      <c r="AL101">
        <v>45.605743172816318</v>
      </c>
      <c r="AN101">
        <v>40.805138628309265</v>
      </c>
      <c r="AO101">
        <v>14.099999999999994</v>
      </c>
    </row>
    <row r="102" spans="37:41" x14ac:dyDescent="0.25">
      <c r="AK102">
        <v>14.099999999999994</v>
      </c>
      <c r="AL102">
        <v>40.805138628309265</v>
      </c>
      <c r="AN102">
        <v>43.205440900562792</v>
      </c>
      <c r="AO102">
        <v>14.149999999999999</v>
      </c>
    </row>
    <row r="103" spans="37:41" x14ac:dyDescent="0.25">
      <c r="AK103">
        <v>14.149999999999999</v>
      </c>
      <c r="AL103">
        <v>43.205440900562792</v>
      </c>
      <c r="AN103">
        <v>40.805138628309265</v>
      </c>
      <c r="AO103">
        <v>14.099999999999994</v>
      </c>
    </row>
    <row r="104" spans="37:41" x14ac:dyDescent="0.25">
      <c r="AK104">
        <v>14.099999999999994</v>
      </c>
      <c r="AL104">
        <v>40.805138628309265</v>
      </c>
      <c r="AN104">
        <v>43.205440900562792</v>
      </c>
      <c r="AO104">
        <v>14.149999999999999</v>
      </c>
    </row>
    <row r="105" spans="37:41" x14ac:dyDescent="0.25">
      <c r="AK105">
        <v>14.149999999999999</v>
      </c>
      <c r="AL105">
        <v>43.205440900562792</v>
      </c>
      <c r="AN105">
        <v>43.205440900562792</v>
      </c>
      <c r="AO105">
        <v>14.25</v>
      </c>
    </row>
    <row r="106" spans="37:41" x14ac:dyDescent="0.25">
      <c r="AK106">
        <v>14.25</v>
      </c>
      <c r="AL106">
        <v>43.205440900562792</v>
      </c>
      <c r="AN106">
        <v>31.422138836772941</v>
      </c>
      <c r="AO106">
        <v>14.25</v>
      </c>
    </row>
    <row r="107" spans="37:41" x14ac:dyDescent="0.25">
      <c r="AK107">
        <v>14.25</v>
      </c>
      <c r="AL107">
        <v>31.422138836772941</v>
      </c>
      <c r="AN107">
        <v>34.913487596414434</v>
      </c>
      <c r="AO107">
        <v>14.450000000000003</v>
      </c>
    </row>
    <row r="108" spans="37:41" x14ac:dyDescent="0.25">
      <c r="AK108">
        <v>14.450000000000003</v>
      </c>
      <c r="AL108">
        <v>34.913487596414434</v>
      </c>
      <c r="AN108">
        <v>34.913487596414306</v>
      </c>
      <c r="AO108">
        <v>14.450000000000003</v>
      </c>
    </row>
    <row r="109" spans="37:41" x14ac:dyDescent="0.25">
      <c r="AK109">
        <v>14.450000000000003</v>
      </c>
      <c r="AL109">
        <v>34.913487596414306</v>
      </c>
      <c r="AN109">
        <v>34.913487596414306</v>
      </c>
      <c r="AO109">
        <v>14.549999999999997</v>
      </c>
    </row>
    <row r="110" spans="37:41" x14ac:dyDescent="0.25">
      <c r="AK110">
        <v>14.549999999999997</v>
      </c>
      <c r="AL110">
        <v>34.913487596414306</v>
      </c>
      <c r="AN110">
        <v>34.913487596414306</v>
      </c>
      <c r="AO110">
        <v>14.600000000000001</v>
      </c>
    </row>
    <row r="111" spans="37:41" x14ac:dyDescent="0.25">
      <c r="AK111">
        <v>14.600000000000001</v>
      </c>
      <c r="AL111">
        <v>34.913487596414306</v>
      </c>
      <c r="AN111">
        <v>36.659161976235055</v>
      </c>
      <c r="AO111">
        <v>14.650000000000006</v>
      </c>
    </row>
    <row r="112" spans="37:41" x14ac:dyDescent="0.25">
      <c r="AK112">
        <v>14.650000000000006</v>
      </c>
      <c r="AL112">
        <v>36.659161976235055</v>
      </c>
      <c r="AN112">
        <v>38.404836356055803</v>
      </c>
      <c r="AO112">
        <v>14.600000000000001</v>
      </c>
    </row>
    <row r="113" spans="37:41" x14ac:dyDescent="0.25">
      <c r="AK113">
        <v>14.600000000000001</v>
      </c>
      <c r="AL113">
        <v>38.404836356055803</v>
      </c>
      <c r="AN113">
        <v>36.659161976235055</v>
      </c>
      <c r="AO113">
        <v>14.600000000000001</v>
      </c>
    </row>
    <row r="114" spans="37:41" x14ac:dyDescent="0.25">
      <c r="AK114">
        <v>14.600000000000001</v>
      </c>
      <c r="AL114">
        <v>36.659161976235055</v>
      </c>
      <c r="AN114">
        <v>40.150510735876544</v>
      </c>
      <c r="AO114">
        <v>14.650000000000006</v>
      </c>
    </row>
    <row r="115" spans="37:41" x14ac:dyDescent="0.25">
      <c r="AK115">
        <v>14.650000000000006</v>
      </c>
      <c r="AL115">
        <v>40.150510735876544</v>
      </c>
      <c r="AN115">
        <v>41.896185115697293</v>
      </c>
      <c r="AO115">
        <v>14.650000000000006</v>
      </c>
    </row>
    <row r="116" spans="37:41" x14ac:dyDescent="0.25">
      <c r="AK116">
        <v>14.650000000000006</v>
      </c>
      <c r="AL116">
        <v>41.896185115697293</v>
      </c>
      <c r="AN116">
        <v>38.404836356055803</v>
      </c>
      <c r="AO116">
        <v>14.650000000000006</v>
      </c>
    </row>
    <row r="117" spans="37:41" x14ac:dyDescent="0.25">
      <c r="AK117">
        <v>14.650000000000006</v>
      </c>
      <c r="AL117">
        <v>38.404836356055803</v>
      </c>
      <c r="AN117">
        <v>38.404836356055803</v>
      </c>
      <c r="AO117">
        <v>14.600000000000001</v>
      </c>
    </row>
    <row r="118" spans="37:41" x14ac:dyDescent="0.25">
      <c r="AK118">
        <v>14.600000000000001</v>
      </c>
      <c r="AL118">
        <v>38.404836356055803</v>
      </c>
      <c r="AN118">
        <v>36.659161976235055</v>
      </c>
      <c r="AO118">
        <v>14.75</v>
      </c>
    </row>
    <row r="119" spans="37:41" x14ac:dyDescent="0.25">
      <c r="AK119">
        <v>14.75</v>
      </c>
      <c r="AL119">
        <v>36.659161976235055</v>
      </c>
      <c r="AN119">
        <v>38.404836356055924</v>
      </c>
      <c r="AO119">
        <v>14.849999999999994</v>
      </c>
    </row>
    <row r="120" spans="37:41" x14ac:dyDescent="0.25">
      <c r="AK120">
        <v>14.849999999999994</v>
      </c>
      <c r="AL120">
        <v>38.404836356055924</v>
      </c>
    </row>
    <row r="1048576" spans="35:35" x14ac:dyDescent="0.25">
      <c r="AI1048576" s="8"/>
    </row>
  </sheetData>
  <mergeCells count="6">
    <mergeCell ref="AI28:AI30"/>
    <mergeCell ref="U17:W17"/>
    <mergeCell ref="X17:Z17"/>
    <mergeCell ref="AA17:AC17"/>
    <mergeCell ref="AI21:AI23"/>
    <mergeCell ref="AI25:AI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C0BD-ABEE-416A-B9AA-5C402E8E9BEF}">
  <dimension ref="A1:C23"/>
  <sheetViews>
    <sheetView topLeftCell="A3" workbookViewId="0">
      <selection activeCell="B14" sqref="B14"/>
    </sheetView>
  </sheetViews>
  <sheetFormatPr defaultRowHeight="15" x14ac:dyDescent="0.25"/>
  <sheetData>
    <row r="1" spans="1:3" x14ac:dyDescent="0.25">
      <c r="A1" t="s">
        <v>39</v>
      </c>
      <c r="B1" t="s">
        <v>41</v>
      </c>
      <c r="C1" t="s">
        <v>40</v>
      </c>
    </row>
    <row r="2" spans="1:3" x14ac:dyDescent="0.25">
      <c r="A2">
        <v>4.7000000000000028</v>
      </c>
      <c r="B2">
        <v>46.120055705008568</v>
      </c>
      <c r="C2" s="20">
        <v>4.1122593747379268</v>
      </c>
    </row>
    <row r="3" spans="1:3" x14ac:dyDescent="0.25">
      <c r="A3">
        <v>6.25</v>
      </c>
      <c r="B3">
        <v>43.34746971509319</v>
      </c>
      <c r="C3" s="20">
        <v>4.0173303983411062</v>
      </c>
    </row>
    <row r="4" spans="1:3" x14ac:dyDescent="0.25">
      <c r="A4">
        <v>7.5499999999999972</v>
      </c>
      <c r="B4">
        <v>43.268289222497522</v>
      </c>
      <c r="C4" s="20">
        <v>4.0051934484971712</v>
      </c>
    </row>
    <row r="5" spans="1:3" x14ac:dyDescent="0.25">
      <c r="A5">
        <v>8.4500000000000028</v>
      </c>
      <c r="B5">
        <v>48.561253744930156</v>
      </c>
      <c r="C5" s="20">
        <v>4.1600623573253701</v>
      </c>
    </row>
    <row r="6" spans="1:3" x14ac:dyDescent="0.25">
      <c r="A6">
        <v>9.6000000000000014</v>
      </c>
      <c r="B6">
        <v>45.369060504333433</v>
      </c>
      <c r="C6" s="20">
        <v>4.0263315669075768</v>
      </c>
    </row>
    <row r="7" spans="1:3" x14ac:dyDescent="0.25">
      <c r="A7">
        <v>10.450000000000003</v>
      </c>
      <c r="B7">
        <v>37.567379510568188</v>
      </c>
      <c r="C7" s="20">
        <v>3.7997021123991059</v>
      </c>
    </row>
    <row r="8" spans="1:3" x14ac:dyDescent="0.25">
      <c r="A8">
        <v>11.25</v>
      </c>
      <c r="B8">
        <v>42.306131393233294</v>
      </c>
      <c r="C8" s="20">
        <v>3.8991736219193087</v>
      </c>
    </row>
    <row r="9" spans="1:3" x14ac:dyDescent="0.25">
      <c r="A9">
        <v>12.700000000000003</v>
      </c>
      <c r="B9">
        <v>39.335224342755488</v>
      </c>
      <c r="C9" s="20">
        <v>3.78392500258474</v>
      </c>
    </row>
    <row r="10" spans="1:3" x14ac:dyDescent="0.25">
      <c r="A10">
        <v>14.099999999999994</v>
      </c>
      <c r="B10">
        <v>39.031069272704777</v>
      </c>
      <c r="C10" s="20">
        <v>3.7512580241451596</v>
      </c>
    </row>
    <row r="11" spans="1:3" x14ac:dyDescent="0.25">
      <c r="A11">
        <v>15.549999999999997</v>
      </c>
      <c r="B11">
        <v>41.386800128285785</v>
      </c>
      <c r="C11" s="20">
        <v>3.8040718262627364</v>
      </c>
    </row>
    <row r="12" spans="1:3" x14ac:dyDescent="0.25">
      <c r="A12">
        <v>17.100000000000001</v>
      </c>
      <c r="B12">
        <v>43.668259884504259</v>
      </c>
      <c r="C12" s="20">
        <v>3.8537744997543952</v>
      </c>
    </row>
    <row r="14" spans="1:3" x14ac:dyDescent="0.25">
      <c r="A14">
        <v>18.649999999999999</v>
      </c>
      <c r="B14">
        <v>36.313311332060394</v>
      </c>
      <c r="C14" s="20">
        <v>3.6535597234606785</v>
      </c>
    </row>
    <row r="15" spans="1:3" x14ac:dyDescent="0.25">
      <c r="A15">
        <v>19.950000000000003</v>
      </c>
      <c r="B15">
        <v>41.007727729408764</v>
      </c>
      <c r="C15" s="20">
        <v>3.7609050537661379</v>
      </c>
    </row>
    <row r="16" spans="1:3" x14ac:dyDescent="0.25">
      <c r="A16">
        <v>21.049999999999997</v>
      </c>
      <c r="B16">
        <v>40.859124790514834</v>
      </c>
      <c r="C16" s="20">
        <v>3.7449690154027215</v>
      </c>
    </row>
    <row r="17" spans="1:3" x14ac:dyDescent="0.25">
      <c r="A17">
        <v>23.099999999999994</v>
      </c>
      <c r="B17">
        <v>38.368539536307601</v>
      </c>
      <c r="C17" s="20">
        <v>3.6720060940575863</v>
      </c>
    </row>
    <row r="18" spans="1:3" x14ac:dyDescent="0.25">
      <c r="A18">
        <v>23.849999999999994</v>
      </c>
      <c r="B18">
        <v>45.266162019564376</v>
      </c>
      <c r="C18" s="20">
        <v>3.8400575606080336</v>
      </c>
    </row>
    <row r="19" spans="1:3" x14ac:dyDescent="0.25">
      <c r="A19">
        <v>25.099999999999994</v>
      </c>
      <c r="B19">
        <v>33.136446146204428</v>
      </c>
      <c r="C19" s="20">
        <v>3.5063359279447006</v>
      </c>
    </row>
    <row r="20" spans="1:3" x14ac:dyDescent="0.25">
      <c r="A20">
        <v>26.400000000000006</v>
      </c>
      <c r="B20">
        <v>32.919717627131895</v>
      </c>
      <c r="C20" s="20">
        <v>3.4821543008554268</v>
      </c>
    </row>
    <row r="21" spans="1:3" x14ac:dyDescent="0.25">
      <c r="A21">
        <v>27.75</v>
      </c>
      <c r="B21">
        <v>35.087834331878604</v>
      </c>
      <c r="C21" s="20">
        <v>3.5182426966658391</v>
      </c>
    </row>
    <row r="22" spans="1:3" x14ac:dyDescent="0.25">
      <c r="A22">
        <v>29.049999999999997</v>
      </c>
      <c r="B22">
        <v>34.904199937379438</v>
      </c>
      <c r="C22" s="20">
        <v>3.4990435550742105</v>
      </c>
    </row>
    <row r="23" spans="1:3" x14ac:dyDescent="0.25">
      <c r="A23">
        <v>30.200000000000003</v>
      </c>
      <c r="B23">
        <v>32.4055295552145</v>
      </c>
      <c r="C23" s="20">
        <v>3.4254570802173467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</dc:creator>
  <cp:lastModifiedBy>Vishwanath Dalvi</cp:lastModifiedBy>
  <dcterms:created xsi:type="dcterms:W3CDTF">2022-07-30T05:47:46Z</dcterms:created>
  <dcterms:modified xsi:type="dcterms:W3CDTF">2023-02-06T09:42:08Z</dcterms:modified>
</cp:coreProperties>
</file>