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ml.chartshapes+xml"/>
  <Override PartName="/xl/charts/chart6.xml" ContentType="application/vnd.openxmlformats-officedocument.drawingml.chart+xml"/>
  <Override PartName="/xl/drawings/drawing3.xml" ContentType="application/vnd.openxmlformats-officedocument.drawingml.chartshapes+xml"/>
  <Override PartName="/xl/charts/chart7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8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bhijit\WK\Study\Data Science\DS\"/>
    </mc:Choice>
  </mc:AlternateContent>
  <bookViews>
    <workbookView xWindow="0" yWindow="0" windowWidth="23040" windowHeight="8748" tabRatio="806"/>
  </bookViews>
  <sheets>
    <sheet name="Skewness " sheetId="8" r:id="rId1"/>
    <sheet name="Sheet3" sheetId="3" r:id="rId2"/>
    <sheet name="Skewness" sheetId="7" state="hidden" r:id="rId3"/>
  </sheets>
  <calcPr calcId="152511"/>
</workbook>
</file>

<file path=xl/calcChain.xml><?xml version="1.0" encoding="utf-8"?>
<calcChain xmlns="http://schemas.openxmlformats.org/spreadsheetml/2006/main">
  <c r="AF22" i="8" l="1"/>
  <c r="AF19" i="8"/>
  <c r="AD7" i="8"/>
  <c r="AD8" i="8"/>
  <c r="AD9" i="8"/>
  <c r="AD10" i="8"/>
  <c r="AD11" i="8"/>
  <c r="AD12" i="8"/>
  <c r="AD13" i="8"/>
  <c r="AD14" i="8"/>
  <c r="AD15" i="8"/>
  <c r="AD16" i="8"/>
  <c r="AD17" i="8"/>
  <c r="AD18" i="8"/>
  <c r="AD19" i="8"/>
  <c r="AD20" i="8"/>
  <c r="AD21" i="8"/>
  <c r="AD22" i="8"/>
  <c r="AD23" i="8"/>
  <c r="AD24" i="8"/>
  <c r="AD25" i="8"/>
  <c r="AD26" i="8"/>
  <c r="AD27" i="8"/>
  <c r="AD28" i="8"/>
  <c r="AD29" i="8"/>
  <c r="AD30" i="8"/>
  <c r="AD6" i="8"/>
  <c r="AC7" i="8"/>
  <c r="AC8" i="8"/>
  <c r="AC9" i="8"/>
  <c r="AC10" i="8"/>
  <c r="AC11" i="8"/>
  <c r="AC12" i="8"/>
  <c r="AC13" i="8"/>
  <c r="AC14" i="8"/>
  <c r="AC15" i="8"/>
  <c r="AC16" i="8"/>
  <c r="AC17" i="8"/>
  <c r="AC18" i="8"/>
  <c r="AC19" i="8"/>
  <c r="AC20" i="8"/>
  <c r="AC21" i="8"/>
  <c r="AC22" i="8"/>
  <c r="AC23" i="8"/>
  <c r="AC24" i="8"/>
  <c r="AC25" i="8"/>
  <c r="AC26" i="8"/>
  <c r="AC27" i="8"/>
  <c r="AC28" i="8"/>
  <c r="AC29" i="8"/>
  <c r="AC30" i="8"/>
  <c r="AC6" i="8"/>
  <c r="U19" i="8"/>
  <c r="U22" i="8" s="1"/>
  <c r="S7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24" i="8"/>
  <c r="S25" i="8"/>
  <c r="S26" i="8"/>
  <c r="S27" i="8"/>
  <c r="S28" i="8"/>
  <c r="S29" i="8"/>
  <c r="S30" i="8"/>
  <c r="S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6" i="8"/>
  <c r="J22" i="8"/>
  <c r="J19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6" i="8"/>
  <c r="J9" i="8" l="1"/>
  <c r="C27" i="8"/>
  <c r="D27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6" i="8"/>
  <c r="U9" i="8"/>
  <c r="O31" i="8"/>
  <c r="N31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6" i="8"/>
  <c r="AF9" i="8" l="1"/>
  <c r="Y31" i="8"/>
  <c r="Z31" i="8"/>
  <c r="Z7" i="8"/>
  <c r="Z8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2" i="8"/>
  <c r="Z23" i="8"/>
  <c r="Z24" i="8"/>
  <c r="Z25" i="8"/>
  <c r="Z26" i="8"/>
  <c r="Z27" i="8"/>
  <c r="Z28" i="8"/>
  <c r="Z29" i="8"/>
  <c r="Z30" i="8"/>
  <c r="Z6" i="8"/>
  <c r="J12" i="8"/>
  <c r="AB7" i="8" l="1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6" i="8"/>
  <c r="AA8" i="8"/>
  <c r="AA9" i="8"/>
  <c r="AA10" i="8" s="1"/>
  <c r="AA11" i="8" s="1"/>
  <c r="AA12" i="8" s="1"/>
  <c r="AA13" i="8" s="1"/>
  <c r="AA14" i="8" s="1"/>
  <c r="AA15" i="8" s="1"/>
  <c r="AA16" i="8" s="1"/>
  <c r="AA17" i="8" s="1"/>
  <c r="AA18" i="8" s="1"/>
  <c r="AA19" i="8" s="1"/>
  <c r="AA20" i="8" s="1"/>
  <c r="AA21" i="8" s="1"/>
  <c r="AA22" i="8" s="1"/>
  <c r="AA23" i="8" s="1"/>
  <c r="AA24" i="8" s="1"/>
  <c r="AA25" i="8" s="1"/>
  <c r="AA26" i="8" s="1"/>
  <c r="AA27" i="8" s="1"/>
  <c r="AA28" i="8" s="1"/>
  <c r="AA29" i="8" s="1"/>
  <c r="AA30" i="8" s="1"/>
  <c r="AA7" i="8"/>
  <c r="AA6" i="8"/>
  <c r="Q7" i="8"/>
  <c r="Q8" i="8"/>
  <c r="Q9" i="8"/>
  <c r="Q10" i="8"/>
  <c r="Q11" i="8"/>
  <c r="Q12" i="8"/>
  <c r="Q13" i="8"/>
  <c r="Q14" i="8"/>
  <c r="Q15" i="8"/>
  <c r="Q16" i="8"/>
  <c r="Q17" i="8"/>
  <c r="Q18" i="8"/>
  <c r="Q19" i="8"/>
  <c r="Q20" i="8"/>
  <c r="Q21" i="8"/>
  <c r="Q22" i="8"/>
  <c r="Q23" i="8"/>
  <c r="Q24" i="8"/>
  <c r="Q25" i="8"/>
  <c r="Q26" i="8"/>
  <c r="Q27" i="8"/>
  <c r="Q28" i="8"/>
  <c r="Q29" i="8"/>
  <c r="Q30" i="8"/>
  <c r="Q6" i="8"/>
  <c r="P8" i="8"/>
  <c r="P9" i="8" s="1"/>
  <c r="P10" i="8" s="1"/>
  <c r="P11" i="8" s="1"/>
  <c r="P12" i="8" s="1"/>
  <c r="P13" i="8" s="1"/>
  <c r="P14" i="8" s="1"/>
  <c r="P15" i="8" s="1"/>
  <c r="P16" i="8" s="1"/>
  <c r="P17" i="8" s="1"/>
  <c r="P18" i="8" s="1"/>
  <c r="P19" i="8" s="1"/>
  <c r="P20" i="8" s="1"/>
  <c r="P21" i="8" s="1"/>
  <c r="P22" i="8" s="1"/>
  <c r="P23" i="8" s="1"/>
  <c r="P24" i="8" s="1"/>
  <c r="P25" i="8" s="1"/>
  <c r="P26" i="8" s="1"/>
  <c r="P27" i="8" s="1"/>
  <c r="P28" i="8" s="1"/>
  <c r="P29" i="8" s="1"/>
  <c r="P30" i="8" s="1"/>
  <c r="P7" i="8"/>
  <c r="P6" i="8"/>
  <c r="C33" i="8"/>
  <c r="C32" i="8"/>
  <c r="C31" i="8"/>
  <c r="C30" i="8"/>
  <c r="C21" i="8" l="1"/>
  <c r="E8" i="8"/>
  <c r="E9" i="8"/>
  <c r="E10" i="8" s="1"/>
  <c r="E11" i="8" s="1"/>
  <c r="E12" i="8" s="1"/>
  <c r="E13" i="8" s="1"/>
  <c r="E14" i="8" s="1"/>
  <c r="E15" i="8" s="1"/>
  <c r="E16" i="8" s="1"/>
  <c r="E17" i="8" s="1"/>
  <c r="E18" i="8" s="1"/>
  <c r="E19" i="8" s="1"/>
  <c r="E20" i="8" s="1"/>
  <c r="E21" i="8" s="1"/>
  <c r="E7" i="8"/>
  <c r="E6" i="8"/>
  <c r="E22" i="8" l="1"/>
  <c r="X16" i="8"/>
  <c r="X17" i="8" s="1"/>
  <c r="M16" i="8"/>
  <c r="M17" i="8" s="1"/>
  <c r="B16" i="8"/>
  <c r="B17" i="8" s="1"/>
  <c r="N7" i="8"/>
  <c r="N8" i="8" s="1"/>
  <c r="N9" i="8" s="1"/>
  <c r="N10" i="8" s="1"/>
  <c r="N11" i="8" s="1"/>
  <c r="N12" i="8" s="1"/>
  <c r="N13" i="8" s="1"/>
  <c r="N14" i="8" s="1"/>
  <c r="N15" i="8" s="1"/>
  <c r="N16" i="8" s="1"/>
  <c r="N17" i="8" s="1"/>
  <c r="N18" i="8" s="1"/>
  <c r="N19" i="8" s="1"/>
  <c r="N20" i="8" s="1"/>
  <c r="N21" i="8" s="1"/>
  <c r="N22" i="8" s="1"/>
  <c r="N23" i="8" s="1"/>
  <c r="N24" i="8" s="1"/>
  <c r="N25" i="8" s="1"/>
  <c r="N26" i="8" s="1"/>
  <c r="N27" i="8" s="1"/>
  <c r="N28" i="8" s="1"/>
  <c r="N29" i="8" s="1"/>
  <c r="N30" i="8" s="1"/>
  <c r="C7" i="8"/>
  <c r="C8" i="8" s="1"/>
  <c r="C9" i="8" s="1"/>
  <c r="C10" i="8" s="1"/>
  <c r="C11" i="8" s="1"/>
  <c r="C12" i="8" s="1"/>
  <c r="C13" i="8" s="1"/>
  <c r="C14" i="8" s="1"/>
  <c r="C15" i="8" s="1"/>
  <c r="C16" i="8" s="1"/>
  <c r="C17" i="8" s="1"/>
  <c r="C18" i="8" s="1"/>
  <c r="C19" i="8" s="1"/>
  <c r="C20" i="8" s="1"/>
  <c r="C22" i="8" s="1"/>
  <c r="N16" i="7"/>
  <c r="N17" i="7" s="1"/>
  <c r="N18" i="7" s="1"/>
  <c r="H16" i="7"/>
  <c r="H17" i="7" s="1"/>
  <c r="B16" i="7"/>
  <c r="B17" i="7" s="1"/>
  <c r="B18" i="7" s="1"/>
  <c r="I7" i="7"/>
  <c r="I8" i="7" s="1"/>
  <c r="I9" i="7" s="1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I20" i="7" s="1"/>
  <c r="I21" i="7" s="1"/>
  <c r="I22" i="7" s="1"/>
  <c r="I23" i="7" s="1"/>
  <c r="I24" i="7" s="1"/>
  <c r="I25" i="7" s="1"/>
  <c r="I26" i="7" s="1"/>
  <c r="I27" i="7" s="1"/>
  <c r="I28" i="7" s="1"/>
  <c r="I29" i="7" s="1"/>
  <c r="I30" i="7" s="1"/>
  <c r="C7" i="7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3" i="8" l="1"/>
  <c r="B18" i="8"/>
  <c r="B19" i="8" s="1"/>
  <c r="B20" i="8" s="1"/>
  <c r="B21" i="8" s="1"/>
  <c r="B22" i="8" s="1"/>
  <c r="B23" i="8" s="1"/>
  <c r="B24" i="8" s="1"/>
  <c r="B25" i="8" s="1"/>
  <c r="B26" i="8" s="1"/>
  <c r="M18" i="8"/>
  <c r="X18" i="8"/>
  <c r="N19" i="7"/>
  <c r="N20" i="7" s="1"/>
  <c r="N21" i="7" s="1"/>
  <c r="N22" i="7" s="1"/>
  <c r="N23" i="7" s="1"/>
  <c r="N24" i="7" s="1"/>
  <c r="N25" i="7" s="1"/>
  <c r="N26" i="7" s="1"/>
  <c r="N27" i="7" s="1"/>
  <c r="N28" i="7" s="1"/>
  <c r="N29" i="7" s="1"/>
  <c r="N30" i="7" s="1"/>
  <c r="Q7" i="7"/>
  <c r="B19" i="7"/>
  <c r="B20" i="7" s="1"/>
  <c r="B21" i="7" s="1"/>
  <c r="B22" i="7" s="1"/>
  <c r="B23" i="7" s="1"/>
  <c r="B24" i="7" s="1"/>
  <c r="B25" i="7" s="1"/>
  <c r="B26" i="7" s="1"/>
  <c r="H18" i="7"/>
  <c r="H19" i="7" s="1"/>
  <c r="H20" i="7" s="1"/>
  <c r="H21" i="7" s="1"/>
  <c r="H22" i="7" s="1"/>
  <c r="H23" i="7" s="1"/>
  <c r="H24" i="7" s="1"/>
  <c r="H25" i="7" s="1"/>
  <c r="H26" i="7" s="1"/>
  <c r="H27" i="7" s="1"/>
  <c r="H28" i="7" s="1"/>
  <c r="H29" i="7" s="1"/>
  <c r="H30" i="7" s="1"/>
  <c r="K8" i="7"/>
  <c r="C24" i="8" l="1"/>
  <c r="E23" i="8"/>
  <c r="X19" i="8"/>
  <c r="M19" i="8"/>
  <c r="E7" i="7"/>
  <c r="E24" i="8" l="1"/>
  <c r="C25" i="8"/>
  <c r="X20" i="8"/>
  <c r="M20" i="8"/>
  <c r="C26" i="8" l="1"/>
  <c r="E25" i="8"/>
  <c r="X21" i="8"/>
  <c r="M21" i="8"/>
  <c r="E26" i="8" l="1"/>
  <c r="C28" i="8"/>
  <c r="F25" i="8" s="1"/>
  <c r="X22" i="8"/>
  <c r="M22" i="8"/>
  <c r="C29" i="8" l="1"/>
  <c r="F8" i="8"/>
  <c r="F9" i="8"/>
  <c r="F13" i="8"/>
  <c r="F17" i="8"/>
  <c r="F7" i="8"/>
  <c r="F11" i="8"/>
  <c r="F15" i="8"/>
  <c r="F12" i="8"/>
  <c r="F16" i="8"/>
  <c r="F10" i="8"/>
  <c r="F14" i="8"/>
  <c r="F18" i="8"/>
  <c r="F19" i="8"/>
  <c r="F6" i="8"/>
  <c r="F20" i="8"/>
  <c r="F21" i="8"/>
  <c r="F22" i="8"/>
  <c r="F23" i="8"/>
  <c r="F24" i="8"/>
  <c r="F26" i="8"/>
  <c r="M23" i="8"/>
  <c r="X23" i="8"/>
  <c r="X24" i="8" l="1"/>
  <c r="M24" i="8"/>
  <c r="M25" i="8" l="1"/>
  <c r="X25" i="8"/>
  <c r="X26" i="8" l="1"/>
  <c r="M26" i="8"/>
  <c r="X27" i="8" l="1"/>
  <c r="M27" i="8"/>
  <c r="M28" i="8" l="1"/>
  <c r="X28" i="8"/>
  <c r="X29" i="8" l="1"/>
  <c r="M29" i="8"/>
  <c r="M30" i="8" l="1"/>
  <c r="X30" i="8"/>
</calcChain>
</file>

<file path=xl/sharedStrings.xml><?xml version="1.0" encoding="utf-8"?>
<sst xmlns="http://schemas.openxmlformats.org/spreadsheetml/2006/main" count="67" uniqueCount="28">
  <si>
    <t>Symmetrical</t>
  </si>
  <si>
    <t>Positively Skewed</t>
  </si>
  <si>
    <t>Negatively Skewed</t>
  </si>
  <si>
    <t># Cards</t>
  </si>
  <si>
    <t># Individuals</t>
  </si>
  <si>
    <t>Mean</t>
  </si>
  <si>
    <t>Median</t>
  </si>
  <si>
    <t>Mode</t>
  </si>
  <si>
    <t>Table1</t>
  </si>
  <si>
    <t>Table2</t>
  </si>
  <si>
    <t>Table3</t>
  </si>
  <si>
    <t>Skewness in data</t>
  </si>
  <si>
    <t>Centratendencies</t>
  </si>
  <si>
    <t>Variance</t>
  </si>
  <si>
    <r>
      <t xml:space="preserve">Skewness- </t>
    </r>
    <r>
      <rPr>
        <sz val="11"/>
        <color theme="1"/>
        <rFont val="Calibri"/>
        <family val="2"/>
        <scheme val="minor"/>
      </rPr>
      <t>Plotting</t>
    </r>
  </si>
  <si>
    <t>Cum # Ind</t>
  </si>
  <si>
    <t>%Cumulative</t>
  </si>
  <si>
    <t>Symmetric</t>
  </si>
  <si>
    <t>n</t>
  </si>
  <si>
    <t>n/2</t>
  </si>
  <si>
    <t>Mean Diff Sqr</t>
  </si>
  <si>
    <t>SD</t>
  </si>
  <si>
    <t>Mean = median = mode</t>
  </si>
  <si>
    <t>Mean &gt; Median &gt; Mode</t>
  </si>
  <si>
    <t>Mean &lt; Median &lt; Mode</t>
  </si>
  <si>
    <t>Total cards</t>
  </si>
  <si>
    <t>??</t>
  </si>
  <si>
    <t>Total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</si>
</sst>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3" tint="0.79998168889431442"/>
      </right>
      <top style="thin">
        <color auto="1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auto="1"/>
      </right>
      <top style="thin">
        <color auto="1"/>
      </top>
      <bottom style="thin">
        <color theme="3" tint="0.79998168889431442"/>
      </bottom>
      <diagonal/>
    </border>
    <border>
      <left style="thin">
        <color auto="1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auto="1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auto="1"/>
      </left>
      <right style="thin">
        <color theme="3" tint="0.79998168889431442"/>
      </right>
      <top style="thin">
        <color theme="3" tint="0.79998168889431442"/>
      </top>
      <bottom style="thin">
        <color auto="1"/>
      </bottom>
      <diagonal/>
    </border>
    <border>
      <left style="thin">
        <color theme="3" tint="0.79998168889431442"/>
      </left>
      <right style="thin">
        <color auto="1"/>
      </right>
      <top style="thin">
        <color theme="3" tint="0.79998168889431442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theme="3" tint="0.59996337778862885"/>
      </right>
      <top style="thin">
        <color auto="1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auto="1"/>
      </top>
      <bottom style="thin">
        <color theme="3" tint="0.59996337778862885"/>
      </bottom>
      <diagonal/>
    </border>
    <border>
      <left style="thin">
        <color auto="1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auto="1"/>
      </left>
      <right style="thin">
        <color theme="3" tint="0.59996337778862885"/>
      </right>
      <top style="thin">
        <color theme="3" tint="0.59996337778862885"/>
      </top>
      <bottom style="thin">
        <color auto="1"/>
      </bottom>
      <diagonal/>
    </border>
    <border>
      <left style="thin">
        <color theme="3" tint="0.59996337778862885"/>
      </left>
      <right style="thin">
        <color theme="3" tint="0.59996337778862885"/>
      </right>
      <top/>
      <bottom/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/>
      <diagonal/>
    </border>
    <border>
      <left/>
      <right style="thin">
        <color theme="3" tint="0.59996337778862885"/>
      </right>
      <top/>
      <bottom/>
      <diagonal/>
    </border>
    <border>
      <left style="thin">
        <color theme="3" tint="0.59996337778862885"/>
      </left>
      <right style="thin">
        <color theme="3" tint="0.59996337778862885"/>
      </right>
      <top style="thin">
        <color auto="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0" borderId="0" xfId="0" applyFont="1"/>
    <xf numFmtId="165" fontId="0" fillId="0" borderId="0" xfId="0" applyNumberFormat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43" fontId="4" fillId="0" borderId="0" xfId="1" applyFont="1" applyBorder="1" applyAlignment="1">
      <alignment horizontal="center"/>
    </xf>
    <xf numFmtId="43" fontId="3" fillId="0" borderId="0" xfId="1" applyFont="1" applyBorder="1" applyAlignment="1">
      <alignment horizontal="center"/>
    </xf>
    <xf numFmtId="164" fontId="0" fillId="0" borderId="0" xfId="1" applyNumberFormat="1" applyFont="1"/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164" fontId="4" fillId="3" borderId="1" xfId="1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/>
    </xf>
    <xf numFmtId="165" fontId="4" fillId="3" borderId="3" xfId="2" applyNumberFormat="1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165" fontId="4" fillId="3" borderId="11" xfId="2" applyNumberFormat="1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Border="1" applyAlignment="1">
      <alignment horizontal="center"/>
    </xf>
    <xf numFmtId="165" fontId="3" fillId="3" borderId="11" xfId="2" applyNumberFormat="1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1" xfId="0" applyBorder="1"/>
    <xf numFmtId="164" fontId="4" fillId="3" borderId="3" xfId="0" applyNumberFormat="1" applyFont="1" applyFill="1" applyBorder="1" applyAlignment="1">
      <alignment horizontal="center"/>
    </xf>
    <xf numFmtId="164" fontId="4" fillId="3" borderId="0" xfId="0" applyNumberFormat="1" applyFont="1" applyFill="1" applyBorder="1" applyAlignment="1">
      <alignment horizontal="center"/>
    </xf>
    <xf numFmtId="43" fontId="4" fillId="3" borderId="1" xfId="1" applyNumberFormat="1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Table1: Symmetric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'Skewness '!$C$5</c:f>
              <c:strCache>
                <c:ptCount val="1"/>
                <c:pt idx="0">
                  <c:v># Individuals</c:v>
                </c:pt>
              </c:strCache>
            </c:strRef>
          </c:tx>
          <c:marker>
            <c:symbol val="none"/>
          </c:marker>
          <c:xVal>
            <c:numRef>
              <c:f>'Skewness '!$B$6:$B$26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'Skewness '!$C$6:$C$26</c:f>
              <c:numCache>
                <c:formatCode>General</c:formatCode>
                <c:ptCount val="21"/>
                <c:pt idx="0">
                  <c:v>25</c:v>
                </c:pt>
                <c:pt idx="1">
                  <c:v>45</c:v>
                </c:pt>
                <c:pt idx="2">
                  <c:v>60</c:v>
                </c:pt>
                <c:pt idx="3">
                  <c:v>72</c:v>
                </c:pt>
                <c:pt idx="4">
                  <c:v>82</c:v>
                </c:pt>
                <c:pt idx="5">
                  <c:v>90</c:v>
                </c:pt>
                <c:pt idx="6">
                  <c:v>97</c:v>
                </c:pt>
                <c:pt idx="7">
                  <c:v>103</c:v>
                </c:pt>
                <c:pt idx="8">
                  <c:v>108</c:v>
                </c:pt>
                <c:pt idx="9">
                  <c:v>112</c:v>
                </c:pt>
                <c:pt idx="10">
                  <c:v>113</c:v>
                </c:pt>
                <c:pt idx="11">
                  <c:v>112</c:v>
                </c:pt>
                <c:pt idx="12">
                  <c:v>108</c:v>
                </c:pt>
                <c:pt idx="13">
                  <c:v>103</c:v>
                </c:pt>
                <c:pt idx="14">
                  <c:v>97</c:v>
                </c:pt>
                <c:pt idx="15">
                  <c:v>90</c:v>
                </c:pt>
                <c:pt idx="16">
                  <c:v>82</c:v>
                </c:pt>
                <c:pt idx="17">
                  <c:v>72</c:v>
                </c:pt>
                <c:pt idx="18">
                  <c:v>60</c:v>
                </c:pt>
                <c:pt idx="19">
                  <c:v>45</c:v>
                </c:pt>
                <c:pt idx="20">
                  <c:v>25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CC72-43C3-B2A2-462EA118F1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869560"/>
        <c:axId val="384873872"/>
      </c:scatterChart>
      <c:valAx>
        <c:axId val="384869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4873872"/>
        <c:crosses val="autoZero"/>
        <c:crossBetween val="midCat"/>
      </c:valAx>
      <c:valAx>
        <c:axId val="384873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848695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Symmetric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'Skewness '!$C$5</c:f>
              <c:strCache>
                <c:ptCount val="1"/>
                <c:pt idx="0">
                  <c:v># Individuals</c:v>
                </c:pt>
              </c:strCache>
            </c:strRef>
          </c:tx>
          <c:invertIfNegative val="0"/>
          <c:cat>
            <c:numRef>
              <c:f>'Skewness '!$B$6:$B$26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'Skewness '!$C$6:$C$26</c:f>
              <c:numCache>
                <c:formatCode>General</c:formatCode>
                <c:ptCount val="21"/>
                <c:pt idx="0">
                  <c:v>25</c:v>
                </c:pt>
                <c:pt idx="1">
                  <c:v>45</c:v>
                </c:pt>
                <c:pt idx="2">
                  <c:v>60</c:v>
                </c:pt>
                <c:pt idx="3">
                  <c:v>72</c:v>
                </c:pt>
                <c:pt idx="4">
                  <c:v>82</c:v>
                </c:pt>
                <c:pt idx="5">
                  <c:v>90</c:v>
                </c:pt>
                <c:pt idx="6">
                  <c:v>97</c:v>
                </c:pt>
                <c:pt idx="7">
                  <c:v>103</c:v>
                </c:pt>
                <c:pt idx="8">
                  <c:v>108</c:v>
                </c:pt>
                <c:pt idx="9">
                  <c:v>112</c:v>
                </c:pt>
                <c:pt idx="10">
                  <c:v>113</c:v>
                </c:pt>
                <c:pt idx="11">
                  <c:v>112</c:v>
                </c:pt>
                <c:pt idx="12">
                  <c:v>108</c:v>
                </c:pt>
                <c:pt idx="13">
                  <c:v>103</c:v>
                </c:pt>
                <c:pt idx="14">
                  <c:v>97</c:v>
                </c:pt>
                <c:pt idx="15">
                  <c:v>90</c:v>
                </c:pt>
                <c:pt idx="16">
                  <c:v>82</c:v>
                </c:pt>
                <c:pt idx="17">
                  <c:v>72</c:v>
                </c:pt>
                <c:pt idx="18">
                  <c:v>60</c:v>
                </c:pt>
                <c:pt idx="19">
                  <c:v>45</c:v>
                </c:pt>
                <c:pt idx="20">
                  <c:v>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F3E-4929-AE43-2BF16714BE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4874264"/>
        <c:axId val="384874656"/>
      </c:barChart>
      <c:catAx>
        <c:axId val="384874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4874656"/>
        <c:crosses val="autoZero"/>
        <c:auto val="1"/>
        <c:lblAlgn val="ctr"/>
        <c:lblOffset val="100"/>
        <c:noMultiLvlLbl val="0"/>
      </c:catAx>
      <c:valAx>
        <c:axId val="384874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848742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Table2: Positively Skew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'Skewness '!$N$5</c:f>
              <c:strCache>
                <c:ptCount val="1"/>
                <c:pt idx="0">
                  <c:v># Individuals</c:v>
                </c:pt>
              </c:strCache>
            </c:strRef>
          </c:tx>
          <c:marker>
            <c:symbol val="none"/>
          </c:marker>
          <c:xVal>
            <c:numRef>
              <c:f>'Skewness '!$M$6:$M$30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'Skewness '!$N$6:$N$30</c:f>
              <c:numCache>
                <c:formatCode>General</c:formatCode>
                <c:ptCount val="25"/>
                <c:pt idx="0">
                  <c:v>25</c:v>
                </c:pt>
                <c:pt idx="1">
                  <c:v>75</c:v>
                </c:pt>
                <c:pt idx="2">
                  <c:v>115</c:v>
                </c:pt>
                <c:pt idx="3">
                  <c:v>145</c:v>
                </c:pt>
                <c:pt idx="4">
                  <c:v>165</c:v>
                </c:pt>
                <c:pt idx="5">
                  <c:v>180</c:v>
                </c:pt>
                <c:pt idx="6">
                  <c:v>165</c:v>
                </c:pt>
                <c:pt idx="7">
                  <c:v>145</c:v>
                </c:pt>
                <c:pt idx="8">
                  <c:v>120</c:v>
                </c:pt>
                <c:pt idx="9">
                  <c:v>105</c:v>
                </c:pt>
                <c:pt idx="10">
                  <c:v>95</c:v>
                </c:pt>
                <c:pt idx="11">
                  <c:v>86</c:v>
                </c:pt>
                <c:pt idx="12">
                  <c:v>77</c:v>
                </c:pt>
                <c:pt idx="13">
                  <c:v>69</c:v>
                </c:pt>
                <c:pt idx="14">
                  <c:v>62</c:v>
                </c:pt>
                <c:pt idx="15">
                  <c:v>56</c:v>
                </c:pt>
                <c:pt idx="16">
                  <c:v>51</c:v>
                </c:pt>
                <c:pt idx="17">
                  <c:v>47</c:v>
                </c:pt>
                <c:pt idx="18">
                  <c:v>43</c:v>
                </c:pt>
                <c:pt idx="19">
                  <c:v>39</c:v>
                </c:pt>
                <c:pt idx="20">
                  <c:v>35</c:v>
                </c:pt>
                <c:pt idx="21">
                  <c:v>31</c:v>
                </c:pt>
                <c:pt idx="22">
                  <c:v>27</c:v>
                </c:pt>
                <c:pt idx="23">
                  <c:v>23</c:v>
                </c:pt>
                <c:pt idx="24">
                  <c:v>19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66EE-4701-885A-F4D069D924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875048"/>
        <c:axId val="384875832"/>
      </c:scatterChart>
      <c:valAx>
        <c:axId val="384875048"/>
        <c:scaling>
          <c:orientation val="minMax"/>
          <c:max val="25"/>
        </c:scaling>
        <c:delete val="0"/>
        <c:axPos val="b"/>
        <c:numFmt formatCode="General" sourceLinked="1"/>
        <c:majorTickMark val="out"/>
        <c:minorTickMark val="none"/>
        <c:tickLblPos val="nextTo"/>
        <c:crossAx val="384875832"/>
        <c:crosses val="autoZero"/>
        <c:crossBetween val="midCat"/>
      </c:valAx>
      <c:valAx>
        <c:axId val="384875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848750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Table2: Positively Skew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'Skewness '!$N$5</c:f>
              <c:strCache>
                <c:ptCount val="1"/>
                <c:pt idx="0">
                  <c:v># Individuals</c:v>
                </c:pt>
              </c:strCache>
            </c:strRef>
          </c:tx>
          <c:invertIfNegative val="0"/>
          <c:cat>
            <c:numRef>
              <c:f>'Skewness '!$M$6:$M$30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'Skewness '!$N$6:$N$30</c:f>
              <c:numCache>
                <c:formatCode>General</c:formatCode>
                <c:ptCount val="25"/>
                <c:pt idx="0">
                  <c:v>25</c:v>
                </c:pt>
                <c:pt idx="1">
                  <c:v>75</c:v>
                </c:pt>
                <c:pt idx="2">
                  <c:v>115</c:v>
                </c:pt>
                <c:pt idx="3">
                  <c:v>145</c:v>
                </c:pt>
                <c:pt idx="4">
                  <c:v>165</c:v>
                </c:pt>
                <c:pt idx="5">
                  <c:v>180</c:v>
                </c:pt>
                <c:pt idx="6">
                  <c:v>165</c:v>
                </c:pt>
                <c:pt idx="7">
                  <c:v>145</c:v>
                </c:pt>
                <c:pt idx="8">
                  <c:v>120</c:v>
                </c:pt>
                <c:pt idx="9">
                  <c:v>105</c:v>
                </c:pt>
                <c:pt idx="10">
                  <c:v>95</c:v>
                </c:pt>
                <c:pt idx="11">
                  <c:v>86</c:v>
                </c:pt>
                <c:pt idx="12">
                  <c:v>77</c:v>
                </c:pt>
                <c:pt idx="13">
                  <c:v>69</c:v>
                </c:pt>
                <c:pt idx="14">
                  <c:v>62</c:v>
                </c:pt>
                <c:pt idx="15">
                  <c:v>56</c:v>
                </c:pt>
                <c:pt idx="16">
                  <c:v>51</c:v>
                </c:pt>
                <c:pt idx="17">
                  <c:v>47</c:v>
                </c:pt>
                <c:pt idx="18">
                  <c:v>43</c:v>
                </c:pt>
                <c:pt idx="19">
                  <c:v>39</c:v>
                </c:pt>
                <c:pt idx="20">
                  <c:v>35</c:v>
                </c:pt>
                <c:pt idx="21">
                  <c:v>31</c:v>
                </c:pt>
                <c:pt idx="22">
                  <c:v>27</c:v>
                </c:pt>
                <c:pt idx="23">
                  <c:v>23</c:v>
                </c:pt>
                <c:pt idx="24">
                  <c:v>19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995-485D-B9A6-5EEF041F04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4881712"/>
        <c:axId val="384878576"/>
      </c:barChart>
      <c:catAx>
        <c:axId val="384881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4878576"/>
        <c:crosses val="autoZero"/>
        <c:auto val="1"/>
        <c:lblAlgn val="ctr"/>
        <c:lblOffset val="100"/>
        <c:noMultiLvlLbl val="0"/>
      </c:catAx>
      <c:valAx>
        <c:axId val="3848785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848817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Table3: Negatively Skewed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'Skewness '!$Y$5</c:f>
              <c:strCache>
                <c:ptCount val="1"/>
                <c:pt idx="0">
                  <c:v># Individuals</c:v>
                </c:pt>
              </c:strCache>
            </c:strRef>
          </c:tx>
          <c:marker>
            <c:symbol val="none"/>
          </c:marker>
          <c:xVal>
            <c:numRef>
              <c:f>'Skewness '!$X$6:$X$30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'Skewness '!$Y$6:$Y$30</c:f>
              <c:numCache>
                <c:formatCode>General</c:formatCode>
                <c:ptCount val="25"/>
                <c:pt idx="0">
                  <c:v>19</c:v>
                </c:pt>
                <c:pt idx="1">
                  <c:v>23</c:v>
                </c:pt>
                <c:pt idx="2">
                  <c:v>27</c:v>
                </c:pt>
                <c:pt idx="3">
                  <c:v>31</c:v>
                </c:pt>
                <c:pt idx="4">
                  <c:v>35</c:v>
                </c:pt>
                <c:pt idx="5">
                  <c:v>39</c:v>
                </c:pt>
                <c:pt idx="6">
                  <c:v>43</c:v>
                </c:pt>
                <c:pt idx="7">
                  <c:v>47</c:v>
                </c:pt>
                <c:pt idx="8">
                  <c:v>51</c:v>
                </c:pt>
                <c:pt idx="9">
                  <c:v>56</c:v>
                </c:pt>
                <c:pt idx="10">
                  <c:v>62</c:v>
                </c:pt>
                <c:pt idx="11">
                  <c:v>69</c:v>
                </c:pt>
                <c:pt idx="12">
                  <c:v>77</c:v>
                </c:pt>
                <c:pt idx="13">
                  <c:v>86</c:v>
                </c:pt>
                <c:pt idx="14">
                  <c:v>95</c:v>
                </c:pt>
                <c:pt idx="15">
                  <c:v>105</c:v>
                </c:pt>
                <c:pt idx="16">
                  <c:v>120</c:v>
                </c:pt>
                <c:pt idx="17">
                  <c:v>145</c:v>
                </c:pt>
                <c:pt idx="18">
                  <c:v>165</c:v>
                </c:pt>
                <c:pt idx="19">
                  <c:v>180</c:v>
                </c:pt>
                <c:pt idx="20">
                  <c:v>165</c:v>
                </c:pt>
                <c:pt idx="21">
                  <c:v>145</c:v>
                </c:pt>
                <c:pt idx="22">
                  <c:v>115</c:v>
                </c:pt>
                <c:pt idx="23">
                  <c:v>75</c:v>
                </c:pt>
                <c:pt idx="24">
                  <c:v>25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3E6F-4726-BA54-A6B102253F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880536"/>
        <c:axId val="388036568"/>
      </c:scatterChart>
      <c:valAx>
        <c:axId val="384880536"/>
        <c:scaling>
          <c:orientation val="minMax"/>
          <c:max val="25"/>
        </c:scaling>
        <c:delete val="0"/>
        <c:axPos val="b"/>
        <c:numFmt formatCode="General" sourceLinked="1"/>
        <c:majorTickMark val="out"/>
        <c:minorTickMark val="none"/>
        <c:tickLblPos val="nextTo"/>
        <c:crossAx val="388036568"/>
        <c:crosses val="autoZero"/>
        <c:crossBetween val="midCat"/>
      </c:valAx>
      <c:valAx>
        <c:axId val="388036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848805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Table3: Negatively Skewed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'Skewness '!$Y$5</c:f>
              <c:strCache>
                <c:ptCount val="1"/>
                <c:pt idx="0">
                  <c:v># Individuals</c:v>
                </c:pt>
              </c:strCache>
            </c:strRef>
          </c:tx>
          <c:invertIfNegative val="0"/>
          <c:cat>
            <c:numRef>
              <c:f>'Skewness '!$X$6:$X$30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'Skewness '!$Y$6:$Y$30</c:f>
              <c:numCache>
                <c:formatCode>General</c:formatCode>
                <c:ptCount val="25"/>
                <c:pt idx="0">
                  <c:v>19</c:v>
                </c:pt>
                <c:pt idx="1">
                  <c:v>23</c:v>
                </c:pt>
                <c:pt idx="2">
                  <c:v>27</c:v>
                </c:pt>
                <c:pt idx="3">
                  <c:v>31</c:v>
                </c:pt>
                <c:pt idx="4">
                  <c:v>35</c:v>
                </c:pt>
                <c:pt idx="5">
                  <c:v>39</c:v>
                </c:pt>
                <c:pt idx="6">
                  <c:v>43</c:v>
                </c:pt>
                <c:pt idx="7">
                  <c:v>47</c:v>
                </c:pt>
                <c:pt idx="8">
                  <c:v>51</c:v>
                </c:pt>
                <c:pt idx="9">
                  <c:v>56</c:v>
                </c:pt>
                <c:pt idx="10">
                  <c:v>62</c:v>
                </c:pt>
                <c:pt idx="11">
                  <c:v>69</c:v>
                </c:pt>
                <c:pt idx="12">
                  <c:v>77</c:v>
                </c:pt>
                <c:pt idx="13">
                  <c:v>86</c:v>
                </c:pt>
                <c:pt idx="14">
                  <c:v>95</c:v>
                </c:pt>
                <c:pt idx="15">
                  <c:v>105</c:v>
                </c:pt>
                <c:pt idx="16">
                  <c:v>120</c:v>
                </c:pt>
                <c:pt idx="17">
                  <c:v>145</c:v>
                </c:pt>
                <c:pt idx="18">
                  <c:v>165</c:v>
                </c:pt>
                <c:pt idx="19">
                  <c:v>180</c:v>
                </c:pt>
                <c:pt idx="20">
                  <c:v>165</c:v>
                </c:pt>
                <c:pt idx="21">
                  <c:v>145</c:v>
                </c:pt>
                <c:pt idx="22">
                  <c:v>115</c:v>
                </c:pt>
                <c:pt idx="23">
                  <c:v>75</c:v>
                </c:pt>
                <c:pt idx="24">
                  <c:v>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9B1-4FB8-B2DD-B063C82642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8034608"/>
        <c:axId val="388035000"/>
      </c:barChart>
      <c:catAx>
        <c:axId val="388034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8035000"/>
        <c:crosses val="autoZero"/>
        <c:auto val="1"/>
        <c:lblAlgn val="ctr"/>
        <c:lblOffset val="100"/>
        <c:noMultiLvlLbl val="0"/>
      </c:catAx>
      <c:valAx>
        <c:axId val="388035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880346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'Skewness '!$N$6:$N$30</c:f>
              <c:numCache>
                <c:formatCode>General</c:formatCode>
                <c:ptCount val="25"/>
                <c:pt idx="0">
                  <c:v>25</c:v>
                </c:pt>
                <c:pt idx="1">
                  <c:v>75</c:v>
                </c:pt>
                <c:pt idx="2">
                  <c:v>115</c:v>
                </c:pt>
                <c:pt idx="3">
                  <c:v>145</c:v>
                </c:pt>
                <c:pt idx="4">
                  <c:v>165</c:v>
                </c:pt>
                <c:pt idx="5">
                  <c:v>180</c:v>
                </c:pt>
                <c:pt idx="6">
                  <c:v>165</c:v>
                </c:pt>
                <c:pt idx="7">
                  <c:v>145</c:v>
                </c:pt>
                <c:pt idx="8">
                  <c:v>120</c:v>
                </c:pt>
                <c:pt idx="9">
                  <c:v>105</c:v>
                </c:pt>
                <c:pt idx="10">
                  <c:v>95</c:v>
                </c:pt>
                <c:pt idx="11">
                  <c:v>86</c:v>
                </c:pt>
                <c:pt idx="12">
                  <c:v>77</c:v>
                </c:pt>
                <c:pt idx="13">
                  <c:v>69</c:v>
                </c:pt>
                <c:pt idx="14">
                  <c:v>62</c:v>
                </c:pt>
                <c:pt idx="15">
                  <c:v>56</c:v>
                </c:pt>
                <c:pt idx="16">
                  <c:v>51</c:v>
                </c:pt>
                <c:pt idx="17">
                  <c:v>47</c:v>
                </c:pt>
                <c:pt idx="18">
                  <c:v>43</c:v>
                </c:pt>
                <c:pt idx="19">
                  <c:v>39</c:v>
                </c:pt>
                <c:pt idx="20">
                  <c:v>35</c:v>
                </c:pt>
                <c:pt idx="21">
                  <c:v>31</c:v>
                </c:pt>
                <c:pt idx="22">
                  <c:v>27</c:v>
                </c:pt>
                <c:pt idx="23">
                  <c:v>23</c:v>
                </c:pt>
                <c:pt idx="24">
                  <c:v>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8035392"/>
        <c:axId val="388035784"/>
      </c:barChart>
      <c:catAx>
        <c:axId val="3880353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035784"/>
        <c:crosses val="autoZero"/>
        <c:auto val="1"/>
        <c:lblAlgn val="ctr"/>
        <c:lblOffset val="100"/>
        <c:noMultiLvlLbl val="0"/>
      </c:catAx>
      <c:valAx>
        <c:axId val="388035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03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81782633420822393"/>
          <c:y val="0.902777777777777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'Skewness '!$Y$6:$Y$30</c:f>
              <c:numCache>
                <c:formatCode>General</c:formatCode>
                <c:ptCount val="25"/>
                <c:pt idx="0">
                  <c:v>19</c:v>
                </c:pt>
                <c:pt idx="1">
                  <c:v>23</c:v>
                </c:pt>
                <c:pt idx="2">
                  <c:v>27</c:v>
                </c:pt>
                <c:pt idx="3">
                  <c:v>31</c:v>
                </c:pt>
                <c:pt idx="4">
                  <c:v>35</c:v>
                </c:pt>
                <c:pt idx="5">
                  <c:v>39</c:v>
                </c:pt>
                <c:pt idx="6">
                  <c:v>43</c:v>
                </c:pt>
                <c:pt idx="7">
                  <c:v>47</c:v>
                </c:pt>
                <c:pt idx="8">
                  <c:v>51</c:v>
                </c:pt>
                <c:pt idx="9">
                  <c:v>56</c:v>
                </c:pt>
                <c:pt idx="10">
                  <c:v>62</c:v>
                </c:pt>
                <c:pt idx="11">
                  <c:v>69</c:v>
                </c:pt>
                <c:pt idx="12">
                  <c:v>77</c:v>
                </c:pt>
                <c:pt idx="13">
                  <c:v>86</c:v>
                </c:pt>
                <c:pt idx="14">
                  <c:v>95</c:v>
                </c:pt>
                <c:pt idx="15">
                  <c:v>105</c:v>
                </c:pt>
                <c:pt idx="16">
                  <c:v>120</c:v>
                </c:pt>
                <c:pt idx="17">
                  <c:v>145</c:v>
                </c:pt>
                <c:pt idx="18">
                  <c:v>165</c:v>
                </c:pt>
                <c:pt idx="19">
                  <c:v>180</c:v>
                </c:pt>
                <c:pt idx="20">
                  <c:v>165</c:v>
                </c:pt>
                <c:pt idx="21">
                  <c:v>145</c:v>
                </c:pt>
                <c:pt idx="22">
                  <c:v>115</c:v>
                </c:pt>
                <c:pt idx="23">
                  <c:v>75</c:v>
                </c:pt>
                <c:pt idx="24">
                  <c:v>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8026768"/>
        <c:axId val="388030296"/>
      </c:barChart>
      <c:catAx>
        <c:axId val="3880267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030296"/>
        <c:crosses val="autoZero"/>
        <c:auto val="1"/>
        <c:lblAlgn val="ctr"/>
        <c:lblOffset val="100"/>
        <c:noMultiLvlLbl val="0"/>
      </c:catAx>
      <c:valAx>
        <c:axId val="388030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026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214313</xdr:colOff>
      <xdr:row>3</xdr:row>
      <xdr:rowOff>166687</xdr:rowOff>
    </xdr:from>
    <xdr:to>
      <xdr:col>40</xdr:col>
      <xdr:colOff>535781</xdr:colOff>
      <xdr:row>17</xdr:row>
      <xdr:rowOff>83343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42</xdr:col>
      <xdr:colOff>0</xdr:colOff>
      <xdr:row>4</xdr:row>
      <xdr:rowOff>0</xdr:rowOff>
    </xdr:from>
    <xdr:to>
      <xdr:col>49</xdr:col>
      <xdr:colOff>321469</xdr:colOff>
      <xdr:row>17</xdr:row>
      <xdr:rowOff>107156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36</xdr:col>
      <xdr:colOff>404812</xdr:colOff>
      <xdr:row>6</xdr:row>
      <xdr:rowOff>0</xdr:rowOff>
    </xdr:from>
    <xdr:to>
      <xdr:col>36</xdr:col>
      <xdr:colOff>416718</xdr:colOff>
      <xdr:row>15</xdr:row>
      <xdr:rowOff>119063</xdr:rowOff>
    </xdr:to>
    <xdr:cxnSp macro="">
      <xdr:nvCxnSpPr>
        <xdr:cNvPr id="9" name="Straight Connector 8"/>
        <xdr:cNvCxnSpPr/>
      </xdr:nvCxnSpPr>
      <xdr:spPr>
        <a:xfrm rot="16200000" flipH="1">
          <a:off x="8703468" y="2131220"/>
          <a:ext cx="1940719" cy="119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</xdr:colOff>
      <xdr:row>5</xdr:row>
      <xdr:rowOff>178594</xdr:rowOff>
    </xdr:from>
    <xdr:to>
      <xdr:col>46</xdr:col>
      <xdr:colOff>11908</xdr:colOff>
      <xdr:row>15</xdr:row>
      <xdr:rowOff>95250</xdr:rowOff>
    </xdr:to>
    <xdr:cxnSp macro="">
      <xdr:nvCxnSpPr>
        <xdr:cNvPr id="11" name="Straight Connector 10"/>
        <xdr:cNvCxnSpPr/>
      </xdr:nvCxnSpPr>
      <xdr:spPr>
        <a:xfrm rot="16200000" flipH="1">
          <a:off x="14370845" y="2107407"/>
          <a:ext cx="1940719" cy="119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357188</xdr:colOff>
      <xdr:row>18</xdr:row>
      <xdr:rowOff>178594</xdr:rowOff>
    </xdr:from>
    <xdr:to>
      <xdr:col>41</xdr:col>
      <xdr:colOff>71438</xdr:colOff>
      <xdr:row>32</xdr:row>
      <xdr:rowOff>107156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35</xdr:col>
      <xdr:colOff>357189</xdr:colOff>
      <xdr:row>20</xdr:row>
      <xdr:rowOff>190501</xdr:rowOff>
    </xdr:from>
    <xdr:to>
      <xdr:col>35</xdr:col>
      <xdr:colOff>381001</xdr:colOff>
      <xdr:row>31</xdr:row>
      <xdr:rowOff>154783</xdr:rowOff>
    </xdr:to>
    <xdr:cxnSp macro="">
      <xdr:nvCxnSpPr>
        <xdr:cNvPr id="14" name="Straight Connector 13"/>
        <xdr:cNvCxnSpPr/>
      </xdr:nvCxnSpPr>
      <xdr:spPr>
        <a:xfrm rot="16200000" flipH="1">
          <a:off x="14948297" y="5268518"/>
          <a:ext cx="2178845" cy="238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18</xdr:row>
      <xdr:rowOff>0</xdr:rowOff>
    </xdr:from>
    <xdr:to>
      <xdr:col>49</xdr:col>
      <xdr:colOff>321468</xdr:colOff>
      <xdr:row>31</xdr:row>
      <xdr:rowOff>119062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33</xdr:col>
      <xdr:colOff>309563</xdr:colOff>
      <xdr:row>33</xdr:row>
      <xdr:rowOff>83344</xdr:rowOff>
    </xdr:from>
    <xdr:to>
      <xdr:col>41</xdr:col>
      <xdr:colOff>23813</xdr:colOff>
      <xdr:row>47</xdr:row>
      <xdr:rowOff>154781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42</xdr:col>
      <xdr:colOff>0</xdr:colOff>
      <xdr:row>33</xdr:row>
      <xdr:rowOff>0</xdr:rowOff>
    </xdr:from>
    <xdr:to>
      <xdr:col>49</xdr:col>
      <xdr:colOff>321469</xdr:colOff>
      <xdr:row>47</xdr:row>
      <xdr:rowOff>71437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28575</xdr:colOff>
      <xdr:row>32</xdr:row>
      <xdr:rowOff>104775</xdr:rowOff>
    </xdr:from>
    <xdr:to>
      <xdr:col>20</xdr:col>
      <xdr:colOff>28575</xdr:colOff>
      <xdr:row>47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22</xdr:col>
      <xdr:colOff>161925</xdr:colOff>
      <xdr:row>32</xdr:row>
      <xdr:rowOff>57150</xdr:rowOff>
    </xdr:from>
    <xdr:to>
      <xdr:col>30</xdr:col>
      <xdr:colOff>247650</xdr:colOff>
      <xdr:row>47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0.75</cdr:x>
      <cdr:y>0.14348</cdr:y>
    </cdr:from>
    <cdr:to>
      <cdr:x>0.76</cdr:x>
      <cdr:y>0.96087</cdr:y>
    </cdr:to>
    <cdr:sp macro="" textlink="">
      <cdr:nvSpPr>
        <cdr:cNvPr id="3" name="Straight Connector 2"/>
        <cdr:cNvSpPr/>
      </cdr:nvSpPr>
      <cdr:spPr>
        <a:xfrm xmlns:a="http://schemas.openxmlformats.org/drawingml/2006/main">
          <a:off x="3428999" y="392904"/>
          <a:ext cx="45719" cy="223837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0.77605</cdr:x>
      <cdr:y>0.13478</cdr:y>
    </cdr:from>
    <cdr:to>
      <cdr:x>0.78605</cdr:x>
      <cdr:y>0.95217</cdr:y>
    </cdr:to>
    <cdr:sp macro="" textlink="">
      <cdr:nvSpPr>
        <cdr:cNvPr id="3" name="Straight Connector 2"/>
        <cdr:cNvSpPr/>
      </cdr:nvSpPr>
      <cdr:spPr>
        <a:xfrm xmlns:a="http://schemas.openxmlformats.org/drawingml/2006/main">
          <a:off x="3548082" y="369093"/>
          <a:ext cx="45720" cy="2238371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3"/>
  <sheetViews>
    <sheetView showGridLines="0" tabSelected="1" zoomScale="80" zoomScaleNormal="80" workbookViewId="0">
      <selection activeCell="AP13" sqref="AP13"/>
    </sheetView>
  </sheetViews>
  <sheetFormatPr defaultRowHeight="14.4" x14ac:dyDescent="0.3"/>
  <cols>
    <col min="2" max="2" width="9.5546875" customWidth="1"/>
    <col min="3" max="3" width="13.44140625" bestFit="1" customWidth="1"/>
    <col min="4" max="4" width="13.44140625" customWidth="1"/>
    <col min="5" max="5" width="10.6640625" bestFit="1" customWidth="1"/>
    <col min="6" max="6" width="13.6640625" bestFit="1" customWidth="1"/>
    <col min="7" max="7" width="14.109375" bestFit="1" customWidth="1"/>
    <col min="8" max="8" width="14.109375" customWidth="1"/>
    <col min="9" max="9" width="5.44140625" customWidth="1"/>
    <col min="10" max="10" width="13.6640625" customWidth="1"/>
    <col min="11" max="11" width="3.88671875" customWidth="1"/>
    <col min="12" max="12" width="3" customWidth="1"/>
    <col min="13" max="13" width="11" customWidth="1"/>
    <col min="14" max="14" width="13.44140625" bestFit="1" customWidth="1"/>
    <col min="15" max="15" width="13.44140625" customWidth="1"/>
    <col min="16" max="16" width="10.88671875" bestFit="1" customWidth="1"/>
    <col min="17" max="17" width="13.88671875" bestFit="1" customWidth="1"/>
    <col min="18" max="18" width="14.5546875" bestFit="1" customWidth="1"/>
    <col min="19" max="19" width="14.5546875" customWidth="1"/>
    <col min="20" max="20" width="3.88671875" customWidth="1"/>
    <col min="21" max="21" width="10.109375" bestFit="1" customWidth="1"/>
    <col min="22" max="22" width="3.33203125" customWidth="1"/>
    <col min="23" max="23" width="4" customWidth="1"/>
    <col min="24" max="24" width="8.6640625" customWidth="1"/>
    <col min="25" max="25" width="13.44140625" bestFit="1" customWidth="1"/>
    <col min="26" max="26" width="13.44140625" customWidth="1"/>
    <col min="27" max="27" width="10.88671875" customWidth="1"/>
    <col min="28" max="28" width="13.88671875" customWidth="1"/>
    <col min="29" max="30" width="14.5546875" customWidth="1"/>
    <col min="31" max="31" width="4.6640625" customWidth="1"/>
    <col min="32" max="32" width="9.5546875" customWidth="1"/>
  </cols>
  <sheetData>
    <row r="1" spans="1:35" x14ac:dyDescent="0.3">
      <c r="A1" s="11" t="s">
        <v>11</v>
      </c>
    </row>
    <row r="2" spans="1:35" x14ac:dyDescent="0.3">
      <c r="A2" s="11"/>
      <c r="AI2" s="1" t="s">
        <v>14</v>
      </c>
    </row>
    <row r="3" spans="1:35" x14ac:dyDescent="0.3">
      <c r="B3" s="1" t="s">
        <v>8</v>
      </c>
      <c r="M3" s="1" t="s">
        <v>9</v>
      </c>
      <c r="X3" s="1" t="s">
        <v>10</v>
      </c>
      <c r="AI3" s="1" t="s">
        <v>12</v>
      </c>
    </row>
    <row r="4" spans="1:35" x14ac:dyDescent="0.3">
      <c r="B4" s="1" t="s">
        <v>17</v>
      </c>
      <c r="E4" t="s">
        <v>22</v>
      </c>
      <c r="M4" s="1" t="s">
        <v>1</v>
      </c>
      <c r="P4" t="s">
        <v>23</v>
      </c>
      <c r="X4" s="1" t="s">
        <v>2</v>
      </c>
      <c r="AA4" t="s">
        <v>24</v>
      </c>
      <c r="AI4" s="1" t="s">
        <v>13</v>
      </c>
    </row>
    <row r="5" spans="1:35" ht="15.6" x14ac:dyDescent="0.3">
      <c r="B5" s="2" t="s">
        <v>3</v>
      </c>
      <c r="C5" s="2" t="s">
        <v>4</v>
      </c>
      <c r="D5" s="2" t="s">
        <v>27</v>
      </c>
      <c r="E5" s="2" t="s">
        <v>15</v>
      </c>
      <c r="F5" s="2" t="s">
        <v>16</v>
      </c>
      <c r="G5" s="2" t="s">
        <v>20</v>
      </c>
      <c r="H5" s="15"/>
      <c r="M5" s="2" t="s">
        <v>3</v>
      </c>
      <c r="N5" s="2" t="s">
        <v>4</v>
      </c>
      <c r="O5" s="2" t="s">
        <v>27</v>
      </c>
      <c r="P5" s="2" t="s">
        <v>15</v>
      </c>
      <c r="Q5" s="2" t="s">
        <v>16</v>
      </c>
      <c r="R5" s="2" t="s">
        <v>20</v>
      </c>
      <c r="S5" s="15"/>
      <c r="X5" s="2" t="s">
        <v>3</v>
      </c>
      <c r="Y5" s="2" t="s">
        <v>4</v>
      </c>
      <c r="Z5" s="2" t="s">
        <v>25</v>
      </c>
      <c r="AA5" s="2" t="s">
        <v>15</v>
      </c>
      <c r="AB5" s="2" t="s">
        <v>16</v>
      </c>
      <c r="AC5" s="2" t="s">
        <v>20</v>
      </c>
      <c r="AD5" s="15"/>
    </row>
    <row r="6" spans="1:35" ht="15.6" x14ac:dyDescent="0.3">
      <c r="B6" s="3">
        <v>0</v>
      </c>
      <c r="C6" s="4">
        <v>25</v>
      </c>
      <c r="D6" s="24">
        <f>B6*C6</f>
        <v>0</v>
      </c>
      <c r="E6" s="31">
        <f>C6</f>
        <v>25</v>
      </c>
      <c r="F6" s="32">
        <f>E6/C$28</f>
        <v>1.4697236919459141E-2</v>
      </c>
      <c r="G6" s="44">
        <f>POWER(B6-J$9,2)</f>
        <v>100</v>
      </c>
      <c r="H6" s="45">
        <f>G6*C6</f>
        <v>2500</v>
      </c>
      <c r="I6" s="20"/>
      <c r="J6" s="16"/>
      <c r="K6" s="12"/>
      <c r="M6" s="23">
        <v>0</v>
      </c>
      <c r="N6" s="24">
        <v>25</v>
      </c>
      <c r="O6" s="24">
        <f>M6*N6</f>
        <v>0</v>
      </c>
      <c r="P6" s="34">
        <f>N6</f>
        <v>25</v>
      </c>
      <c r="Q6" s="35">
        <f>P6/P$30</f>
        <v>1.2500000000000001E-2</v>
      </c>
      <c r="R6" s="44">
        <f>POWER(M6-U$9,2)</f>
        <v>78.278256249999998</v>
      </c>
      <c r="S6" s="45">
        <f>R6*N6</f>
        <v>1956.9564062499999</v>
      </c>
      <c r="T6" s="20"/>
      <c r="X6" s="23">
        <v>0</v>
      </c>
      <c r="Y6" s="24">
        <v>19</v>
      </c>
      <c r="Z6" s="24">
        <f>X6*Y6</f>
        <v>0</v>
      </c>
      <c r="AA6" s="34">
        <f>Y6</f>
        <v>19</v>
      </c>
      <c r="AB6" s="35">
        <f>AA6/AA$30</f>
        <v>9.4999999999999998E-3</v>
      </c>
      <c r="AC6" s="44">
        <f>POWER(X6-AF$9,2)</f>
        <v>229.59825624999999</v>
      </c>
      <c r="AD6" s="45">
        <f>AC6*Y6</f>
        <v>4362.3668687499994</v>
      </c>
    </row>
    <row r="7" spans="1:35" ht="15.6" x14ac:dyDescent="0.3">
      <c r="B7" s="6">
        <v>1</v>
      </c>
      <c r="C7" s="7">
        <f>C6+20</f>
        <v>45</v>
      </c>
      <c r="D7" s="24">
        <f t="shared" ref="D7:D26" si="0">B7*C7</f>
        <v>45</v>
      </c>
      <c r="E7" s="33">
        <f>E6+C7</f>
        <v>70</v>
      </c>
      <c r="F7" s="32">
        <f t="shared" ref="F7:F26" si="1">E7/C$28</f>
        <v>4.1152263374485597E-2</v>
      </c>
      <c r="G7" s="44">
        <f t="shared" ref="G7:G26" si="2">POWER(B7-J$9,2)</f>
        <v>81</v>
      </c>
      <c r="H7" s="45">
        <f t="shared" ref="H7:H26" si="3">G7*C7</f>
        <v>3645</v>
      </c>
      <c r="I7" s="20"/>
      <c r="J7" s="16"/>
      <c r="K7" s="12"/>
      <c r="M7" s="25">
        <v>1</v>
      </c>
      <c r="N7" s="26">
        <f>N6+50</f>
        <v>75</v>
      </c>
      <c r="O7" s="24">
        <f t="shared" ref="O7:O30" si="4">M7*N7</f>
        <v>75</v>
      </c>
      <c r="P7" s="36">
        <f>P6+N7</f>
        <v>100</v>
      </c>
      <c r="Q7" s="35">
        <f t="shared" ref="Q7:Q30" si="5">P7/P$30</f>
        <v>0.05</v>
      </c>
      <c r="R7" s="44">
        <f t="shared" ref="R7:R30" si="6">POWER(M7-U$9,2)</f>
        <v>61.583256250000005</v>
      </c>
      <c r="S7" s="45">
        <f t="shared" ref="S7:S30" si="7">R7*N7</f>
        <v>4618.7442187500001</v>
      </c>
      <c r="T7" s="20"/>
      <c r="X7" s="25">
        <v>1</v>
      </c>
      <c r="Y7" s="26">
        <v>23</v>
      </c>
      <c r="Z7" s="24">
        <f t="shared" ref="Z7:Z30" si="8">X7*Y7</f>
        <v>23</v>
      </c>
      <c r="AA7" s="36">
        <f>AA6+Y7</f>
        <v>42</v>
      </c>
      <c r="AB7" s="35">
        <f t="shared" ref="AB7:AB30" si="9">AA7/AA$30</f>
        <v>2.1000000000000001E-2</v>
      </c>
      <c r="AC7" s="44">
        <f t="shared" ref="AC7:AC30" si="10">POWER(X7-AF$9,2)</f>
        <v>200.29325624999998</v>
      </c>
      <c r="AD7" s="45">
        <f t="shared" ref="AD7:AD30" si="11">AC7*Y7</f>
        <v>4606.7448937499994</v>
      </c>
    </row>
    <row r="8" spans="1:35" ht="15.6" x14ac:dyDescent="0.3">
      <c r="B8" s="6">
        <v>2</v>
      </c>
      <c r="C8" s="7">
        <f>C7+15</f>
        <v>60</v>
      </c>
      <c r="D8" s="24">
        <f t="shared" si="0"/>
        <v>120</v>
      </c>
      <c r="E8" s="33">
        <f t="shared" ref="E8:E26" si="12">E7+C8</f>
        <v>130</v>
      </c>
      <c r="F8" s="32">
        <f t="shared" si="1"/>
        <v>7.6425631981187542E-2</v>
      </c>
      <c r="G8" s="44">
        <f t="shared" si="2"/>
        <v>64</v>
      </c>
      <c r="H8" s="45">
        <f t="shared" si="3"/>
        <v>3840</v>
      </c>
      <c r="I8" s="21"/>
      <c r="J8" s="19" t="s">
        <v>5</v>
      </c>
      <c r="K8" s="12"/>
      <c r="M8" s="25">
        <v>2</v>
      </c>
      <c r="N8" s="26">
        <f>N7+40</f>
        <v>115</v>
      </c>
      <c r="O8" s="24">
        <f t="shared" si="4"/>
        <v>230</v>
      </c>
      <c r="P8" s="36">
        <f t="shared" ref="P8:P30" si="13">P7+N8</f>
        <v>215</v>
      </c>
      <c r="Q8" s="35">
        <f t="shared" si="5"/>
        <v>0.1075</v>
      </c>
      <c r="R8" s="44">
        <f t="shared" si="6"/>
        <v>46.888256250000005</v>
      </c>
      <c r="S8" s="45">
        <f t="shared" si="7"/>
        <v>5392.1494687500008</v>
      </c>
      <c r="U8" s="19" t="s">
        <v>5</v>
      </c>
      <c r="X8" s="25">
        <v>2</v>
      </c>
      <c r="Y8" s="26">
        <v>27</v>
      </c>
      <c r="Z8" s="24">
        <f t="shared" si="8"/>
        <v>54</v>
      </c>
      <c r="AA8" s="36">
        <f t="shared" ref="AA8:AA30" si="14">AA7+Y8</f>
        <v>69</v>
      </c>
      <c r="AB8" s="35">
        <f t="shared" si="9"/>
        <v>3.4500000000000003E-2</v>
      </c>
      <c r="AC8" s="44">
        <f t="shared" si="10"/>
        <v>172.98825625000001</v>
      </c>
      <c r="AD8" s="45">
        <f t="shared" si="11"/>
        <v>4670.6829187499998</v>
      </c>
      <c r="AF8" s="19" t="s">
        <v>5</v>
      </c>
    </row>
    <row r="9" spans="1:35" ht="15.6" x14ac:dyDescent="0.3">
      <c r="B9" s="6">
        <v>3</v>
      </c>
      <c r="C9" s="7">
        <f>C8+12</f>
        <v>72</v>
      </c>
      <c r="D9" s="24">
        <f t="shared" si="0"/>
        <v>216</v>
      </c>
      <c r="E9" s="33">
        <f t="shared" si="12"/>
        <v>202</v>
      </c>
      <c r="F9" s="32">
        <f t="shared" si="1"/>
        <v>0.11875367430922987</v>
      </c>
      <c r="G9" s="44">
        <f t="shared" si="2"/>
        <v>49</v>
      </c>
      <c r="H9" s="45">
        <f t="shared" si="3"/>
        <v>3528</v>
      </c>
      <c r="I9" s="21"/>
      <c r="J9" s="30">
        <f>D27/C27</f>
        <v>10</v>
      </c>
      <c r="K9" s="12"/>
      <c r="M9" s="25">
        <v>3</v>
      </c>
      <c r="N9" s="26">
        <f>N8+30</f>
        <v>145</v>
      </c>
      <c r="O9" s="24">
        <f t="shared" si="4"/>
        <v>435</v>
      </c>
      <c r="P9" s="36">
        <f t="shared" si="13"/>
        <v>360</v>
      </c>
      <c r="Q9" s="35">
        <f t="shared" si="5"/>
        <v>0.18</v>
      </c>
      <c r="R9" s="44">
        <f t="shared" si="6"/>
        <v>34.193256250000005</v>
      </c>
      <c r="S9" s="45">
        <f t="shared" si="7"/>
        <v>4958.022156250001</v>
      </c>
      <c r="U9" s="30">
        <f>O31/N31</f>
        <v>8.8475000000000001</v>
      </c>
      <c r="X9" s="25">
        <v>3</v>
      </c>
      <c r="Y9" s="26">
        <v>31</v>
      </c>
      <c r="Z9" s="24">
        <f t="shared" si="8"/>
        <v>93</v>
      </c>
      <c r="AA9" s="36">
        <f t="shared" si="14"/>
        <v>100</v>
      </c>
      <c r="AB9" s="35">
        <f t="shared" si="9"/>
        <v>0.05</v>
      </c>
      <c r="AC9" s="44">
        <f t="shared" si="10"/>
        <v>147.68325625</v>
      </c>
      <c r="AD9" s="45">
        <f t="shared" si="11"/>
        <v>4578.1809437499996</v>
      </c>
      <c r="AF9" s="30">
        <f>Z31/Y31</f>
        <v>15.1525</v>
      </c>
      <c r="AG9" t="s">
        <v>26</v>
      </c>
    </row>
    <row r="10" spans="1:35" ht="15.6" x14ac:dyDescent="0.3">
      <c r="B10" s="6">
        <v>4</v>
      </c>
      <c r="C10" s="7">
        <f>C9+10</f>
        <v>82</v>
      </c>
      <c r="D10" s="24">
        <f t="shared" si="0"/>
        <v>328</v>
      </c>
      <c r="E10" s="33">
        <f t="shared" si="12"/>
        <v>284</v>
      </c>
      <c r="F10" s="32">
        <f t="shared" si="1"/>
        <v>0.16696061140505586</v>
      </c>
      <c r="G10" s="44">
        <f t="shared" si="2"/>
        <v>36</v>
      </c>
      <c r="H10" s="45">
        <f t="shared" si="3"/>
        <v>2952</v>
      </c>
      <c r="I10" s="20"/>
      <c r="J10" s="16"/>
      <c r="K10" s="12"/>
      <c r="M10" s="25">
        <v>4</v>
      </c>
      <c r="N10" s="26">
        <f>N9+20</f>
        <v>165</v>
      </c>
      <c r="O10" s="24">
        <f t="shared" si="4"/>
        <v>660</v>
      </c>
      <c r="P10" s="36">
        <f t="shared" si="13"/>
        <v>525</v>
      </c>
      <c r="Q10" s="35">
        <f t="shared" si="5"/>
        <v>0.26250000000000001</v>
      </c>
      <c r="R10" s="44">
        <f t="shared" si="6"/>
        <v>23.498256250000001</v>
      </c>
      <c r="S10" s="45">
        <f t="shared" si="7"/>
        <v>3877.2122812500002</v>
      </c>
      <c r="U10" s="16"/>
      <c r="X10" s="25">
        <v>4</v>
      </c>
      <c r="Y10" s="26">
        <v>35</v>
      </c>
      <c r="Z10" s="24">
        <f t="shared" si="8"/>
        <v>140</v>
      </c>
      <c r="AA10" s="36">
        <f t="shared" si="14"/>
        <v>135</v>
      </c>
      <c r="AB10" s="35">
        <f t="shared" si="9"/>
        <v>6.7500000000000004E-2</v>
      </c>
      <c r="AC10" s="44">
        <f t="shared" si="10"/>
        <v>124.37825624999999</v>
      </c>
      <c r="AD10" s="45">
        <f t="shared" si="11"/>
        <v>4353.2389687499999</v>
      </c>
      <c r="AF10" s="16"/>
    </row>
    <row r="11" spans="1:35" ht="15.6" x14ac:dyDescent="0.3">
      <c r="B11" s="6">
        <v>5</v>
      </c>
      <c r="C11" s="7">
        <f>C10+8</f>
        <v>90</v>
      </c>
      <c r="D11" s="24">
        <f t="shared" si="0"/>
        <v>450</v>
      </c>
      <c r="E11" s="33">
        <f t="shared" si="12"/>
        <v>374</v>
      </c>
      <c r="F11" s="32">
        <f t="shared" si="1"/>
        <v>0.21987066431510877</v>
      </c>
      <c r="G11" s="44">
        <f t="shared" si="2"/>
        <v>25</v>
      </c>
      <c r="H11" s="45">
        <f t="shared" si="3"/>
        <v>2250</v>
      </c>
      <c r="I11" s="21"/>
      <c r="J11" s="19" t="s">
        <v>6</v>
      </c>
      <c r="K11" s="12"/>
      <c r="M11" s="27">
        <v>5</v>
      </c>
      <c r="N11" s="28">
        <f>N10+15</f>
        <v>180</v>
      </c>
      <c r="O11" s="24">
        <f t="shared" si="4"/>
        <v>900</v>
      </c>
      <c r="P11" s="36">
        <f t="shared" si="13"/>
        <v>705</v>
      </c>
      <c r="Q11" s="35">
        <f t="shared" si="5"/>
        <v>0.35249999999999998</v>
      </c>
      <c r="R11" s="44">
        <f t="shared" si="6"/>
        <v>14.80325625</v>
      </c>
      <c r="S11" s="45">
        <f t="shared" si="7"/>
        <v>2664.5861250000003</v>
      </c>
      <c r="U11" s="19" t="s">
        <v>6</v>
      </c>
      <c r="X11" s="25">
        <v>5</v>
      </c>
      <c r="Y11" s="26">
        <v>39</v>
      </c>
      <c r="Z11" s="24">
        <f t="shared" si="8"/>
        <v>195</v>
      </c>
      <c r="AA11" s="36">
        <f t="shared" si="14"/>
        <v>174</v>
      </c>
      <c r="AB11" s="35">
        <f t="shared" si="9"/>
        <v>8.6999999999999994E-2</v>
      </c>
      <c r="AC11" s="44">
        <f t="shared" si="10"/>
        <v>103.07325625</v>
      </c>
      <c r="AD11" s="45">
        <f t="shared" si="11"/>
        <v>4019.8569937500001</v>
      </c>
      <c r="AF11" s="19" t="s">
        <v>6</v>
      </c>
    </row>
    <row r="12" spans="1:35" ht="15.6" x14ac:dyDescent="0.3">
      <c r="B12" s="6">
        <v>6</v>
      </c>
      <c r="C12" s="7">
        <f>C11+7</f>
        <v>97</v>
      </c>
      <c r="D12" s="24">
        <f t="shared" si="0"/>
        <v>582</v>
      </c>
      <c r="E12" s="33">
        <f t="shared" si="12"/>
        <v>471</v>
      </c>
      <c r="F12" s="32">
        <f t="shared" si="1"/>
        <v>0.27689594356261021</v>
      </c>
      <c r="G12" s="44">
        <f t="shared" si="2"/>
        <v>16</v>
      </c>
      <c r="H12" s="45">
        <f t="shared" si="3"/>
        <v>1552</v>
      </c>
      <c r="I12" s="21"/>
      <c r="J12" s="30">
        <f>MEDIAN(B6:B26)</f>
        <v>10</v>
      </c>
      <c r="K12" s="12"/>
      <c r="M12" s="25">
        <v>6</v>
      </c>
      <c r="N12" s="26">
        <f>N11-15</f>
        <v>165</v>
      </c>
      <c r="O12" s="24">
        <f t="shared" si="4"/>
        <v>990</v>
      </c>
      <c r="P12" s="36">
        <f t="shared" si="13"/>
        <v>870</v>
      </c>
      <c r="Q12" s="35">
        <f t="shared" si="5"/>
        <v>0.435</v>
      </c>
      <c r="R12" s="44">
        <f t="shared" si="6"/>
        <v>8.1082562500000002</v>
      </c>
      <c r="S12" s="45">
        <f t="shared" si="7"/>
        <v>1337.86228125</v>
      </c>
      <c r="U12" s="30">
        <v>7</v>
      </c>
      <c r="X12" s="25">
        <v>6</v>
      </c>
      <c r="Y12" s="26">
        <v>43</v>
      </c>
      <c r="Z12" s="24">
        <f t="shared" si="8"/>
        <v>258</v>
      </c>
      <c r="AA12" s="36">
        <f t="shared" si="14"/>
        <v>217</v>
      </c>
      <c r="AB12" s="35">
        <f t="shared" si="9"/>
        <v>0.1085</v>
      </c>
      <c r="AC12" s="44">
        <f t="shared" si="10"/>
        <v>83.768256249999993</v>
      </c>
      <c r="AD12" s="45">
        <f t="shared" si="11"/>
        <v>3602.0350187499998</v>
      </c>
      <c r="AF12" s="30">
        <v>17</v>
      </c>
    </row>
    <row r="13" spans="1:35" ht="15.6" x14ac:dyDescent="0.3">
      <c r="B13" s="6">
        <v>7</v>
      </c>
      <c r="C13" s="7">
        <f>C12+6</f>
        <v>103</v>
      </c>
      <c r="D13" s="24">
        <f t="shared" si="0"/>
        <v>721</v>
      </c>
      <c r="E13" s="33">
        <f t="shared" si="12"/>
        <v>574</v>
      </c>
      <c r="F13" s="32">
        <f t="shared" si="1"/>
        <v>0.33744855967078191</v>
      </c>
      <c r="G13" s="44">
        <f t="shared" si="2"/>
        <v>9</v>
      </c>
      <c r="H13" s="45">
        <f t="shared" si="3"/>
        <v>927</v>
      </c>
      <c r="I13" s="20"/>
      <c r="J13" s="16"/>
      <c r="K13" s="12"/>
      <c r="M13" s="25">
        <v>7</v>
      </c>
      <c r="N13" s="26">
        <f>N12-20</f>
        <v>145</v>
      </c>
      <c r="O13" s="24">
        <f t="shared" si="4"/>
        <v>1015</v>
      </c>
      <c r="P13" s="36">
        <f t="shared" si="13"/>
        <v>1015</v>
      </c>
      <c r="Q13" s="35">
        <f t="shared" si="5"/>
        <v>0.50749999999999995</v>
      </c>
      <c r="R13" s="44">
        <f t="shared" si="6"/>
        <v>3.4132562500000003</v>
      </c>
      <c r="S13" s="45">
        <f t="shared" si="7"/>
        <v>494.92215625000006</v>
      </c>
      <c r="U13" s="16"/>
      <c r="X13" s="25">
        <v>7</v>
      </c>
      <c r="Y13" s="26">
        <v>47</v>
      </c>
      <c r="Z13" s="24">
        <f t="shared" si="8"/>
        <v>329</v>
      </c>
      <c r="AA13" s="36">
        <f t="shared" si="14"/>
        <v>264</v>
      </c>
      <c r="AB13" s="35">
        <f t="shared" si="9"/>
        <v>0.13200000000000001</v>
      </c>
      <c r="AC13" s="44">
        <f t="shared" si="10"/>
        <v>66.463256250000001</v>
      </c>
      <c r="AD13" s="45">
        <f t="shared" si="11"/>
        <v>3123.7730437499999</v>
      </c>
      <c r="AF13" s="16"/>
    </row>
    <row r="14" spans="1:35" ht="15.6" x14ac:dyDescent="0.3">
      <c r="B14" s="6">
        <v>8</v>
      </c>
      <c r="C14" s="7">
        <f>C13+5</f>
        <v>108</v>
      </c>
      <c r="D14" s="24">
        <f t="shared" si="0"/>
        <v>864</v>
      </c>
      <c r="E14" s="33">
        <f t="shared" si="12"/>
        <v>682</v>
      </c>
      <c r="F14" s="32">
        <f t="shared" si="1"/>
        <v>0.4009406231628454</v>
      </c>
      <c r="G14" s="44">
        <f t="shared" si="2"/>
        <v>4</v>
      </c>
      <c r="H14" s="45">
        <f t="shared" si="3"/>
        <v>432</v>
      </c>
      <c r="I14" s="21"/>
      <c r="J14" s="19" t="s">
        <v>7</v>
      </c>
      <c r="K14" s="12"/>
      <c r="M14" s="25">
        <v>8</v>
      </c>
      <c r="N14" s="26">
        <f>N13-25</f>
        <v>120</v>
      </c>
      <c r="O14" s="24">
        <f t="shared" si="4"/>
        <v>960</v>
      </c>
      <c r="P14" s="36">
        <f t="shared" si="13"/>
        <v>1135</v>
      </c>
      <c r="Q14" s="35">
        <f t="shared" si="5"/>
        <v>0.5675</v>
      </c>
      <c r="R14" s="44">
        <f t="shared" si="6"/>
        <v>0.71825625000000026</v>
      </c>
      <c r="S14" s="45">
        <f t="shared" si="7"/>
        <v>86.190750000000037</v>
      </c>
      <c r="U14" s="19" t="s">
        <v>7</v>
      </c>
      <c r="X14" s="25">
        <v>8</v>
      </c>
      <c r="Y14" s="26">
        <v>51</v>
      </c>
      <c r="Z14" s="24">
        <f t="shared" si="8"/>
        <v>408</v>
      </c>
      <c r="AA14" s="36">
        <f t="shared" si="14"/>
        <v>315</v>
      </c>
      <c r="AB14" s="35">
        <f t="shared" si="9"/>
        <v>0.1575</v>
      </c>
      <c r="AC14" s="44">
        <f t="shared" si="10"/>
        <v>51.158256250000001</v>
      </c>
      <c r="AD14" s="45">
        <f t="shared" si="11"/>
        <v>2609.07106875</v>
      </c>
      <c r="AF14" s="19" t="s">
        <v>7</v>
      </c>
    </row>
    <row r="15" spans="1:35" ht="15.6" x14ac:dyDescent="0.3">
      <c r="B15" s="6">
        <v>9</v>
      </c>
      <c r="C15" s="7">
        <f>C14+4</f>
        <v>112</v>
      </c>
      <c r="D15" s="24">
        <f t="shared" si="0"/>
        <v>1008</v>
      </c>
      <c r="E15" s="33">
        <f t="shared" si="12"/>
        <v>794</v>
      </c>
      <c r="F15" s="32">
        <f t="shared" si="1"/>
        <v>0.46678424456202233</v>
      </c>
      <c r="G15" s="44">
        <f t="shared" si="2"/>
        <v>1</v>
      </c>
      <c r="H15" s="45">
        <f t="shared" si="3"/>
        <v>112</v>
      </c>
      <c r="I15" s="21"/>
      <c r="J15" s="30">
        <v>10</v>
      </c>
      <c r="K15" s="18"/>
      <c r="M15" s="25">
        <v>9</v>
      </c>
      <c r="N15" s="26">
        <f>N14-15</f>
        <v>105</v>
      </c>
      <c r="O15" s="24">
        <f t="shared" si="4"/>
        <v>945</v>
      </c>
      <c r="P15" s="36">
        <f t="shared" si="13"/>
        <v>1240</v>
      </c>
      <c r="Q15" s="35">
        <f t="shared" si="5"/>
        <v>0.62</v>
      </c>
      <c r="R15" s="44">
        <f t="shared" si="6"/>
        <v>2.3256249999999958E-2</v>
      </c>
      <c r="S15" s="45">
        <f t="shared" si="7"/>
        <v>2.4419062499999957</v>
      </c>
      <c r="U15" s="30">
        <v>5</v>
      </c>
      <c r="X15" s="25">
        <v>9</v>
      </c>
      <c r="Y15" s="26">
        <v>56</v>
      </c>
      <c r="Z15" s="24">
        <f t="shared" si="8"/>
        <v>504</v>
      </c>
      <c r="AA15" s="36">
        <f t="shared" si="14"/>
        <v>371</v>
      </c>
      <c r="AB15" s="35">
        <f t="shared" si="9"/>
        <v>0.1855</v>
      </c>
      <c r="AC15" s="44">
        <f t="shared" si="10"/>
        <v>37.853256250000001</v>
      </c>
      <c r="AD15" s="45">
        <f t="shared" si="11"/>
        <v>2119.78235</v>
      </c>
      <c r="AF15" s="30">
        <v>20</v>
      </c>
    </row>
    <row r="16" spans="1:35" ht="15.6" x14ac:dyDescent="0.3">
      <c r="B16" s="13">
        <f>B15+1</f>
        <v>10</v>
      </c>
      <c r="C16" s="14">
        <f>C15+1</f>
        <v>113</v>
      </c>
      <c r="D16" s="24">
        <f t="shared" si="0"/>
        <v>1130</v>
      </c>
      <c r="E16" s="33">
        <f t="shared" si="12"/>
        <v>907</v>
      </c>
      <c r="F16" s="32">
        <f t="shared" si="1"/>
        <v>0.53321575543797761</v>
      </c>
      <c r="G16" s="44">
        <f t="shared" si="2"/>
        <v>0</v>
      </c>
      <c r="H16" s="45">
        <f t="shared" si="3"/>
        <v>0</v>
      </c>
      <c r="I16" s="22"/>
      <c r="J16" s="17"/>
      <c r="M16" s="25">
        <f>M15+1</f>
        <v>10</v>
      </c>
      <c r="N16" s="26">
        <f>N15-10</f>
        <v>95</v>
      </c>
      <c r="O16" s="24">
        <f t="shared" si="4"/>
        <v>950</v>
      </c>
      <c r="P16" s="36">
        <f t="shared" si="13"/>
        <v>1335</v>
      </c>
      <c r="Q16" s="35">
        <f t="shared" si="5"/>
        <v>0.66749999999999998</v>
      </c>
      <c r="R16" s="44">
        <f t="shared" si="6"/>
        <v>1.3282562499999997</v>
      </c>
      <c r="S16" s="45">
        <f t="shared" si="7"/>
        <v>126.18434374999997</v>
      </c>
      <c r="U16" s="17"/>
      <c r="X16" s="25">
        <f>X15+1</f>
        <v>10</v>
      </c>
      <c r="Y16" s="26">
        <v>62</v>
      </c>
      <c r="Z16" s="24">
        <f t="shared" si="8"/>
        <v>620</v>
      </c>
      <c r="AA16" s="36">
        <f t="shared" si="14"/>
        <v>433</v>
      </c>
      <c r="AB16" s="35">
        <f t="shared" si="9"/>
        <v>0.2165</v>
      </c>
      <c r="AC16" s="44">
        <f t="shared" si="10"/>
        <v>26.548256249999998</v>
      </c>
      <c r="AD16" s="45">
        <f t="shared" si="11"/>
        <v>1645.9918874999998</v>
      </c>
      <c r="AF16" s="17"/>
    </row>
    <row r="17" spans="2:32" ht="15.6" x14ac:dyDescent="0.3">
      <c r="B17" s="6">
        <f t="shared" ref="B17:B26" si="15">B16+1</f>
        <v>11</v>
      </c>
      <c r="C17" s="7">
        <f>C16-1</f>
        <v>112</v>
      </c>
      <c r="D17" s="24">
        <f t="shared" si="0"/>
        <v>1232</v>
      </c>
      <c r="E17" s="33">
        <f t="shared" si="12"/>
        <v>1019</v>
      </c>
      <c r="F17" s="32">
        <f t="shared" si="1"/>
        <v>0.5990593768371546</v>
      </c>
      <c r="G17" s="44">
        <f t="shared" si="2"/>
        <v>1</v>
      </c>
      <c r="H17" s="45">
        <f t="shared" si="3"/>
        <v>112</v>
      </c>
      <c r="I17" s="20"/>
      <c r="J17" s="16"/>
      <c r="K17" s="12"/>
      <c r="M17" s="25">
        <f t="shared" ref="M17:M30" si="16">M16+1</f>
        <v>11</v>
      </c>
      <c r="N17" s="26">
        <f>N16-9</f>
        <v>86</v>
      </c>
      <c r="O17" s="24">
        <f t="shared" si="4"/>
        <v>946</v>
      </c>
      <c r="P17" s="36">
        <f t="shared" si="13"/>
        <v>1421</v>
      </c>
      <c r="Q17" s="35">
        <f t="shared" si="5"/>
        <v>0.71050000000000002</v>
      </c>
      <c r="R17" s="44">
        <f t="shared" si="6"/>
        <v>4.6332562499999996</v>
      </c>
      <c r="S17" s="45">
        <f t="shared" si="7"/>
        <v>398.46003749999994</v>
      </c>
      <c r="U17" s="16"/>
      <c r="X17" s="25">
        <f t="shared" ref="X17:X30" si="17">X16+1</f>
        <v>11</v>
      </c>
      <c r="Y17" s="26">
        <v>69</v>
      </c>
      <c r="Z17" s="24">
        <f t="shared" si="8"/>
        <v>759</v>
      </c>
      <c r="AA17" s="36">
        <f t="shared" si="14"/>
        <v>502</v>
      </c>
      <c r="AB17" s="35">
        <f t="shared" si="9"/>
        <v>0.251</v>
      </c>
      <c r="AC17" s="44">
        <f t="shared" si="10"/>
        <v>17.243256249999998</v>
      </c>
      <c r="AD17" s="45">
        <f t="shared" si="11"/>
        <v>1189.7846812499999</v>
      </c>
      <c r="AF17" s="16"/>
    </row>
    <row r="18" spans="2:32" ht="15.6" x14ac:dyDescent="0.3">
      <c r="B18" s="6">
        <f t="shared" si="15"/>
        <v>12</v>
      </c>
      <c r="C18" s="7">
        <f>C17-4</f>
        <v>108</v>
      </c>
      <c r="D18" s="24">
        <f t="shared" si="0"/>
        <v>1296</v>
      </c>
      <c r="E18" s="33">
        <f t="shared" si="12"/>
        <v>1127</v>
      </c>
      <c r="F18" s="32">
        <f t="shared" si="1"/>
        <v>0.66255144032921809</v>
      </c>
      <c r="G18" s="44">
        <f t="shared" si="2"/>
        <v>4</v>
      </c>
      <c r="H18" s="45">
        <f t="shared" si="3"/>
        <v>432</v>
      </c>
      <c r="I18" s="21"/>
      <c r="J18" s="19" t="s">
        <v>13</v>
      </c>
      <c r="K18" s="12"/>
      <c r="M18" s="25">
        <f t="shared" si="16"/>
        <v>12</v>
      </c>
      <c r="N18" s="26">
        <f>N17-9</f>
        <v>77</v>
      </c>
      <c r="O18" s="24">
        <f t="shared" si="4"/>
        <v>924</v>
      </c>
      <c r="P18" s="36">
        <f t="shared" si="13"/>
        <v>1498</v>
      </c>
      <c r="Q18" s="35">
        <f t="shared" si="5"/>
        <v>0.749</v>
      </c>
      <c r="R18" s="44">
        <f t="shared" si="6"/>
        <v>9.9382562499999985</v>
      </c>
      <c r="S18" s="45">
        <f t="shared" si="7"/>
        <v>765.24573124999984</v>
      </c>
      <c r="U18" s="19" t="s">
        <v>13</v>
      </c>
      <c r="X18" s="25">
        <f t="shared" si="17"/>
        <v>12</v>
      </c>
      <c r="Y18" s="26">
        <v>77</v>
      </c>
      <c r="Z18" s="24">
        <f t="shared" si="8"/>
        <v>924</v>
      </c>
      <c r="AA18" s="36">
        <f t="shared" si="14"/>
        <v>579</v>
      </c>
      <c r="AB18" s="35">
        <f t="shared" si="9"/>
        <v>0.28949999999999998</v>
      </c>
      <c r="AC18" s="44">
        <f t="shared" si="10"/>
        <v>9.9382562499999985</v>
      </c>
      <c r="AD18" s="45">
        <f t="shared" si="11"/>
        <v>765.24573124999984</v>
      </c>
      <c r="AF18" s="19" t="s">
        <v>13</v>
      </c>
    </row>
    <row r="19" spans="2:32" ht="15.6" x14ac:dyDescent="0.3">
      <c r="B19" s="6">
        <f t="shared" si="15"/>
        <v>13</v>
      </c>
      <c r="C19" s="7">
        <f>C18-5</f>
        <v>103</v>
      </c>
      <c r="D19" s="24">
        <f t="shared" si="0"/>
        <v>1339</v>
      </c>
      <c r="E19" s="33">
        <f t="shared" si="12"/>
        <v>1230</v>
      </c>
      <c r="F19" s="32">
        <f t="shared" si="1"/>
        <v>0.72310405643738973</v>
      </c>
      <c r="G19" s="44">
        <f t="shared" si="2"/>
        <v>9</v>
      </c>
      <c r="H19" s="45">
        <f t="shared" si="3"/>
        <v>927</v>
      </c>
      <c r="I19" s="21"/>
      <c r="J19" s="46">
        <f>SUM(H6:H26)/C27</f>
        <v>25.559082892416225</v>
      </c>
      <c r="K19" s="12"/>
      <c r="M19" s="25">
        <f t="shared" si="16"/>
        <v>13</v>
      </c>
      <c r="N19" s="26">
        <f>N18-8</f>
        <v>69</v>
      </c>
      <c r="O19" s="24">
        <f t="shared" si="4"/>
        <v>897</v>
      </c>
      <c r="P19" s="36">
        <f t="shared" si="13"/>
        <v>1567</v>
      </c>
      <c r="Q19" s="35">
        <f t="shared" si="5"/>
        <v>0.78349999999999997</v>
      </c>
      <c r="R19" s="44">
        <f t="shared" si="6"/>
        <v>17.243256249999998</v>
      </c>
      <c r="S19" s="45">
        <f t="shared" si="7"/>
        <v>1189.7846812499999</v>
      </c>
      <c r="U19" s="46">
        <f>SUM(S6:S30)/O31</f>
        <v>3.8180552415936706</v>
      </c>
      <c r="X19" s="25">
        <f t="shared" si="17"/>
        <v>13</v>
      </c>
      <c r="Y19" s="26">
        <v>86</v>
      </c>
      <c r="Z19" s="24">
        <f t="shared" si="8"/>
        <v>1118</v>
      </c>
      <c r="AA19" s="36">
        <f t="shared" si="14"/>
        <v>665</v>
      </c>
      <c r="AB19" s="35">
        <f t="shared" si="9"/>
        <v>0.33250000000000002</v>
      </c>
      <c r="AC19" s="44">
        <f t="shared" si="10"/>
        <v>4.6332562499999996</v>
      </c>
      <c r="AD19" s="45">
        <f t="shared" si="11"/>
        <v>398.46003749999994</v>
      </c>
      <c r="AF19" s="46">
        <f>SUM(AD6:AD30)/Z31</f>
        <v>2.2293511796733219</v>
      </c>
    </row>
    <row r="20" spans="2:32" ht="15.6" x14ac:dyDescent="0.3">
      <c r="B20" s="6">
        <f t="shared" si="15"/>
        <v>14</v>
      </c>
      <c r="C20" s="7">
        <f>C19-6</f>
        <v>97</v>
      </c>
      <c r="D20" s="24">
        <f t="shared" si="0"/>
        <v>1358</v>
      </c>
      <c r="E20" s="33">
        <f t="shared" si="12"/>
        <v>1327</v>
      </c>
      <c r="F20" s="32">
        <f t="shared" si="1"/>
        <v>0.78012933568489129</v>
      </c>
      <c r="G20" s="44">
        <f t="shared" si="2"/>
        <v>16</v>
      </c>
      <c r="H20" s="45">
        <f t="shared" si="3"/>
        <v>1552</v>
      </c>
      <c r="I20" s="20"/>
      <c r="J20" s="16"/>
      <c r="K20" s="12"/>
      <c r="M20" s="25">
        <f t="shared" si="16"/>
        <v>14</v>
      </c>
      <c r="N20" s="26">
        <f>N19-7</f>
        <v>62</v>
      </c>
      <c r="O20" s="24">
        <f t="shared" si="4"/>
        <v>868</v>
      </c>
      <c r="P20" s="36">
        <f t="shared" si="13"/>
        <v>1629</v>
      </c>
      <c r="Q20" s="35">
        <f t="shared" si="5"/>
        <v>0.8145</v>
      </c>
      <c r="R20" s="44">
        <f t="shared" si="6"/>
        <v>26.548256249999998</v>
      </c>
      <c r="S20" s="45">
        <f t="shared" si="7"/>
        <v>1645.9918874999998</v>
      </c>
      <c r="U20" s="16"/>
      <c r="X20" s="25">
        <f t="shared" si="17"/>
        <v>14</v>
      </c>
      <c r="Y20" s="26">
        <v>95</v>
      </c>
      <c r="Z20" s="24">
        <f t="shared" si="8"/>
        <v>1330</v>
      </c>
      <c r="AA20" s="36">
        <f t="shared" si="14"/>
        <v>760</v>
      </c>
      <c r="AB20" s="35">
        <f t="shared" si="9"/>
        <v>0.38</v>
      </c>
      <c r="AC20" s="44">
        <f t="shared" si="10"/>
        <v>1.3282562499999997</v>
      </c>
      <c r="AD20" s="45">
        <f t="shared" si="11"/>
        <v>126.18434374999997</v>
      </c>
      <c r="AF20" s="16"/>
    </row>
    <row r="21" spans="2:32" ht="15.6" x14ac:dyDescent="0.3">
      <c r="B21" s="6">
        <f t="shared" si="15"/>
        <v>15</v>
      </c>
      <c r="C21" s="7">
        <f>C20-7</f>
        <v>90</v>
      </c>
      <c r="D21" s="24">
        <f t="shared" si="0"/>
        <v>1350</v>
      </c>
      <c r="E21" s="33">
        <f t="shared" si="12"/>
        <v>1417</v>
      </c>
      <c r="F21" s="32">
        <f t="shared" si="1"/>
        <v>0.8330393885949442</v>
      </c>
      <c r="G21" s="44">
        <f t="shared" si="2"/>
        <v>25</v>
      </c>
      <c r="H21" s="45">
        <f t="shared" si="3"/>
        <v>2250</v>
      </c>
      <c r="I21" s="21"/>
      <c r="J21" s="19" t="s">
        <v>21</v>
      </c>
      <c r="K21" s="12"/>
      <c r="M21" s="25">
        <f t="shared" si="16"/>
        <v>15</v>
      </c>
      <c r="N21" s="26">
        <f>N20-6</f>
        <v>56</v>
      </c>
      <c r="O21" s="24">
        <f t="shared" si="4"/>
        <v>840</v>
      </c>
      <c r="P21" s="36">
        <f t="shared" si="13"/>
        <v>1685</v>
      </c>
      <c r="Q21" s="35">
        <f t="shared" si="5"/>
        <v>0.84250000000000003</v>
      </c>
      <c r="R21" s="44">
        <f t="shared" si="6"/>
        <v>37.853256250000001</v>
      </c>
      <c r="S21" s="45">
        <f t="shared" si="7"/>
        <v>2119.78235</v>
      </c>
      <c r="U21" s="19" t="s">
        <v>21</v>
      </c>
      <c r="X21" s="25">
        <f t="shared" si="17"/>
        <v>15</v>
      </c>
      <c r="Y21" s="26">
        <v>105</v>
      </c>
      <c r="Z21" s="24">
        <f t="shared" si="8"/>
        <v>1575</v>
      </c>
      <c r="AA21" s="36">
        <f t="shared" si="14"/>
        <v>865</v>
      </c>
      <c r="AB21" s="35">
        <f t="shared" si="9"/>
        <v>0.4325</v>
      </c>
      <c r="AC21" s="44">
        <f t="shared" si="10"/>
        <v>2.3256249999999958E-2</v>
      </c>
      <c r="AD21" s="45">
        <f t="shared" si="11"/>
        <v>2.4419062499999957</v>
      </c>
      <c r="AF21" s="19" t="s">
        <v>21</v>
      </c>
    </row>
    <row r="22" spans="2:32" ht="15.6" x14ac:dyDescent="0.3">
      <c r="B22" s="6">
        <f t="shared" si="15"/>
        <v>16</v>
      </c>
      <c r="C22" s="7">
        <f>C21-8</f>
        <v>82</v>
      </c>
      <c r="D22" s="24">
        <f t="shared" si="0"/>
        <v>1312</v>
      </c>
      <c r="E22" s="33">
        <f t="shared" si="12"/>
        <v>1499</v>
      </c>
      <c r="F22" s="32">
        <f t="shared" si="1"/>
        <v>0.8812463256907701</v>
      </c>
      <c r="G22" s="44">
        <f t="shared" si="2"/>
        <v>36</v>
      </c>
      <c r="H22" s="45">
        <f t="shared" si="3"/>
        <v>2952</v>
      </c>
      <c r="I22" s="21"/>
      <c r="J22" s="30">
        <f>SQRT(J19)</f>
        <v>5.0555991625539525</v>
      </c>
      <c r="K22" s="12"/>
      <c r="M22" s="25">
        <f t="shared" si="16"/>
        <v>16</v>
      </c>
      <c r="N22" s="26">
        <f>N21-5</f>
        <v>51</v>
      </c>
      <c r="O22" s="24">
        <f t="shared" si="4"/>
        <v>816</v>
      </c>
      <c r="P22" s="36">
        <f t="shared" si="13"/>
        <v>1736</v>
      </c>
      <c r="Q22" s="35">
        <f t="shared" si="5"/>
        <v>0.86799999999999999</v>
      </c>
      <c r="R22" s="44">
        <f t="shared" si="6"/>
        <v>51.158256250000001</v>
      </c>
      <c r="S22" s="45">
        <f t="shared" si="7"/>
        <v>2609.07106875</v>
      </c>
      <c r="U22" s="30">
        <f>SQRT(U19)</f>
        <v>1.9539844527512675</v>
      </c>
      <c r="X22" s="25">
        <f t="shared" si="17"/>
        <v>16</v>
      </c>
      <c r="Y22" s="26">
        <v>120</v>
      </c>
      <c r="Z22" s="24">
        <f t="shared" si="8"/>
        <v>1920</v>
      </c>
      <c r="AA22" s="36">
        <f t="shared" si="14"/>
        <v>985</v>
      </c>
      <c r="AB22" s="39">
        <f t="shared" si="9"/>
        <v>0.49249999999999999</v>
      </c>
      <c r="AC22" s="44">
        <f t="shared" si="10"/>
        <v>0.71825625000000026</v>
      </c>
      <c r="AD22" s="45">
        <f t="shared" si="11"/>
        <v>86.190750000000037</v>
      </c>
      <c r="AF22" s="30">
        <f>SQRT(AF19)</f>
        <v>1.4931011953894222</v>
      </c>
    </row>
    <row r="23" spans="2:32" ht="15.6" x14ac:dyDescent="0.3">
      <c r="B23" s="6">
        <f t="shared" si="15"/>
        <v>17</v>
      </c>
      <c r="C23" s="7">
        <f>C22-10</f>
        <v>72</v>
      </c>
      <c r="D23" s="24">
        <f t="shared" si="0"/>
        <v>1224</v>
      </c>
      <c r="E23" s="33">
        <f t="shared" si="12"/>
        <v>1571</v>
      </c>
      <c r="F23" s="32">
        <f t="shared" si="1"/>
        <v>0.92357436801881243</v>
      </c>
      <c r="G23" s="44">
        <f t="shared" si="2"/>
        <v>49</v>
      </c>
      <c r="H23" s="45">
        <f t="shared" si="3"/>
        <v>3528</v>
      </c>
      <c r="I23" s="20"/>
      <c r="J23" s="16"/>
      <c r="K23" s="12"/>
      <c r="M23" s="25">
        <f t="shared" si="16"/>
        <v>17</v>
      </c>
      <c r="N23" s="26">
        <f>N22-4</f>
        <v>47</v>
      </c>
      <c r="O23" s="24">
        <f t="shared" si="4"/>
        <v>799</v>
      </c>
      <c r="P23" s="36">
        <f t="shared" si="13"/>
        <v>1783</v>
      </c>
      <c r="Q23" s="35">
        <f t="shared" si="5"/>
        <v>0.89149999999999996</v>
      </c>
      <c r="R23" s="44">
        <f t="shared" si="6"/>
        <v>66.463256250000001</v>
      </c>
      <c r="S23" s="45">
        <f t="shared" si="7"/>
        <v>3123.7730437499999</v>
      </c>
      <c r="X23" s="25">
        <f t="shared" si="17"/>
        <v>17</v>
      </c>
      <c r="Y23" s="26">
        <v>145</v>
      </c>
      <c r="Z23" s="24">
        <f t="shared" si="8"/>
        <v>2465</v>
      </c>
      <c r="AA23" s="36">
        <f t="shared" si="14"/>
        <v>1130</v>
      </c>
      <c r="AB23" s="35">
        <f t="shared" si="9"/>
        <v>0.56499999999999995</v>
      </c>
      <c r="AC23" s="44">
        <f t="shared" si="10"/>
        <v>3.4132562500000003</v>
      </c>
      <c r="AD23" s="45">
        <f t="shared" si="11"/>
        <v>494.92215625000006</v>
      </c>
    </row>
    <row r="24" spans="2:32" ht="15.6" x14ac:dyDescent="0.3">
      <c r="B24" s="6">
        <f t="shared" si="15"/>
        <v>18</v>
      </c>
      <c r="C24" s="7">
        <f>C23-12</f>
        <v>60</v>
      </c>
      <c r="D24" s="24">
        <f t="shared" si="0"/>
        <v>1080</v>
      </c>
      <c r="E24" s="33">
        <f t="shared" si="12"/>
        <v>1631</v>
      </c>
      <c r="F24" s="32">
        <f t="shared" si="1"/>
        <v>0.95884773662551437</v>
      </c>
      <c r="G24" s="44">
        <f t="shared" si="2"/>
        <v>64</v>
      </c>
      <c r="H24" s="45">
        <f t="shared" si="3"/>
        <v>3840</v>
      </c>
      <c r="I24" s="20"/>
      <c r="J24" s="16"/>
      <c r="K24" s="12"/>
      <c r="M24" s="25">
        <f t="shared" si="16"/>
        <v>18</v>
      </c>
      <c r="N24" s="26">
        <f t="shared" ref="N24:N30" si="18">N23-4</f>
        <v>43</v>
      </c>
      <c r="O24" s="24">
        <f t="shared" si="4"/>
        <v>774</v>
      </c>
      <c r="P24" s="36">
        <f t="shared" si="13"/>
        <v>1826</v>
      </c>
      <c r="Q24" s="35">
        <f t="shared" si="5"/>
        <v>0.91300000000000003</v>
      </c>
      <c r="R24" s="44">
        <f t="shared" si="6"/>
        <v>83.768256249999993</v>
      </c>
      <c r="S24" s="45">
        <f t="shared" si="7"/>
        <v>3602.0350187499998</v>
      </c>
      <c r="X24" s="25">
        <f t="shared" si="17"/>
        <v>18</v>
      </c>
      <c r="Y24" s="26">
        <v>165</v>
      </c>
      <c r="Z24" s="24">
        <f t="shared" si="8"/>
        <v>2970</v>
      </c>
      <c r="AA24" s="36">
        <f t="shared" si="14"/>
        <v>1295</v>
      </c>
      <c r="AB24" s="35">
        <f t="shared" si="9"/>
        <v>0.64749999999999996</v>
      </c>
      <c r="AC24" s="44">
        <f t="shared" si="10"/>
        <v>8.1082562500000002</v>
      </c>
      <c r="AD24" s="45">
        <f t="shared" si="11"/>
        <v>1337.86228125</v>
      </c>
    </row>
    <row r="25" spans="2:32" ht="15.6" x14ac:dyDescent="0.3">
      <c r="B25" s="6">
        <f t="shared" si="15"/>
        <v>19</v>
      </c>
      <c r="C25" s="7">
        <f>C24-15</f>
        <v>45</v>
      </c>
      <c r="D25" s="24">
        <f t="shared" si="0"/>
        <v>855</v>
      </c>
      <c r="E25" s="33">
        <f t="shared" si="12"/>
        <v>1676</v>
      </c>
      <c r="F25" s="32">
        <f t="shared" si="1"/>
        <v>0.98530276308054088</v>
      </c>
      <c r="G25" s="44">
        <f t="shared" si="2"/>
        <v>81</v>
      </c>
      <c r="H25" s="45">
        <f t="shared" si="3"/>
        <v>3645</v>
      </c>
      <c r="I25" s="20"/>
      <c r="J25" s="16"/>
      <c r="K25" s="12"/>
      <c r="M25" s="25">
        <f t="shared" si="16"/>
        <v>19</v>
      </c>
      <c r="N25" s="26">
        <f t="shared" si="18"/>
        <v>39</v>
      </c>
      <c r="O25" s="24">
        <f t="shared" si="4"/>
        <v>741</v>
      </c>
      <c r="P25" s="36">
        <f t="shared" si="13"/>
        <v>1865</v>
      </c>
      <c r="Q25" s="35">
        <f t="shared" si="5"/>
        <v>0.9325</v>
      </c>
      <c r="R25" s="44">
        <f t="shared" si="6"/>
        <v>103.07325625</v>
      </c>
      <c r="S25" s="45">
        <f t="shared" si="7"/>
        <v>4019.8569937500001</v>
      </c>
      <c r="X25" s="25">
        <f t="shared" si="17"/>
        <v>19</v>
      </c>
      <c r="Y25" s="26">
        <v>180</v>
      </c>
      <c r="Z25" s="24">
        <f t="shared" si="8"/>
        <v>3420</v>
      </c>
      <c r="AA25" s="36">
        <f t="shared" si="14"/>
        <v>1475</v>
      </c>
      <c r="AB25" s="35">
        <f t="shared" si="9"/>
        <v>0.73750000000000004</v>
      </c>
      <c r="AC25" s="44">
        <f t="shared" si="10"/>
        <v>14.80325625</v>
      </c>
      <c r="AD25" s="45">
        <f t="shared" si="11"/>
        <v>2664.5861250000003</v>
      </c>
    </row>
    <row r="26" spans="2:32" ht="15.6" x14ac:dyDescent="0.3">
      <c r="B26" s="9">
        <f t="shared" si="15"/>
        <v>20</v>
      </c>
      <c r="C26" s="10">
        <f t="shared" ref="C26" si="19">C25-20</f>
        <v>25</v>
      </c>
      <c r="D26" s="24">
        <f t="shared" si="0"/>
        <v>500</v>
      </c>
      <c r="E26" s="33">
        <f t="shared" si="12"/>
        <v>1701</v>
      </c>
      <c r="F26" s="32">
        <f t="shared" si="1"/>
        <v>1</v>
      </c>
      <c r="G26" s="44">
        <f t="shared" si="2"/>
        <v>100</v>
      </c>
      <c r="H26" s="45">
        <f t="shared" si="3"/>
        <v>2500</v>
      </c>
      <c r="I26" s="20"/>
      <c r="J26" s="16"/>
      <c r="K26" s="12"/>
      <c r="M26" s="25">
        <f t="shared" si="16"/>
        <v>20</v>
      </c>
      <c r="N26" s="26">
        <f t="shared" si="18"/>
        <v>35</v>
      </c>
      <c r="O26" s="24">
        <f t="shared" si="4"/>
        <v>700</v>
      </c>
      <c r="P26" s="36">
        <f t="shared" si="13"/>
        <v>1900</v>
      </c>
      <c r="Q26" s="35">
        <f t="shared" si="5"/>
        <v>0.95</v>
      </c>
      <c r="R26" s="44">
        <f t="shared" si="6"/>
        <v>124.37825624999999</v>
      </c>
      <c r="S26" s="45">
        <f t="shared" si="7"/>
        <v>4353.2389687499999</v>
      </c>
      <c r="X26" s="25">
        <f t="shared" si="17"/>
        <v>20</v>
      </c>
      <c r="Y26" s="26">
        <v>165</v>
      </c>
      <c r="Z26" s="24">
        <f t="shared" si="8"/>
        <v>3300</v>
      </c>
      <c r="AA26" s="36">
        <f t="shared" si="14"/>
        <v>1640</v>
      </c>
      <c r="AB26" s="35">
        <f t="shared" si="9"/>
        <v>0.82</v>
      </c>
      <c r="AC26" s="44">
        <f t="shared" si="10"/>
        <v>23.498256250000001</v>
      </c>
      <c r="AD26" s="45">
        <f t="shared" si="11"/>
        <v>3877.2122812500002</v>
      </c>
    </row>
    <row r="27" spans="2:32" ht="15.6" x14ac:dyDescent="0.3">
      <c r="C27">
        <f>SUM(C6:C26)</f>
        <v>1701</v>
      </c>
      <c r="D27" s="37">
        <f>SUM(D6:D26)</f>
        <v>17010</v>
      </c>
      <c r="M27" s="25">
        <f t="shared" si="16"/>
        <v>21</v>
      </c>
      <c r="N27" s="26">
        <f t="shared" si="18"/>
        <v>31</v>
      </c>
      <c r="O27" s="24">
        <f t="shared" si="4"/>
        <v>651</v>
      </c>
      <c r="P27" s="36">
        <f t="shared" si="13"/>
        <v>1931</v>
      </c>
      <c r="Q27" s="35">
        <f t="shared" si="5"/>
        <v>0.96550000000000002</v>
      </c>
      <c r="R27" s="44">
        <f t="shared" si="6"/>
        <v>147.68325625</v>
      </c>
      <c r="S27" s="45">
        <f t="shared" si="7"/>
        <v>4578.1809437499996</v>
      </c>
      <c r="X27" s="25">
        <f t="shared" si="17"/>
        <v>21</v>
      </c>
      <c r="Y27" s="26">
        <v>145</v>
      </c>
      <c r="Z27" s="24">
        <f t="shared" si="8"/>
        <v>3045</v>
      </c>
      <c r="AA27" s="36">
        <f t="shared" si="14"/>
        <v>1785</v>
      </c>
      <c r="AB27" s="35">
        <f t="shared" si="9"/>
        <v>0.89249999999999996</v>
      </c>
      <c r="AC27" s="44">
        <f t="shared" si="10"/>
        <v>34.193256250000005</v>
      </c>
      <c r="AD27" s="45">
        <f t="shared" si="11"/>
        <v>4958.022156250001</v>
      </c>
    </row>
    <row r="28" spans="2:32" ht="15.6" x14ac:dyDescent="0.3">
      <c r="B28" t="s">
        <v>18</v>
      </c>
      <c r="C28">
        <f>SUM(C6:C26)</f>
        <v>1701</v>
      </c>
      <c r="M28" s="25">
        <f t="shared" si="16"/>
        <v>22</v>
      </c>
      <c r="N28" s="26">
        <f t="shared" si="18"/>
        <v>27</v>
      </c>
      <c r="O28" s="24">
        <f t="shared" si="4"/>
        <v>594</v>
      </c>
      <c r="P28" s="36">
        <f t="shared" si="13"/>
        <v>1958</v>
      </c>
      <c r="Q28" s="35">
        <f t="shared" si="5"/>
        <v>0.97899999999999998</v>
      </c>
      <c r="R28" s="44">
        <f t="shared" si="6"/>
        <v>172.98825625000001</v>
      </c>
      <c r="S28" s="45">
        <f t="shared" si="7"/>
        <v>4670.6829187499998</v>
      </c>
      <c r="X28" s="25">
        <f t="shared" si="17"/>
        <v>22</v>
      </c>
      <c r="Y28" s="26">
        <v>115</v>
      </c>
      <c r="Z28" s="24">
        <f t="shared" si="8"/>
        <v>2530</v>
      </c>
      <c r="AA28" s="36">
        <f t="shared" si="14"/>
        <v>1900</v>
      </c>
      <c r="AB28" s="35">
        <f t="shared" si="9"/>
        <v>0.95</v>
      </c>
      <c r="AC28" s="44">
        <f t="shared" si="10"/>
        <v>46.888256250000005</v>
      </c>
      <c r="AD28" s="45">
        <f t="shared" si="11"/>
        <v>5392.1494687500008</v>
      </c>
    </row>
    <row r="29" spans="2:32" ht="15.6" x14ac:dyDescent="0.3">
      <c r="B29" t="s">
        <v>19</v>
      </c>
      <c r="C29">
        <f>C28/2</f>
        <v>850.5</v>
      </c>
      <c r="M29" s="25">
        <f t="shared" si="16"/>
        <v>23</v>
      </c>
      <c r="N29" s="26">
        <f t="shared" si="18"/>
        <v>23</v>
      </c>
      <c r="O29" s="24">
        <f t="shared" si="4"/>
        <v>529</v>
      </c>
      <c r="P29" s="36">
        <f t="shared" si="13"/>
        <v>1981</v>
      </c>
      <c r="Q29" s="35">
        <f t="shared" si="5"/>
        <v>0.99050000000000005</v>
      </c>
      <c r="R29" s="44">
        <f t="shared" si="6"/>
        <v>200.29325624999998</v>
      </c>
      <c r="S29" s="45">
        <f t="shared" si="7"/>
        <v>4606.7448937499994</v>
      </c>
      <c r="X29" s="25">
        <f t="shared" si="17"/>
        <v>23</v>
      </c>
      <c r="Y29" s="26">
        <v>75</v>
      </c>
      <c r="Z29" s="24">
        <f t="shared" si="8"/>
        <v>1725</v>
      </c>
      <c r="AA29" s="36">
        <f t="shared" si="14"/>
        <v>1975</v>
      </c>
      <c r="AB29" s="35">
        <f t="shared" si="9"/>
        <v>0.98750000000000004</v>
      </c>
      <c r="AC29" s="44">
        <f t="shared" si="10"/>
        <v>61.583256250000005</v>
      </c>
      <c r="AD29" s="45">
        <f t="shared" si="11"/>
        <v>4618.7442187500001</v>
      </c>
    </row>
    <row r="30" spans="2:32" ht="15.6" x14ac:dyDescent="0.3">
      <c r="C30">
        <f>1701/21</f>
        <v>81</v>
      </c>
      <c r="M30" s="29">
        <f t="shared" si="16"/>
        <v>24</v>
      </c>
      <c r="N30" s="38">
        <f t="shared" si="18"/>
        <v>19</v>
      </c>
      <c r="O30" s="41">
        <f t="shared" si="4"/>
        <v>456</v>
      </c>
      <c r="P30" s="36">
        <f t="shared" si="13"/>
        <v>2000</v>
      </c>
      <c r="Q30" s="35">
        <f t="shared" si="5"/>
        <v>1</v>
      </c>
      <c r="R30" s="44">
        <f t="shared" si="6"/>
        <v>229.59825624999999</v>
      </c>
      <c r="S30" s="45">
        <f t="shared" si="7"/>
        <v>4362.3668687499994</v>
      </c>
      <c r="X30" s="29">
        <f t="shared" si="17"/>
        <v>24</v>
      </c>
      <c r="Y30" s="38">
        <v>25</v>
      </c>
      <c r="Z30" s="41">
        <f t="shared" si="8"/>
        <v>600</v>
      </c>
      <c r="AA30" s="36">
        <f t="shared" si="14"/>
        <v>2000</v>
      </c>
      <c r="AB30" s="35">
        <f t="shared" si="9"/>
        <v>1</v>
      </c>
      <c r="AC30" s="44">
        <f t="shared" si="10"/>
        <v>78.278256249999998</v>
      </c>
      <c r="AD30" s="45">
        <f t="shared" si="11"/>
        <v>1956.9564062499999</v>
      </c>
    </row>
    <row r="31" spans="2:32" ht="15.6" x14ac:dyDescent="0.3">
      <c r="C31">
        <f>164/2</f>
        <v>82</v>
      </c>
      <c r="N31" s="42">
        <f>SUM(N6:N30)</f>
        <v>2000</v>
      </c>
      <c r="O31" s="42">
        <f>SUM(O6:O30)</f>
        <v>17695</v>
      </c>
      <c r="P31" s="40"/>
      <c r="Y31" s="43">
        <f>SUM(Y6:Y30)</f>
        <v>2000</v>
      </c>
      <c r="Z31" s="42">
        <f>SUM(Z6:Z30)</f>
        <v>30305</v>
      </c>
    </row>
    <row r="32" spans="2:32" x14ac:dyDescent="0.3">
      <c r="C32">
        <f>82+90</f>
        <v>172</v>
      </c>
    </row>
    <row r="33" spans="3:3" x14ac:dyDescent="0.3">
      <c r="C33">
        <f>172/2</f>
        <v>86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5" sqref="C15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Q30"/>
  <sheetViews>
    <sheetView showGridLines="0" topLeftCell="A3" zoomScale="80" zoomScaleNormal="80" workbookViewId="0">
      <selection activeCell="G20" sqref="G20"/>
    </sheetView>
  </sheetViews>
  <sheetFormatPr defaultRowHeight="14.4" x14ac:dyDescent="0.3"/>
  <cols>
    <col min="2" max="2" width="10" customWidth="1"/>
    <col min="3" max="3" width="13.44140625" bestFit="1" customWidth="1"/>
    <col min="4" max="4" width="3.33203125" customWidth="1"/>
    <col min="5" max="5" width="8.44140625" bestFit="1" customWidth="1"/>
    <col min="6" max="6" width="2.88671875" customWidth="1"/>
    <col min="7" max="7" width="3" customWidth="1"/>
    <col min="8" max="8" width="13" customWidth="1"/>
    <col min="9" max="9" width="13.44140625" bestFit="1" customWidth="1"/>
    <col min="10" max="10" width="2.88671875" customWidth="1"/>
    <col min="11" max="11" width="8.44140625" bestFit="1" customWidth="1"/>
    <col min="12" max="12" width="3.33203125" customWidth="1"/>
    <col min="13" max="13" width="4" customWidth="1"/>
    <col min="14" max="14" width="10.6640625" customWidth="1"/>
    <col min="15" max="15" width="13.44140625" bestFit="1" customWidth="1"/>
    <col min="16" max="16" width="4.6640625" customWidth="1"/>
    <col min="17" max="17" width="9" bestFit="1" customWidth="1"/>
  </cols>
  <sheetData>
    <row r="4" spans="2:17" x14ac:dyDescent="0.3">
      <c r="B4" s="1" t="s">
        <v>0</v>
      </c>
      <c r="H4" s="1" t="s">
        <v>1</v>
      </c>
      <c r="N4" s="1" t="s">
        <v>2</v>
      </c>
    </row>
    <row r="5" spans="2:17" ht="15.6" x14ac:dyDescent="0.3">
      <c r="B5" s="2" t="s">
        <v>3</v>
      </c>
      <c r="C5" s="2" t="s">
        <v>4</v>
      </c>
      <c r="H5" s="2" t="s">
        <v>3</v>
      </c>
      <c r="I5" s="2" t="s">
        <v>4</v>
      </c>
      <c r="N5" s="2" t="s">
        <v>3</v>
      </c>
      <c r="O5" s="2" t="s">
        <v>4</v>
      </c>
    </row>
    <row r="6" spans="2:17" ht="15.6" x14ac:dyDescent="0.3">
      <c r="B6" s="3">
        <v>0</v>
      </c>
      <c r="C6" s="4">
        <v>25</v>
      </c>
      <c r="E6" s="5" t="s">
        <v>5</v>
      </c>
      <c r="H6" s="3">
        <v>0</v>
      </c>
      <c r="I6" s="4">
        <v>25</v>
      </c>
      <c r="N6" s="3">
        <v>0</v>
      </c>
      <c r="O6" s="4">
        <v>19</v>
      </c>
      <c r="Q6" s="5" t="s">
        <v>5</v>
      </c>
    </row>
    <row r="7" spans="2:17" ht="15.6" x14ac:dyDescent="0.3">
      <c r="B7" s="6">
        <v>1</v>
      </c>
      <c r="C7" s="7">
        <f>C6+20</f>
        <v>45</v>
      </c>
      <c r="E7" s="8">
        <f>SUMPRODUCT(B6:B26,C6:C26)/SUM(C6:C26)</f>
        <v>10</v>
      </c>
      <c r="H7" s="6">
        <v>1</v>
      </c>
      <c r="I7" s="7">
        <f>I6+50</f>
        <v>75</v>
      </c>
      <c r="K7" s="5" t="s">
        <v>5</v>
      </c>
      <c r="N7" s="6">
        <v>1</v>
      </c>
      <c r="O7" s="7">
        <v>23</v>
      </c>
      <c r="Q7" s="8">
        <f>SUMPRODUCT(N6:N30,O6:O30)/SUM(O6:O30)</f>
        <v>15.1525</v>
      </c>
    </row>
    <row r="8" spans="2:17" ht="15.6" x14ac:dyDescent="0.3">
      <c r="B8" s="6">
        <v>2</v>
      </c>
      <c r="C8" s="7">
        <f>C7+15</f>
        <v>60</v>
      </c>
      <c r="H8" s="6">
        <v>2</v>
      </c>
      <c r="I8" s="7">
        <f>I7+40</f>
        <v>115</v>
      </c>
      <c r="K8" s="8">
        <f>SUMPRODUCT(H6:H30,I6:I30)/SUM(I6:I30)</f>
        <v>8.8475000000000001</v>
      </c>
      <c r="N8" s="6">
        <v>2</v>
      </c>
      <c r="O8" s="7">
        <v>27</v>
      </c>
    </row>
    <row r="9" spans="2:17" ht="15.6" x14ac:dyDescent="0.3">
      <c r="B9" s="6">
        <v>3</v>
      </c>
      <c r="C9" s="7">
        <f>C8+12</f>
        <v>72</v>
      </c>
      <c r="E9" s="5" t="s">
        <v>6</v>
      </c>
      <c r="H9" s="6">
        <v>3</v>
      </c>
      <c r="I9" s="7">
        <f>I8+30</f>
        <v>145</v>
      </c>
      <c r="N9" s="6">
        <v>3</v>
      </c>
      <c r="O9" s="7">
        <v>31</v>
      </c>
      <c r="Q9" s="5" t="s">
        <v>6</v>
      </c>
    </row>
    <row r="10" spans="2:17" ht="15.6" x14ac:dyDescent="0.3">
      <c r="B10" s="6">
        <v>4</v>
      </c>
      <c r="C10" s="7">
        <f>C9+10</f>
        <v>82</v>
      </c>
      <c r="E10" s="8">
        <v>10</v>
      </c>
      <c r="H10" s="6">
        <v>4</v>
      </c>
      <c r="I10" s="7">
        <f>I9+20</f>
        <v>165</v>
      </c>
      <c r="K10" s="5" t="s">
        <v>6</v>
      </c>
      <c r="N10" s="6">
        <v>4</v>
      </c>
      <c r="O10" s="7">
        <v>35</v>
      </c>
      <c r="Q10" s="8">
        <v>17</v>
      </c>
    </row>
    <row r="11" spans="2:17" ht="15.6" x14ac:dyDescent="0.3">
      <c r="B11" s="6">
        <v>5</v>
      </c>
      <c r="C11" s="7">
        <f>C10+8</f>
        <v>90</v>
      </c>
      <c r="H11" s="6">
        <v>5</v>
      </c>
      <c r="I11" s="7">
        <f>I10+15</f>
        <v>180</v>
      </c>
      <c r="K11" s="8">
        <v>7</v>
      </c>
      <c r="N11" s="6">
        <v>5</v>
      </c>
      <c r="O11" s="7">
        <v>39</v>
      </c>
    </row>
    <row r="12" spans="2:17" ht="15.6" x14ac:dyDescent="0.3">
      <c r="B12" s="6">
        <v>6</v>
      </c>
      <c r="C12" s="7">
        <f>C11+7</f>
        <v>97</v>
      </c>
      <c r="E12" s="5" t="s">
        <v>7</v>
      </c>
      <c r="H12" s="6">
        <v>6</v>
      </c>
      <c r="I12" s="7">
        <f>I11-15</f>
        <v>165</v>
      </c>
      <c r="N12" s="6">
        <v>6</v>
      </c>
      <c r="O12" s="7">
        <v>43</v>
      </c>
      <c r="Q12" s="5" t="s">
        <v>7</v>
      </c>
    </row>
    <row r="13" spans="2:17" ht="15.6" x14ac:dyDescent="0.3">
      <c r="B13" s="6">
        <v>7</v>
      </c>
      <c r="C13" s="7">
        <f>C12+6</f>
        <v>103</v>
      </c>
      <c r="E13" s="8">
        <v>10</v>
      </c>
      <c r="H13" s="6">
        <v>7</v>
      </c>
      <c r="I13" s="7">
        <f>I12-20</f>
        <v>145</v>
      </c>
      <c r="K13" s="5" t="s">
        <v>7</v>
      </c>
      <c r="N13" s="6">
        <v>7</v>
      </c>
      <c r="O13" s="7">
        <v>47</v>
      </c>
      <c r="Q13" s="8">
        <v>19</v>
      </c>
    </row>
    <row r="14" spans="2:17" ht="15.6" x14ac:dyDescent="0.3">
      <c r="B14" s="6">
        <v>8</v>
      </c>
      <c r="C14" s="7">
        <f>C13+5</f>
        <v>108</v>
      </c>
      <c r="H14" s="6">
        <v>8</v>
      </c>
      <c r="I14" s="7">
        <f>I13-25</f>
        <v>120</v>
      </c>
      <c r="K14" s="8">
        <v>5</v>
      </c>
      <c r="N14" s="6">
        <v>8</v>
      </c>
      <c r="O14" s="7">
        <v>51</v>
      </c>
    </row>
    <row r="15" spans="2:17" ht="15.6" x14ac:dyDescent="0.3">
      <c r="B15" s="6">
        <v>9</v>
      </c>
      <c r="C15" s="7">
        <f>C14+4</f>
        <v>112</v>
      </c>
      <c r="H15" s="6">
        <v>9</v>
      </c>
      <c r="I15" s="7">
        <f>I14-15</f>
        <v>105</v>
      </c>
      <c r="N15" s="6">
        <v>9</v>
      </c>
      <c r="O15" s="7">
        <v>56</v>
      </c>
    </row>
    <row r="16" spans="2:17" ht="15.6" x14ac:dyDescent="0.3">
      <c r="B16" s="6">
        <f>B15+1</f>
        <v>10</v>
      </c>
      <c r="C16" s="7">
        <f>C15+1</f>
        <v>113</v>
      </c>
      <c r="H16" s="6">
        <f>H15+1</f>
        <v>10</v>
      </c>
      <c r="I16" s="7">
        <f>I15-10</f>
        <v>95</v>
      </c>
      <c r="N16" s="6">
        <f>N15+1</f>
        <v>10</v>
      </c>
      <c r="O16" s="7">
        <v>62</v>
      </c>
    </row>
    <row r="17" spans="2:15" ht="15.6" x14ac:dyDescent="0.3">
      <c r="B17" s="6">
        <f t="shared" ref="B17:B26" si="0">B16+1</f>
        <v>11</v>
      </c>
      <c r="C17" s="7">
        <f>C16-1</f>
        <v>112</v>
      </c>
      <c r="H17" s="6">
        <f t="shared" ref="H17:H30" si="1">H16+1</f>
        <v>11</v>
      </c>
      <c r="I17" s="7">
        <f>I16-9</f>
        <v>86</v>
      </c>
      <c r="N17" s="6">
        <f t="shared" ref="N17:N30" si="2">N16+1</f>
        <v>11</v>
      </c>
      <c r="O17" s="7">
        <v>69</v>
      </c>
    </row>
    <row r="18" spans="2:15" ht="15.6" x14ac:dyDescent="0.3">
      <c r="B18" s="6">
        <f t="shared" si="0"/>
        <v>12</v>
      </c>
      <c r="C18" s="7">
        <f>C17-4</f>
        <v>108</v>
      </c>
      <c r="H18" s="6">
        <f t="shared" si="1"/>
        <v>12</v>
      </c>
      <c r="I18" s="7">
        <f>I17-9</f>
        <v>77</v>
      </c>
      <c r="N18" s="6">
        <f t="shared" si="2"/>
        <v>12</v>
      </c>
      <c r="O18" s="7">
        <v>77</v>
      </c>
    </row>
    <row r="19" spans="2:15" ht="15.6" x14ac:dyDescent="0.3">
      <c r="B19" s="6">
        <f t="shared" si="0"/>
        <v>13</v>
      </c>
      <c r="C19" s="7">
        <f>C18-5</f>
        <v>103</v>
      </c>
      <c r="H19" s="6">
        <f t="shared" si="1"/>
        <v>13</v>
      </c>
      <c r="I19" s="7">
        <f>I18-8</f>
        <v>69</v>
      </c>
      <c r="N19" s="6">
        <f t="shared" si="2"/>
        <v>13</v>
      </c>
      <c r="O19" s="7">
        <v>86</v>
      </c>
    </row>
    <row r="20" spans="2:15" ht="15.6" x14ac:dyDescent="0.3">
      <c r="B20" s="6">
        <f t="shared" si="0"/>
        <v>14</v>
      </c>
      <c r="C20" s="7">
        <f>C19-6</f>
        <v>97</v>
      </c>
      <c r="H20" s="6">
        <f t="shared" si="1"/>
        <v>14</v>
      </c>
      <c r="I20" s="7">
        <f>I19-7</f>
        <v>62</v>
      </c>
      <c r="N20" s="6">
        <f t="shared" si="2"/>
        <v>14</v>
      </c>
      <c r="O20" s="7">
        <v>95</v>
      </c>
    </row>
    <row r="21" spans="2:15" ht="15.6" x14ac:dyDescent="0.3">
      <c r="B21" s="6">
        <f t="shared" si="0"/>
        <v>15</v>
      </c>
      <c r="C21" s="7">
        <f>C20-7</f>
        <v>90</v>
      </c>
      <c r="H21" s="6">
        <f t="shared" si="1"/>
        <v>15</v>
      </c>
      <c r="I21" s="7">
        <f>I20-6</f>
        <v>56</v>
      </c>
      <c r="N21" s="6">
        <f t="shared" si="2"/>
        <v>15</v>
      </c>
      <c r="O21" s="7">
        <v>105</v>
      </c>
    </row>
    <row r="22" spans="2:15" ht="15.6" x14ac:dyDescent="0.3">
      <c r="B22" s="6">
        <f t="shared" si="0"/>
        <v>16</v>
      </c>
      <c r="C22" s="7">
        <f>C21-8</f>
        <v>82</v>
      </c>
      <c r="H22" s="6">
        <f t="shared" si="1"/>
        <v>16</v>
      </c>
      <c r="I22" s="7">
        <f>I21-5</f>
        <v>51</v>
      </c>
      <c r="N22" s="6">
        <f t="shared" si="2"/>
        <v>16</v>
      </c>
      <c r="O22" s="7">
        <v>120</v>
      </c>
    </row>
    <row r="23" spans="2:15" ht="15.6" x14ac:dyDescent="0.3">
      <c r="B23" s="6">
        <f t="shared" si="0"/>
        <v>17</v>
      </c>
      <c r="C23" s="7">
        <f>C22-10</f>
        <v>72</v>
      </c>
      <c r="H23" s="6">
        <f t="shared" si="1"/>
        <v>17</v>
      </c>
      <c r="I23" s="7">
        <f>I22-4</f>
        <v>47</v>
      </c>
      <c r="N23" s="6">
        <f t="shared" si="2"/>
        <v>17</v>
      </c>
      <c r="O23" s="7">
        <v>145</v>
      </c>
    </row>
    <row r="24" spans="2:15" ht="15.6" x14ac:dyDescent="0.3">
      <c r="B24" s="6">
        <f t="shared" si="0"/>
        <v>18</v>
      </c>
      <c r="C24" s="7">
        <f>C23-12</f>
        <v>60</v>
      </c>
      <c r="H24" s="6">
        <f t="shared" si="1"/>
        <v>18</v>
      </c>
      <c r="I24" s="7">
        <f t="shared" ref="I24:I30" si="3">I23-4</f>
        <v>43</v>
      </c>
      <c r="N24" s="6">
        <f t="shared" si="2"/>
        <v>18</v>
      </c>
      <c r="O24" s="7">
        <v>165</v>
      </c>
    </row>
    <row r="25" spans="2:15" ht="15.6" x14ac:dyDescent="0.3">
      <c r="B25" s="6">
        <f t="shared" si="0"/>
        <v>19</v>
      </c>
      <c r="C25" s="7">
        <f>C24-15</f>
        <v>45</v>
      </c>
      <c r="H25" s="6">
        <f t="shared" si="1"/>
        <v>19</v>
      </c>
      <c r="I25" s="7">
        <f t="shared" si="3"/>
        <v>39</v>
      </c>
      <c r="N25" s="6">
        <f t="shared" si="2"/>
        <v>19</v>
      </c>
      <c r="O25" s="7">
        <v>180</v>
      </c>
    </row>
    <row r="26" spans="2:15" ht="15.6" x14ac:dyDescent="0.3">
      <c r="B26" s="9">
        <f t="shared" si="0"/>
        <v>20</v>
      </c>
      <c r="C26" s="10">
        <f t="shared" ref="C26" si="4">C25-20</f>
        <v>25</v>
      </c>
      <c r="H26" s="6">
        <f t="shared" si="1"/>
        <v>20</v>
      </c>
      <c r="I26" s="7">
        <f t="shared" si="3"/>
        <v>35</v>
      </c>
      <c r="N26" s="6">
        <f t="shared" si="2"/>
        <v>20</v>
      </c>
      <c r="O26" s="7">
        <v>165</v>
      </c>
    </row>
    <row r="27" spans="2:15" ht="15.6" x14ac:dyDescent="0.3">
      <c r="H27" s="6">
        <f t="shared" si="1"/>
        <v>21</v>
      </c>
      <c r="I27" s="7">
        <f t="shared" si="3"/>
        <v>31</v>
      </c>
      <c r="N27" s="6">
        <f t="shared" si="2"/>
        <v>21</v>
      </c>
      <c r="O27" s="7">
        <v>145</v>
      </c>
    </row>
    <row r="28" spans="2:15" ht="15.6" x14ac:dyDescent="0.3">
      <c r="H28" s="6">
        <f t="shared" si="1"/>
        <v>22</v>
      </c>
      <c r="I28" s="7">
        <f t="shared" si="3"/>
        <v>27</v>
      </c>
      <c r="N28" s="6">
        <f t="shared" si="2"/>
        <v>22</v>
      </c>
      <c r="O28" s="7">
        <v>115</v>
      </c>
    </row>
    <row r="29" spans="2:15" ht="15.6" x14ac:dyDescent="0.3">
      <c r="H29" s="6">
        <f t="shared" si="1"/>
        <v>23</v>
      </c>
      <c r="I29" s="7">
        <f t="shared" si="3"/>
        <v>23</v>
      </c>
      <c r="N29" s="6">
        <f t="shared" si="2"/>
        <v>23</v>
      </c>
      <c r="O29" s="7">
        <v>75</v>
      </c>
    </row>
    <row r="30" spans="2:15" ht="15.6" x14ac:dyDescent="0.3">
      <c r="H30" s="9">
        <f t="shared" si="1"/>
        <v>24</v>
      </c>
      <c r="I30" s="10">
        <f t="shared" si="3"/>
        <v>19</v>
      </c>
      <c r="N30" s="9">
        <f t="shared" si="2"/>
        <v>24</v>
      </c>
      <c r="O30" s="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Skewness </vt:lpstr>
      <vt:lpstr>Sheet3</vt:lpstr>
      <vt:lpstr>Skewness</vt:lpstr>
    </vt:vector>
  </TitlesOfParts>
  <Company>DNB Trance Union Pvt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vsinha</dc:creator>
  <cp:lastModifiedBy>Abhijit Patil</cp:lastModifiedBy>
  <dcterms:created xsi:type="dcterms:W3CDTF">2013-01-08T14:23:57Z</dcterms:created>
  <dcterms:modified xsi:type="dcterms:W3CDTF">2018-07-26T17:47:36Z</dcterms:modified>
</cp:coreProperties>
</file>