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320" activeTab="4"/>
  </bookViews>
  <sheets>
    <sheet name="Sheet1" sheetId="1" r:id="rId1"/>
    <sheet name="Sheet2" sheetId="2" r:id="rId2"/>
    <sheet name="Sheet4" sheetId="4" r:id="rId3"/>
    <sheet name="Sheet3" sheetId="3" r:id="rId4"/>
    <sheet name="Practise" sheetId="5" r:id="rId5"/>
  </sheets>
  <definedNames>
    <definedName name="solver_adj" localSheetId="4" hidden="1">Practise!$R$2:$R$4</definedName>
    <definedName name="solver_adj" localSheetId="0" hidden="1">Sheet1!$R$2:$R$4</definedName>
    <definedName name="solver_adj" localSheetId="2" hidden="1">Sheet4!$L$3:$L$5</definedName>
    <definedName name="solver_cvg" localSheetId="4" hidden="1">0.0001</definedName>
    <definedName name="solver_cvg" localSheetId="0" hidden="1">0.0001</definedName>
    <definedName name="solver_cvg" localSheetId="2" hidden="1">0.0001</definedName>
    <definedName name="solver_drv" localSheetId="4" hidden="1">1</definedName>
    <definedName name="solver_drv" localSheetId="0" hidden="1">2</definedName>
    <definedName name="solver_drv" localSheetId="2" hidden="1">1</definedName>
    <definedName name="solver_eng" localSheetId="4" hidden="1">1</definedName>
    <definedName name="solver_eng" localSheetId="0" hidden="1">1</definedName>
    <definedName name="solver_eng" localSheetId="2" hidden="1">3</definedName>
    <definedName name="solver_est" localSheetId="4" hidden="1">1</definedName>
    <definedName name="solver_est" localSheetId="0" hidden="1">1</definedName>
    <definedName name="solver_est" localSheetId="2" hidden="1">1</definedName>
    <definedName name="solver_itr" localSheetId="4" hidden="1">100</definedName>
    <definedName name="solver_itr" localSheetId="0" hidden="1">2147483647</definedName>
    <definedName name="solver_itr" localSheetId="2" hidden="1">2147483647</definedName>
    <definedName name="solver_lhs1" localSheetId="4" hidden="1">Practise!$R$2:$R$4</definedName>
    <definedName name="solver_lhs1" localSheetId="0" hidden="1">Sheet1!$R$2:$R$4</definedName>
    <definedName name="solver_lhs1" localSheetId="2" hidden="1">Sheet4!$L$3:$L$5</definedName>
    <definedName name="solver_lhs2" localSheetId="4" hidden="1">Practise!$R$2:$R$4</definedName>
    <definedName name="solver_lhs2" localSheetId="0" hidden="1">Sheet1!$R$2:$R$4</definedName>
    <definedName name="solver_lhs2" localSheetId="2" hidden="1">Sheet4!$L$3:$L$5</definedName>
    <definedName name="solver_lin" localSheetId="4" hidden="1">2</definedName>
    <definedName name="solver_mip" localSheetId="4" hidden="1">2147483647</definedName>
    <definedName name="solver_mip" localSheetId="0" hidden="1">2147483647</definedName>
    <definedName name="solver_mip" localSheetId="2" hidden="1">2147483647</definedName>
    <definedName name="solver_mni" localSheetId="4" hidden="1">30</definedName>
    <definedName name="solver_mni" localSheetId="0" hidden="1">30</definedName>
    <definedName name="solver_mni" localSheetId="2" hidden="1">30</definedName>
    <definedName name="solver_mrt" localSheetId="4" hidden="1">0.075</definedName>
    <definedName name="solver_mrt" localSheetId="0" hidden="1">0.075</definedName>
    <definedName name="solver_mrt" localSheetId="2" hidden="1">0.075</definedName>
    <definedName name="solver_msl" localSheetId="4" hidden="1">2</definedName>
    <definedName name="solver_msl" localSheetId="0" hidden="1">2</definedName>
    <definedName name="solver_msl" localSheetId="2" hidden="1">2</definedName>
    <definedName name="solver_neg" localSheetId="4" hidden="1">2</definedName>
    <definedName name="solver_neg" localSheetId="0" hidden="1">1</definedName>
    <definedName name="solver_neg" localSheetId="2" hidden="1">1</definedName>
    <definedName name="solver_nod" localSheetId="4" hidden="1">2147483647</definedName>
    <definedName name="solver_nod" localSheetId="0" hidden="1">2147483647</definedName>
    <definedName name="solver_nod" localSheetId="2" hidden="1">2147483647</definedName>
    <definedName name="solver_num" localSheetId="4" hidden="1">2</definedName>
    <definedName name="solver_num" localSheetId="0" hidden="1">2</definedName>
    <definedName name="solver_num" localSheetId="2" hidden="1">2</definedName>
    <definedName name="solver_nwt" localSheetId="4" hidden="1">1</definedName>
    <definedName name="solver_nwt" localSheetId="0" hidden="1">1</definedName>
    <definedName name="solver_nwt" localSheetId="2" hidden="1">1</definedName>
    <definedName name="solver_opt" localSheetId="4" hidden="1">Practise!$M$28</definedName>
    <definedName name="solver_opt" localSheetId="0" hidden="1">Sheet1!$K$28</definedName>
    <definedName name="solver_opt" localSheetId="2" hidden="1">Sheet4!$L$9</definedName>
    <definedName name="solver_pre" localSheetId="4" hidden="1">0.000001</definedName>
    <definedName name="solver_pre" localSheetId="0" hidden="1">0.000001</definedName>
    <definedName name="solver_pre" localSheetId="2" hidden="1">0.000001</definedName>
    <definedName name="solver_rbv" localSheetId="4" hidden="1">1</definedName>
    <definedName name="solver_rbv" localSheetId="0" hidden="1">2</definedName>
    <definedName name="solver_rbv" localSheetId="2" hidden="1">1</definedName>
    <definedName name="solver_rel1" localSheetId="4" hidden="1">1</definedName>
    <definedName name="solver_rel1" localSheetId="0" hidden="1">1</definedName>
    <definedName name="solver_rel1" localSheetId="2" hidden="1">1</definedName>
    <definedName name="solver_rel2" localSheetId="4" hidden="1">3</definedName>
    <definedName name="solver_rel2" localSheetId="0" hidden="1">3</definedName>
    <definedName name="solver_rel2" localSheetId="2" hidden="1">3</definedName>
    <definedName name="solver_rhs1" localSheetId="4" hidden="1">1</definedName>
    <definedName name="solver_rhs1" localSheetId="0" hidden="1">1</definedName>
    <definedName name="solver_rhs1" localSheetId="2" hidden="1">1</definedName>
    <definedName name="solver_rhs2" localSheetId="4" hidden="1">0</definedName>
    <definedName name="solver_rhs2" localSheetId="0" hidden="1">0</definedName>
    <definedName name="solver_rhs2" localSheetId="2" hidden="1">0</definedName>
    <definedName name="solver_rlx" localSheetId="4" hidden="1">1</definedName>
    <definedName name="solver_rlx" localSheetId="0" hidden="1">2</definedName>
    <definedName name="solver_rlx" localSheetId="2" hidden="1">2</definedName>
    <definedName name="solver_rsd" localSheetId="4" hidden="1">0</definedName>
    <definedName name="solver_rsd" localSheetId="0" hidden="1">0</definedName>
    <definedName name="solver_rsd" localSheetId="2" hidden="1">0</definedName>
    <definedName name="solver_scl" localSheetId="4" hidden="1">2</definedName>
    <definedName name="solver_scl" localSheetId="0" hidden="1">2</definedName>
    <definedName name="solver_scl" localSheetId="2" hidden="1">1</definedName>
    <definedName name="solver_sho" localSheetId="4" hidden="1">2</definedName>
    <definedName name="solver_sho" localSheetId="0" hidden="1">2</definedName>
    <definedName name="solver_sho" localSheetId="2" hidden="1">2</definedName>
    <definedName name="solver_ssz" localSheetId="4" hidden="1">100</definedName>
    <definedName name="solver_ssz" localSheetId="0" hidden="1">100</definedName>
    <definedName name="solver_ssz" localSheetId="2" hidden="1">100</definedName>
    <definedName name="solver_tim" localSheetId="4" hidden="1">100</definedName>
    <definedName name="solver_tim" localSheetId="0" hidden="1">2147483647</definedName>
    <definedName name="solver_tim" localSheetId="2" hidden="1">2147483647</definedName>
    <definedName name="solver_tol" localSheetId="4" hidden="1">0.05</definedName>
    <definedName name="solver_tol" localSheetId="0" hidden="1">0.01</definedName>
    <definedName name="solver_tol" localSheetId="2" hidden="1">0.01</definedName>
    <definedName name="solver_typ" localSheetId="4" hidden="1">2</definedName>
    <definedName name="solver_typ" localSheetId="0" hidden="1">2</definedName>
    <definedName name="solver_typ" localSheetId="2" hidden="1">2</definedName>
    <definedName name="solver_val" localSheetId="4" hidden="1">0</definedName>
    <definedName name="solver_val" localSheetId="0" hidden="1">0</definedName>
    <definedName name="solver_val" localSheetId="2" hidden="1">0</definedName>
    <definedName name="solver_ver" localSheetId="4" hidden="1">3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F4" i="5"/>
  <c r="G4" i="5" s="1"/>
  <c r="F4" i="1"/>
  <c r="H3" i="1" s="1"/>
  <c r="G4" i="1" l="1"/>
  <c r="H2" i="5"/>
  <c r="F5" i="5" s="1"/>
  <c r="H4" i="5"/>
  <c r="H3" i="5"/>
  <c r="H4" i="1"/>
  <c r="H2" i="1"/>
  <c r="F5" i="1" s="1"/>
  <c r="G5" i="5" l="1"/>
  <c r="H5" i="5"/>
  <c r="I5" i="1"/>
  <c r="H5" i="1"/>
  <c r="D27" i="1"/>
  <c r="C2" i="4"/>
  <c r="C18" i="4"/>
  <c r="C7" i="4"/>
  <c r="C23" i="4"/>
  <c r="C8" i="4"/>
  <c r="C24" i="4"/>
  <c r="D22" i="4"/>
  <c r="D25" i="4"/>
  <c r="H7" i="4"/>
  <c r="H4" i="4"/>
  <c r="C10" i="4"/>
  <c r="C13" i="4"/>
  <c r="C15" i="4"/>
  <c r="C16" i="4"/>
  <c r="H6" i="4"/>
  <c r="D20" i="4"/>
  <c r="C14" i="4"/>
  <c r="C3" i="4"/>
  <c r="C19" i="4"/>
  <c r="C4" i="4"/>
  <c r="D18" i="4"/>
  <c r="H3" i="4"/>
  <c r="D24" i="4"/>
  <c r="C6" i="4"/>
  <c r="C22" i="4"/>
  <c r="C11" i="4"/>
  <c r="C9" i="4"/>
  <c r="C12" i="4"/>
  <c r="C5" i="4"/>
  <c r="H2" i="4"/>
  <c r="D19" i="4"/>
  <c r="D21" i="4"/>
  <c r="H8" i="4"/>
  <c r="C17" i="4"/>
  <c r="C21" i="4"/>
  <c r="D23" i="4"/>
  <c r="H5" i="4"/>
  <c r="C20" i="4"/>
  <c r="C25" i="4"/>
  <c r="I5" i="5" l="1"/>
  <c r="J5" i="5" s="1"/>
  <c r="F6" i="5"/>
  <c r="E25" i="4"/>
  <c r="E21" i="4"/>
  <c r="E5" i="4"/>
  <c r="E24" i="4"/>
  <c r="E20" i="4"/>
  <c r="E16" i="4"/>
  <c r="E12" i="4"/>
  <c r="E8" i="4"/>
  <c r="E4" i="4"/>
  <c r="E17" i="4"/>
  <c r="E9" i="4"/>
  <c r="E23" i="4"/>
  <c r="E19" i="4"/>
  <c r="E15" i="4"/>
  <c r="E11" i="4"/>
  <c r="E7" i="4"/>
  <c r="E3" i="4"/>
  <c r="E13" i="4"/>
  <c r="E22" i="4"/>
  <c r="E18" i="4"/>
  <c r="E14" i="4"/>
  <c r="E10" i="4"/>
  <c r="E6" i="4"/>
  <c r="E2" i="4"/>
  <c r="L9" i="4" s="1"/>
  <c r="G5" i="1"/>
  <c r="F6" i="1" s="1"/>
  <c r="K5" i="5" l="1"/>
  <c r="L5" i="5" s="1"/>
  <c r="M5" i="5"/>
  <c r="H6" i="5"/>
  <c r="G6" i="5"/>
  <c r="F7" i="5" s="1"/>
  <c r="G6" i="1"/>
  <c r="I7" i="1" s="1"/>
  <c r="H6" i="1"/>
  <c r="I6" i="1"/>
  <c r="G7" i="5" l="1"/>
  <c r="I7" i="5" s="1"/>
  <c r="J7" i="5" s="1"/>
  <c r="I6" i="5"/>
  <c r="J6" i="5" s="1"/>
  <c r="M6" i="5" s="1"/>
  <c r="H7" i="5"/>
  <c r="F8" i="5"/>
  <c r="F7" i="1"/>
  <c r="G8" i="5" l="1"/>
  <c r="I8" i="5" s="1"/>
  <c r="J8" i="5" s="1"/>
  <c r="K6" i="5"/>
  <c r="L6" i="5" s="1"/>
  <c r="H8" i="5"/>
  <c r="K7" i="5"/>
  <c r="L7" i="5" s="1"/>
  <c r="M7" i="5"/>
  <c r="G7" i="1"/>
  <c r="H7" i="1"/>
  <c r="F9" i="5" l="1"/>
  <c r="G9" i="5" s="1"/>
  <c r="F10" i="5" s="1"/>
  <c r="M8" i="5"/>
  <c r="K8" i="5"/>
  <c r="L8" i="5" s="1"/>
  <c r="I8" i="1"/>
  <c r="J8" i="1" s="1"/>
  <c r="F8" i="1"/>
  <c r="H9" i="5" l="1"/>
  <c r="I9" i="5"/>
  <c r="G10" i="5"/>
  <c r="F11" i="5" s="1"/>
  <c r="H10" i="5"/>
  <c r="H8" i="1"/>
  <c r="G8" i="1"/>
  <c r="I9" i="1" s="1"/>
  <c r="J9" i="1" s="1"/>
  <c r="M8" i="1"/>
  <c r="K8" i="1"/>
  <c r="L8" i="1" s="1"/>
  <c r="I10" i="5" l="1"/>
  <c r="G11" i="5"/>
  <c r="I11" i="5" s="1"/>
  <c r="H11" i="5"/>
  <c r="J9" i="5"/>
  <c r="M9" i="1"/>
  <c r="K9" i="1"/>
  <c r="L9" i="1" s="1"/>
  <c r="F9" i="1"/>
  <c r="J11" i="5" l="1"/>
  <c r="F12" i="5"/>
  <c r="J10" i="5"/>
  <c r="K10" i="5" s="1"/>
  <c r="L10" i="5" s="1"/>
  <c r="K9" i="5"/>
  <c r="L9" i="5" s="1"/>
  <c r="M9" i="5"/>
  <c r="G9" i="1"/>
  <c r="I10" i="1" s="1"/>
  <c r="J10" i="1" s="1"/>
  <c r="H9" i="1"/>
  <c r="G12" i="5" l="1"/>
  <c r="I12" i="5" s="1"/>
  <c r="H12" i="5"/>
  <c r="M10" i="5"/>
  <c r="K11" i="5"/>
  <c r="L11" i="5" s="1"/>
  <c r="M11" i="5"/>
  <c r="F10" i="1"/>
  <c r="M10" i="1"/>
  <c r="K10" i="1"/>
  <c r="L10" i="1" s="1"/>
  <c r="F13" i="5" l="1"/>
  <c r="G10" i="1"/>
  <c r="F11" i="1" s="1"/>
  <c r="H11" i="1" s="1"/>
  <c r="H10" i="1"/>
  <c r="H13" i="5" l="1"/>
  <c r="G13" i="5"/>
  <c r="F14" i="5" s="1"/>
  <c r="J12" i="5"/>
  <c r="K12" i="5" s="1"/>
  <c r="L12" i="5" s="1"/>
  <c r="G11" i="1"/>
  <c r="I12" i="1" s="1"/>
  <c r="J12" i="1" s="1"/>
  <c r="M12" i="1" s="1"/>
  <c r="I11" i="1"/>
  <c r="J11" i="1" s="1"/>
  <c r="I13" i="5" l="1"/>
  <c r="J13" i="5" s="1"/>
  <c r="M13" i="5" s="1"/>
  <c r="G14" i="5"/>
  <c r="F15" i="5" s="1"/>
  <c r="G15" i="5" s="1"/>
  <c r="H14" i="5"/>
  <c r="M12" i="5"/>
  <c r="F12" i="1"/>
  <c r="H12" i="1" s="1"/>
  <c r="K12" i="1"/>
  <c r="L12" i="1" s="1"/>
  <c r="K11" i="1"/>
  <c r="L11" i="1" s="1"/>
  <c r="M11" i="1"/>
  <c r="I14" i="5" l="1"/>
  <c r="J14" i="5" s="1"/>
  <c r="M14" i="5" s="1"/>
  <c r="H15" i="5"/>
  <c r="I15" i="5"/>
  <c r="F16" i="5"/>
  <c r="K13" i="5"/>
  <c r="L13" i="5" s="1"/>
  <c r="G12" i="1"/>
  <c r="F13" i="1" s="1"/>
  <c r="G13" i="1" s="1"/>
  <c r="F14" i="1" s="1"/>
  <c r="K14" i="5" l="1"/>
  <c r="L14" i="5" s="1"/>
  <c r="H16" i="5"/>
  <c r="G16" i="5"/>
  <c r="I16" i="5" s="1"/>
  <c r="J15" i="5"/>
  <c r="H13" i="1"/>
  <c r="I13" i="1"/>
  <c r="J13" i="1" s="1"/>
  <c r="M13" i="1" s="1"/>
  <c r="I14" i="1"/>
  <c r="J14" i="1" s="1"/>
  <c r="M14" i="1" s="1"/>
  <c r="H14" i="1"/>
  <c r="G14" i="1"/>
  <c r="I15" i="1" s="1"/>
  <c r="J15" i="1" s="1"/>
  <c r="F17" i="5" l="1"/>
  <c r="K15" i="5"/>
  <c r="L15" i="5" s="1"/>
  <c r="M15" i="5"/>
  <c r="K13" i="1"/>
  <c r="L13" i="1" s="1"/>
  <c r="K14" i="1"/>
  <c r="L14" i="1" s="1"/>
  <c r="M15" i="1"/>
  <c r="K15" i="1"/>
  <c r="L15" i="1" s="1"/>
  <c r="F15" i="1"/>
  <c r="H17" i="5" l="1"/>
  <c r="G17" i="5"/>
  <c r="F18" i="5" s="1"/>
  <c r="G15" i="1"/>
  <c r="I16" i="1" s="1"/>
  <c r="J16" i="1" s="1"/>
  <c r="H15" i="1"/>
  <c r="I17" i="5" l="1"/>
  <c r="G18" i="5"/>
  <c r="F19" i="5" s="1"/>
  <c r="H18" i="5"/>
  <c r="J16" i="5"/>
  <c r="M16" i="5" s="1"/>
  <c r="M16" i="1"/>
  <c r="K16" i="1"/>
  <c r="L16" i="1" s="1"/>
  <c r="F16" i="1"/>
  <c r="I18" i="5" l="1"/>
  <c r="J18" i="5" s="1"/>
  <c r="H19" i="5"/>
  <c r="G19" i="5"/>
  <c r="I19" i="5" s="1"/>
  <c r="K16" i="5"/>
  <c r="L16" i="5" s="1"/>
  <c r="J17" i="5"/>
  <c r="M17" i="5" s="1"/>
  <c r="H16" i="1"/>
  <c r="G16" i="1"/>
  <c r="I17" i="1" s="1"/>
  <c r="J17" i="1" s="1"/>
  <c r="F20" i="5" l="1"/>
  <c r="K17" i="5"/>
  <c r="L17" i="5" s="1"/>
  <c r="K18" i="5"/>
  <c r="L18" i="5" s="1"/>
  <c r="M18" i="5"/>
  <c r="F17" i="1"/>
  <c r="M17" i="1"/>
  <c r="K17" i="1"/>
  <c r="L17" i="1" s="1"/>
  <c r="G20" i="5" l="1"/>
  <c r="I20" i="5" s="1"/>
  <c r="H20" i="5"/>
  <c r="J19" i="5"/>
  <c r="G17" i="1"/>
  <c r="F18" i="1" s="1"/>
  <c r="H17" i="1"/>
  <c r="F21" i="5" l="1"/>
  <c r="K19" i="5"/>
  <c r="L19" i="5" s="1"/>
  <c r="M19" i="5"/>
  <c r="I18" i="1"/>
  <c r="J18" i="1" s="1"/>
  <c r="G18" i="1"/>
  <c r="I19" i="1" s="1"/>
  <c r="J19" i="1" s="1"/>
  <c r="H18" i="1"/>
  <c r="H21" i="5" l="1"/>
  <c r="G21" i="5"/>
  <c r="F22" i="5" s="1"/>
  <c r="F19" i="1"/>
  <c r="G19" i="1" s="1"/>
  <c r="I20" i="1" s="1"/>
  <c r="J20" i="1" s="1"/>
  <c r="M19" i="1"/>
  <c r="K19" i="1"/>
  <c r="L19" i="1" s="1"/>
  <c r="M18" i="1"/>
  <c r="K18" i="1"/>
  <c r="L18" i="1" s="1"/>
  <c r="I21" i="5" l="1"/>
  <c r="J21" i="5" s="1"/>
  <c r="H22" i="5"/>
  <c r="G22" i="5"/>
  <c r="F23" i="5" s="1"/>
  <c r="J20" i="5"/>
  <c r="H19" i="1"/>
  <c r="M20" i="1"/>
  <c r="K20" i="1"/>
  <c r="L20" i="1" s="1"/>
  <c r="F20" i="1"/>
  <c r="I22" i="5" l="1"/>
  <c r="G23" i="5"/>
  <c r="F24" i="5" s="1"/>
  <c r="H23" i="5"/>
  <c r="K21" i="5"/>
  <c r="L21" i="5" s="1"/>
  <c r="M21" i="5"/>
  <c r="M20" i="5"/>
  <c r="K20" i="5"/>
  <c r="L20" i="5" s="1"/>
  <c r="H20" i="1"/>
  <c r="G20" i="1"/>
  <c r="F21" i="1" s="1"/>
  <c r="I23" i="5" l="1"/>
  <c r="G24" i="5"/>
  <c r="I24" i="5" s="1"/>
  <c r="H24" i="5"/>
  <c r="I21" i="1"/>
  <c r="J21" i="1" s="1"/>
  <c r="K21" i="1" s="1"/>
  <c r="L21" i="1" s="1"/>
  <c r="G21" i="1"/>
  <c r="I22" i="1" s="1"/>
  <c r="J22" i="1" s="1"/>
  <c r="H21" i="1"/>
  <c r="F25" i="5" l="1"/>
  <c r="J22" i="5"/>
  <c r="F22" i="1"/>
  <c r="H22" i="1" s="1"/>
  <c r="M21" i="1"/>
  <c r="M22" i="1"/>
  <c r="K22" i="1"/>
  <c r="L22" i="1" s="1"/>
  <c r="H25" i="5" l="1"/>
  <c r="G25" i="5"/>
  <c r="I25" i="5" s="1"/>
  <c r="J23" i="5"/>
  <c r="M23" i="5" s="1"/>
  <c r="K22" i="5"/>
  <c r="L22" i="5" s="1"/>
  <c r="M22" i="5"/>
  <c r="G22" i="1"/>
  <c r="I23" i="1" s="1"/>
  <c r="J23" i="1" s="1"/>
  <c r="M23" i="1" s="1"/>
  <c r="K23" i="5" l="1"/>
  <c r="L23" i="5" s="1"/>
  <c r="J24" i="5"/>
  <c r="J25" i="5"/>
  <c r="F23" i="1"/>
  <c r="G23" i="1" s="1"/>
  <c r="I24" i="1" s="1"/>
  <c r="J24" i="1" s="1"/>
  <c r="K23" i="1"/>
  <c r="L23" i="1" s="1"/>
  <c r="K25" i="5" l="1"/>
  <c r="L25" i="5" s="1"/>
  <c r="M25" i="5"/>
  <c r="M24" i="5"/>
  <c r="K24" i="5"/>
  <c r="L24" i="5" s="1"/>
  <c r="H23" i="1"/>
  <c r="F24" i="1"/>
  <c r="M24" i="1"/>
  <c r="K24" i="1"/>
  <c r="L24" i="1" s="1"/>
  <c r="M28" i="5" l="1"/>
  <c r="G24" i="1"/>
  <c r="I25" i="1" s="1"/>
  <c r="J25" i="1" s="1"/>
  <c r="H24" i="1"/>
  <c r="F25" i="1" l="1"/>
  <c r="H25" i="1" s="1"/>
  <c r="M25" i="1"/>
  <c r="K28" i="1" s="1"/>
  <c r="K25" i="1"/>
  <c r="L25" i="1" s="1"/>
  <c r="G25" i="1" l="1"/>
</calcChain>
</file>

<file path=xl/sharedStrings.xml><?xml version="1.0" encoding="utf-8"?>
<sst xmlns="http://schemas.openxmlformats.org/spreadsheetml/2006/main" count="133" uniqueCount="60">
  <si>
    <t>Period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</si>
  <si>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</si>
  <si>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</si>
  <si>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</si>
  <si>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</si>
  <si>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</si>
  <si>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</si>
  <si>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</si>
  <si>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</si>
  <si>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</si>
  <si>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</si>
  <si>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</si>
  <si>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</si>
  <si>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</si>
  <si>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</t>
  </si>
  <si>
    <t xml:space="preserve"> </t>
  </si>
  <si>
    <t>Level</t>
  </si>
  <si>
    <t>Trend</t>
  </si>
  <si>
    <t>Seasonal</t>
  </si>
  <si>
    <t>Forcast</t>
  </si>
  <si>
    <t>Error</t>
  </si>
  <si>
    <t>S-ind_avg</t>
  </si>
  <si>
    <t>Take the average of the First 3 demands and Keep in S-ind_avg</t>
  </si>
  <si>
    <t>Devide the demand by the average of first 3 demand</t>
  </si>
  <si>
    <t>The sum of these 3 demand should average to 1</t>
  </si>
  <si>
    <t>Steps</t>
  </si>
  <si>
    <t>Take the level estimate in the third demand as the average value</t>
  </si>
  <si>
    <t>Apply the formula</t>
  </si>
  <si>
    <t>ABS Error</t>
  </si>
  <si>
    <t>ERROR %</t>
  </si>
  <si>
    <t>Sq. Error</t>
  </si>
  <si>
    <t>U-Stat</t>
  </si>
  <si>
    <t>Alpha</t>
  </si>
  <si>
    <t>Beta</t>
  </si>
  <si>
    <t>Gamma</t>
  </si>
  <si>
    <t>Week</t>
  </si>
  <si>
    <t>Deseasonalized Demand</t>
  </si>
  <si>
    <t>Deseasonalized Demand
After Regression</t>
  </si>
  <si>
    <t>Seasonal Factor
(For Initiatized)</t>
  </si>
  <si>
    <t>Seasonal Factor</t>
  </si>
  <si>
    <t>Level Lt</t>
  </si>
  <si>
    <t>Forcast Ft</t>
  </si>
  <si>
    <t>Error Et</t>
  </si>
  <si>
    <t>Error Square</t>
  </si>
  <si>
    <t>Absolute Error At</t>
  </si>
  <si>
    <t>|Ft - Dt| / Dt</t>
  </si>
  <si>
    <t>Timeline</t>
  </si>
  <si>
    <t>Values</t>
  </si>
  <si>
    <t>Forecast</t>
  </si>
  <si>
    <t>Confidence Interval</t>
  </si>
  <si>
    <t>Statistic</t>
  </si>
  <si>
    <t>Value</t>
  </si>
  <si>
    <t>MASE</t>
  </si>
  <si>
    <t>SMAPE</t>
  </si>
  <si>
    <t>MAE</t>
  </si>
  <si>
    <t>RMSE</t>
  </si>
  <si>
    <t>Column1</t>
  </si>
  <si>
    <t>MSE</t>
  </si>
  <si>
    <t>calculate seasonality with the help of FORECAST.ETS.SEASONALITY()</t>
  </si>
  <si>
    <t>Use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</si>
</sst>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Sheet4!$B$2:$B$25</c:f>
              <c:numCache>
                <c:formatCode>General</c:formatCode>
                <c:ptCount val="2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65</c:v>
                </c:pt>
                <c:pt idx="4">
                  <c:v>28</c:v>
                </c:pt>
                <c:pt idx="5">
                  <c:v>38</c:v>
                </c:pt>
                <c:pt idx="6">
                  <c:v>44</c:v>
                </c:pt>
                <c:pt idx="7">
                  <c:v>69</c:v>
                </c:pt>
                <c:pt idx="8">
                  <c:v>31</c:v>
                </c:pt>
                <c:pt idx="9">
                  <c:v>41</c:v>
                </c:pt>
                <c:pt idx="10">
                  <c:v>48</c:v>
                </c:pt>
                <c:pt idx="11">
                  <c:v>74</c:v>
                </c:pt>
                <c:pt idx="12">
                  <c:v>35</c:v>
                </c:pt>
                <c:pt idx="13">
                  <c:v>45</c:v>
                </c:pt>
                <c:pt idx="14">
                  <c:v>52</c:v>
                </c:pt>
                <c:pt idx="15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F1-41F8-8F09-497B78C2C46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Sheet4!$D$2:$D$25</c:f>
                <c:numCache>
                  <c:formatCode>General</c:formatCode>
                  <c:ptCount val="24"/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Sheet4!$D$2:$D$25</c:f>
                <c:numCache>
                  <c:formatCode>General</c:formatCode>
                  <c:ptCount val="24"/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Sheet4!$C$2:$C$25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F1-41F8-8F09-497B78C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5780208"/>
        <c:axId val="405778248"/>
      </c:barChart>
      <c:catAx>
        <c:axId val="405780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8248"/>
        <c:crosses val="autoZero"/>
        <c:auto val="1"/>
        <c:lblAlgn val="ctr"/>
        <c:lblOffset val="100"/>
        <c:noMultiLvlLbl val="0"/>
      </c:catAx>
      <c:valAx>
        <c:axId val="4057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94343</xdr:colOff>
      <xdr:row>4</xdr:row>
      <xdr:rowOff>155123</xdr:rowOff>
    </xdr:from>
    <xdr:to>
      <xdr:col>20</xdr:col>
      <xdr:colOff>18502</xdr:colOff>
      <xdr:row>14</xdr:row>
      <xdr:rowOff>22466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7718" y="917123"/>
          <a:ext cx="4381859" cy="1772343"/>
        </a:xfrm>
        <a:prstGeom prst="rect">
          <a:avLst/>
        </a:prstGeom>
      </xdr:spPr>
    </xdr:pic>
    <xdr:clientData/>
  </xdr:twoCellAnchor>
  <xdr:twoCellAnchor editAs="oneCell">
    <xdr:from>
      <xdr:col>13</xdr:col>
      <xdr:colOff>117475</xdr:colOff>
      <xdr:row>14</xdr:row>
      <xdr:rowOff>47625</xdr:rowOff>
    </xdr:from>
    <xdr:to>
      <xdr:col>23</xdr:col>
      <xdr:colOff>30967</xdr:colOff>
      <xdr:row>18</xdr:row>
      <xdr:rowOff>72930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0850" y="2714625"/>
          <a:ext cx="6199992" cy="787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415925</xdr:colOff>
      <xdr:row>13</xdr:row>
      <xdr:rowOff>47625</xdr:rowOff>
    </xdr:from>
    <xdr:to>
      <xdr:col>19</xdr:col>
      <xdr:colOff>454025</xdr:colOff>
      <xdr:row>29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532493</xdr:colOff>
      <xdr:row>4</xdr:row>
      <xdr:rowOff>107498</xdr:rowOff>
    </xdr:from>
    <xdr:to>
      <xdr:col>22</xdr:col>
      <xdr:colOff>456652</xdr:colOff>
      <xdr:row>13</xdr:row>
      <xdr:rowOff>165341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5568" y="869498"/>
          <a:ext cx="4191359" cy="177234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269875</xdr:colOff>
      <xdr:row>32</xdr:row>
      <xdr:rowOff>0</xdr:rowOff>
    </xdr:from>
    <xdr:to>
      <xdr:col>22</xdr:col>
      <xdr:colOff>602467</xdr:colOff>
      <xdr:row>36</xdr:row>
      <xdr:rowOff>25305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3250" y="6096000"/>
          <a:ext cx="6009492" cy="7873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Timeline" dataDxfId="4"/>
    <tableColumn id="2" name="Values"/>
    <tableColumn id="3" name="Forecast" dataDxfId="3">
      <calculatedColumnFormula>_xlfn.FORECAST.ETS(A2,$B$2:$B$17,$A$2:$A$17,1,1)</calculatedColumnFormula>
    </tableColumn>
    <tableColumn id="4" name="Confidence Interval" dataDxfId="2">
      <calculatedColumnFormula>_xlfn.FORECAST.ETS.CONFINT(A2,$B$2:$B$17,$A$2:$A$17,0.95,1,1)</calculatedColumnFormula>
    </tableColumn>
    <tableColumn id="5" name="Column1" dataDxfId="1">
      <calculatedColumnFormula>Table1[[#This Row],[Forecast]]-Table1[[#This Row],[Values]]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K8" sqref="K8:K25"/>
    </sheetView>
  </sheetViews>
  <sheetFormatPr defaultRowHeight="15" x14ac:dyDescent="0.25"/>
  <cols>
    <col min="13" max="13" width="9.5703125" customWidth="1"/>
    <col min="15" max="15" width="12" customWidth="1"/>
    <col min="25" max="25" width="55.140625" bestFit="1" customWidth="1"/>
  </cols>
  <sheetData>
    <row r="1" spans="1:25" x14ac:dyDescent="0.25">
      <c r="A1" t="s">
        <v>0</v>
      </c>
      <c r="B1" t="s">
        <v>1</v>
      </c>
      <c r="C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28</v>
      </c>
      <c r="L1" t="s">
        <v>29</v>
      </c>
      <c r="M1" t="s">
        <v>30</v>
      </c>
      <c r="N1" t="s">
        <v>31</v>
      </c>
    </row>
    <row r="2" spans="1:25" x14ac:dyDescent="0.25">
      <c r="A2">
        <v>1</v>
      </c>
      <c r="B2" t="s">
        <v>2</v>
      </c>
      <c r="C2">
        <v>118</v>
      </c>
      <c r="D2" s="1"/>
      <c r="E2" s="1"/>
      <c r="F2" s="5"/>
      <c r="G2" s="5"/>
      <c r="H2" s="5">
        <f>C2/$F$4</f>
        <v>0.97252747252747251</v>
      </c>
      <c r="I2" s="5"/>
      <c r="J2" s="2"/>
      <c r="K2" s="2"/>
      <c r="L2" s="2"/>
      <c r="M2" s="2"/>
      <c r="N2" s="2"/>
      <c r="Q2" t="s">
        <v>32</v>
      </c>
      <c r="R2">
        <v>0.06</v>
      </c>
    </row>
    <row r="3" spans="1:25" x14ac:dyDescent="0.25">
      <c r="A3">
        <v>2</v>
      </c>
      <c r="B3" t="s">
        <v>3</v>
      </c>
      <c r="C3">
        <v>93</v>
      </c>
      <c r="D3" s="1"/>
      <c r="E3" s="1"/>
      <c r="F3" s="5"/>
      <c r="G3" s="5"/>
      <c r="H3" s="5">
        <f>C3/$F$4</f>
        <v>0.76648351648351654</v>
      </c>
      <c r="I3" s="5"/>
      <c r="J3" s="2"/>
      <c r="K3" s="2"/>
      <c r="L3" s="2"/>
      <c r="M3" s="2"/>
      <c r="N3" s="2"/>
      <c r="Q3" t="s">
        <v>33</v>
      </c>
      <c r="R3">
        <v>0.08</v>
      </c>
    </row>
    <row r="4" spans="1:25" x14ac:dyDescent="0.25">
      <c r="A4">
        <v>3</v>
      </c>
      <c r="B4" t="s">
        <v>4</v>
      </c>
      <c r="C4">
        <v>153</v>
      </c>
      <c r="D4" s="1"/>
      <c r="E4" s="1"/>
      <c r="F4" s="5">
        <f>AVERAGE(C2:C4)</f>
        <v>121.33333333333333</v>
      </c>
      <c r="G4" s="5">
        <f>C4/F4</f>
        <v>1.2609890109890109</v>
      </c>
      <c r="H4" s="5">
        <f>C4/$F$4</f>
        <v>1.2609890109890109</v>
      </c>
      <c r="I4" s="5"/>
      <c r="J4" s="2"/>
      <c r="K4" s="2"/>
      <c r="L4" s="2"/>
      <c r="M4" s="2"/>
      <c r="N4" s="2"/>
      <c r="Q4" t="s">
        <v>34</v>
      </c>
      <c r="R4">
        <v>1.2</v>
      </c>
    </row>
    <row r="5" spans="1:25" x14ac:dyDescent="0.25">
      <c r="A5">
        <v>4</v>
      </c>
      <c r="B5" t="s">
        <v>5</v>
      </c>
      <c r="C5">
        <v>125</v>
      </c>
      <c r="D5" s="1"/>
      <c r="E5" s="1"/>
      <c r="F5" s="4">
        <f>$R$2*(C5/H2)+(1-$R$2)*(F4+G4)</f>
        <v>122.95052741044266</v>
      </c>
      <c r="G5" s="4">
        <f>$R$3*(F5-F4)+(1-$R$3)*(G4)</f>
        <v>1.2894854162786367</v>
      </c>
      <c r="H5" s="4">
        <f>$R$4*(C5/F5)+(1-$R$4)*(H2)</f>
        <v>1.0254974055167134</v>
      </c>
      <c r="I5" s="4">
        <f>(F4+1*G4)*H2</f>
        <v>119.22634645574205</v>
      </c>
      <c r="J5" s="2"/>
      <c r="K5" s="2"/>
      <c r="L5" s="2"/>
      <c r="M5" s="2"/>
      <c r="N5" s="2"/>
      <c r="Y5" t="s">
        <v>25</v>
      </c>
    </row>
    <row r="6" spans="1:25" x14ac:dyDescent="0.25">
      <c r="A6">
        <v>5</v>
      </c>
      <c r="B6" t="s">
        <v>6</v>
      </c>
      <c r="C6">
        <v>102</v>
      </c>
      <c r="D6" s="1"/>
      <c r="E6" s="1"/>
      <c r="F6" s="4">
        <f t="shared" ref="F6:F7" si="0">$R$2*(C6/H3)+(1-$R$2)*(F5+G5)</f>
        <v>124.77012818615027</v>
      </c>
      <c r="G6" s="4">
        <f t="shared" ref="G6:G7" si="1">$R$3*(F6-F5)+(1-$R$3)*(G5)</f>
        <v>1.331894645032955</v>
      </c>
      <c r="H6" s="4">
        <f t="shared" ref="H6:H7" si="2">$R$4*(C6/F6)+(1-$R$4)*(H3)</f>
        <v>0.82770733813047093</v>
      </c>
      <c r="I6" s="4">
        <f t="shared" ref="I6:I7" si="3">(F5+1*G5)*H3</f>
        <v>95.227921919382538</v>
      </c>
      <c r="J6" s="2"/>
      <c r="K6" s="2"/>
      <c r="L6" s="2"/>
      <c r="M6" s="2"/>
      <c r="N6" s="2"/>
      <c r="X6">
        <v>1</v>
      </c>
      <c r="Y6" t="s">
        <v>22</v>
      </c>
    </row>
    <row r="7" spans="1:25" x14ac:dyDescent="0.25">
      <c r="A7">
        <v>6</v>
      </c>
      <c r="B7" t="s">
        <v>7</v>
      </c>
      <c r="C7">
        <v>141</v>
      </c>
      <c r="D7" s="1"/>
      <c r="E7" s="1"/>
      <c r="F7" s="4">
        <f t="shared" si="0"/>
        <v>125.24492106915537</v>
      </c>
      <c r="G7" s="4">
        <f t="shared" si="1"/>
        <v>1.263326504070726</v>
      </c>
      <c r="H7" s="4">
        <f t="shared" si="2"/>
        <v>1.0987551830060795</v>
      </c>
      <c r="I7" s="4">
        <f t="shared" si="3"/>
        <v>159.01326505360743</v>
      </c>
      <c r="J7" s="2"/>
      <c r="K7" s="2"/>
      <c r="L7" s="2"/>
      <c r="M7" s="2"/>
      <c r="N7" s="2"/>
      <c r="X7">
        <v>2</v>
      </c>
      <c r="Y7" t="s">
        <v>23</v>
      </c>
    </row>
    <row r="8" spans="1:25" x14ac:dyDescent="0.25">
      <c r="A8">
        <v>7</v>
      </c>
      <c r="B8" t="s">
        <v>8</v>
      </c>
      <c r="C8">
        <v>113</v>
      </c>
      <c r="D8" s="1"/>
      <c r="E8" s="1"/>
      <c r="F8" s="3">
        <f t="shared" ref="F8:F25" si="4">$R$2*(C8/H5)+(1-$R$2)*(F7+G7)</f>
        <v>125.52917851428229</v>
      </c>
      <c r="G8" s="3">
        <f t="shared" ref="G8:G25" si="5">$R$3*(F8-F7)+(1-$R$3)*(G7)</f>
        <v>1.1850009793552221</v>
      </c>
      <c r="H8" s="3">
        <f t="shared" ref="H8:H25" si="6">$R$4*(C8/F8)+(1-$R$4)*(H5)</f>
        <v>0.87512745581214024</v>
      </c>
      <c r="I8" s="6">
        <f t="shared" ref="I8:I25" si="7">(F7+1*G7)*H5</f>
        <v>129.73387966280941</v>
      </c>
      <c r="J8" s="2">
        <f>C8-I8</f>
        <v>-16.733879662809414</v>
      </c>
      <c r="K8" s="2">
        <f>ABS(J8)</f>
        <v>16.733879662809414</v>
      </c>
      <c r="L8" s="7">
        <f>K8/C8</f>
        <v>0.14808743064433111</v>
      </c>
      <c r="M8" s="2">
        <f>J8*J8</f>
        <v>280.02272856938652</v>
      </c>
      <c r="N8" s="2"/>
      <c r="X8">
        <v>3</v>
      </c>
      <c r="Y8" t="s">
        <v>24</v>
      </c>
    </row>
    <row r="9" spans="1:25" x14ac:dyDescent="0.25">
      <c r="A9">
        <v>8</v>
      </c>
      <c r="B9" t="s">
        <v>9</v>
      </c>
      <c r="C9">
        <v>99</v>
      </c>
      <c r="D9" s="1"/>
      <c r="E9" s="1"/>
      <c r="F9" s="3">
        <f t="shared" si="4"/>
        <v>126.28777832928262</v>
      </c>
      <c r="G9" s="3">
        <f t="shared" si="5"/>
        <v>1.1508888862068303</v>
      </c>
      <c r="H9" s="3">
        <f t="shared" si="6"/>
        <v>0.77516713911050561</v>
      </c>
      <c r="I9" s="6">
        <f t="shared" si="7"/>
        <v>104.88225621206541</v>
      </c>
      <c r="J9" s="2">
        <f t="shared" ref="J9:J25" si="8">C9-I9</f>
        <v>-5.882256212065414</v>
      </c>
      <c r="K9" s="2">
        <f t="shared" ref="K9:K25" si="9">ABS(J9)</f>
        <v>5.882256212065414</v>
      </c>
      <c r="L9" s="7">
        <f t="shared" ref="L9:L25" si="10">K9/C9</f>
        <v>5.9416729414802159E-2</v>
      </c>
      <c r="M9" s="2">
        <f t="shared" ref="M9:M25" si="11">J9*J9</f>
        <v>34.600938144382155</v>
      </c>
      <c r="N9" s="2"/>
      <c r="X9">
        <v>4</v>
      </c>
      <c r="Y9" t="s">
        <v>26</v>
      </c>
    </row>
    <row r="10" spans="1:25" x14ac:dyDescent="0.25">
      <c r="A10">
        <v>9</v>
      </c>
      <c r="B10" t="s">
        <v>10</v>
      </c>
      <c r="C10">
        <v>180</v>
      </c>
      <c r="D10" s="1"/>
      <c r="E10" s="1"/>
      <c r="F10" s="3">
        <f t="shared" si="4"/>
        <v>129.62165235175377</v>
      </c>
      <c r="G10" s="3">
        <f t="shared" si="5"/>
        <v>1.3255276971079759</v>
      </c>
      <c r="H10" s="3">
        <f t="shared" si="6"/>
        <v>1.446637225553024</v>
      </c>
      <c r="I10" s="6">
        <f t="shared" si="7"/>
        <v>140.02389611840599</v>
      </c>
      <c r="J10" s="2">
        <f t="shared" si="8"/>
        <v>39.976103881594014</v>
      </c>
      <c r="K10" s="2">
        <f t="shared" si="9"/>
        <v>39.976103881594014</v>
      </c>
      <c r="L10" s="7">
        <f t="shared" si="10"/>
        <v>0.22208946600885562</v>
      </c>
      <c r="M10" s="2">
        <f t="shared" si="11"/>
        <v>1598.0888815519959</v>
      </c>
      <c r="N10" s="2"/>
      <c r="X10">
        <v>5</v>
      </c>
      <c r="Y10" t="s">
        <v>58</v>
      </c>
    </row>
    <row r="11" spans="1:25" x14ac:dyDescent="0.25">
      <c r="A11">
        <v>10</v>
      </c>
      <c r="B11" t="s">
        <v>11</v>
      </c>
      <c r="C11">
        <v>162</v>
      </c>
      <c r="D11" s="1"/>
      <c r="E11" s="1"/>
      <c r="F11" s="3">
        <f t="shared" si="4"/>
        <v>134.19730279360454</v>
      </c>
      <c r="G11" s="3">
        <f t="shared" si="5"/>
        <v>1.5855375166873995</v>
      </c>
      <c r="H11" s="3">
        <f t="shared" si="6"/>
        <v>1.2735878263420766</v>
      </c>
      <c r="I11" s="6">
        <f t="shared" si="7"/>
        <v>114.59547252193464</v>
      </c>
      <c r="J11" s="2">
        <f t="shared" si="8"/>
        <v>47.404527478065361</v>
      </c>
      <c r="K11" s="2">
        <f t="shared" si="9"/>
        <v>47.404527478065361</v>
      </c>
      <c r="L11" s="7">
        <f t="shared" si="10"/>
        <v>0.29262053998805776</v>
      </c>
      <c r="M11" s="2">
        <f t="shared" si="11"/>
        <v>2247.1892254186537</v>
      </c>
      <c r="N11" s="2"/>
      <c r="X11">
        <v>6</v>
      </c>
      <c r="Y11" t="s">
        <v>27</v>
      </c>
    </row>
    <row r="12" spans="1:25" x14ac:dyDescent="0.25">
      <c r="A12">
        <v>11</v>
      </c>
      <c r="B12" t="s">
        <v>12</v>
      </c>
      <c r="C12">
        <v>122</v>
      </c>
      <c r="D12" s="1"/>
      <c r="E12" s="1"/>
      <c r="F12" s="3">
        <f t="shared" si="4"/>
        <v>137.07899464590432</v>
      </c>
      <c r="G12" s="3">
        <f t="shared" si="5"/>
        <v>1.68922986353639</v>
      </c>
      <c r="H12" s="3">
        <f t="shared" si="6"/>
        <v>0.91296390012864181</v>
      </c>
      <c r="I12" s="6">
        <f t="shared" si="7"/>
        <v>105.25439586362764</v>
      </c>
      <c r="J12" s="2">
        <f t="shared" si="8"/>
        <v>16.745604136372364</v>
      </c>
      <c r="K12" s="2">
        <f t="shared" si="9"/>
        <v>16.745604136372364</v>
      </c>
      <c r="L12" s="7">
        <f t="shared" si="10"/>
        <v>0.13725905029813412</v>
      </c>
      <c r="M12" s="2">
        <f t="shared" si="11"/>
        <v>280.41525789209123</v>
      </c>
      <c r="N12" s="2"/>
      <c r="X12">
        <v>7</v>
      </c>
    </row>
    <row r="13" spans="1:25" x14ac:dyDescent="0.25">
      <c r="A13">
        <v>12</v>
      </c>
      <c r="B13" t="s">
        <v>13</v>
      </c>
      <c r="C13">
        <v>181</v>
      </c>
      <c r="D13" s="1"/>
      <c r="E13" s="1"/>
      <c r="F13" s="3">
        <f t="shared" si="4"/>
        <v>137.94919625755642</v>
      </c>
      <c r="G13" s="3">
        <f t="shared" si="5"/>
        <v>1.6237076033856475</v>
      </c>
      <c r="H13" s="3">
        <f t="shared" si="6"/>
        <v>1.2851652369234339</v>
      </c>
      <c r="I13" s="6">
        <f t="shared" si="7"/>
        <v>200.74727929925643</v>
      </c>
      <c r="J13" s="2">
        <f t="shared" si="8"/>
        <v>-19.747279299256434</v>
      </c>
      <c r="K13" s="2">
        <f t="shared" si="9"/>
        <v>19.747279299256434</v>
      </c>
      <c r="L13" s="7">
        <f t="shared" si="10"/>
        <v>0.1091009906036267</v>
      </c>
      <c r="M13" s="2">
        <f t="shared" si="11"/>
        <v>389.95503972284166</v>
      </c>
      <c r="N13" s="2"/>
      <c r="X13">
        <v>8</v>
      </c>
    </row>
    <row r="14" spans="1:25" x14ac:dyDescent="0.25">
      <c r="A14">
        <v>13</v>
      </c>
      <c r="B14" t="s">
        <v>2</v>
      </c>
      <c r="C14">
        <v>170</v>
      </c>
      <c r="D14" s="1"/>
      <c r="E14" s="1"/>
      <c r="F14" s="3">
        <f t="shared" si="4"/>
        <v>139.20740015162386</v>
      </c>
      <c r="G14" s="3">
        <f t="shared" si="5"/>
        <v>1.5944673066401907</v>
      </c>
      <c r="H14" s="3">
        <f t="shared" si="6"/>
        <v>1.2107217704120472</v>
      </c>
      <c r="I14" s="6">
        <f t="shared" si="7"/>
        <v>177.75835124450882</v>
      </c>
      <c r="J14" s="2">
        <f t="shared" si="8"/>
        <v>-7.7583512445088161</v>
      </c>
      <c r="K14" s="2">
        <f t="shared" si="9"/>
        <v>7.7583512445088161</v>
      </c>
      <c r="L14" s="7">
        <f t="shared" si="10"/>
        <v>4.5637360261816563E-2</v>
      </c>
      <c r="M14" s="2">
        <f t="shared" si="11"/>
        <v>60.192014033171496</v>
      </c>
      <c r="N14" s="2"/>
      <c r="X14">
        <v>9</v>
      </c>
    </row>
    <row r="15" spans="1:25" x14ac:dyDescent="0.25">
      <c r="A15">
        <v>14</v>
      </c>
      <c r="B15" t="s">
        <v>3</v>
      </c>
      <c r="C15">
        <v>143</v>
      </c>
      <c r="D15" s="1"/>
      <c r="E15" s="1"/>
      <c r="F15" s="3">
        <f t="shared" si="4"/>
        <v>141.75171736609965</v>
      </c>
      <c r="G15" s="3">
        <f t="shared" si="5"/>
        <v>1.6704552992670392</v>
      </c>
      <c r="H15" s="3">
        <f t="shared" si="6"/>
        <v>1.0279745639790834</v>
      </c>
      <c r="I15" s="6">
        <f t="shared" si="7"/>
        <v>128.54702206009284</v>
      </c>
      <c r="J15" s="2">
        <f t="shared" si="8"/>
        <v>14.452977939907157</v>
      </c>
      <c r="K15" s="2">
        <f t="shared" si="9"/>
        <v>14.452977939907157</v>
      </c>
      <c r="L15" s="7">
        <f t="shared" si="10"/>
        <v>0.10106977580354655</v>
      </c>
      <c r="M15" s="2">
        <f t="shared" si="11"/>
        <v>208.88857133144293</v>
      </c>
      <c r="N15" s="2"/>
      <c r="X15">
        <v>10</v>
      </c>
    </row>
    <row r="16" spans="1:25" x14ac:dyDescent="0.25">
      <c r="A16">
        <v>15</v>
      </c>
      <c r="B16" t="s">
        <v>4</v>
      </c>
      <c r="C16">
        <v>185</v>
      </c>
      <c r="D16" s="1"/>
      <c r="E16" s="1" t="s">
        <v>15</v>
      </c>
      <c r="F16" s="3">
        <f t="shared" si="4"/>
        <v>143.45386397479234</v>
      </c>
      <c r="G16" s="3">
        <f t="shared" si="5"/>
        <v>1.6729906040210911</v>
      </c>
      <c r="H16" s="3">
        <f t="shared" si="6"/>
        <v>1.2905028212832339</v>
      </c>
      <c r="I16" s="6">
        <f t="shared" si="7"/>
        <v>184.32119051355963</v>
      </c>
      <c r="J16" s="2">
        <f t="shared" si="8"/>
        <v>0.67880948644037176</v>
      </c>
      <c r="K16" s="2">
        <f t="shared" si="9"/>
        <v>0.67880948644037176</v>
      </c>
      <c r="L16" s="7">
        <f t="shared" si="10"/>
        <v>3.6692404672452527E-3</v>
      </c>
      <c r="M16" s="2">
        <f t="shared" si="11"/>
        <v>0.46078231888144122</v>
      </c>
      <c r="N16" s="2"/>
      <c r="X16">
        <v>11</v>
      </c>
    </row>
    <row r="17" spans="1:24" x14ac:dyDescent="0.25">
      <c r="A17">
        <v>16</v>
      </c>
      <c r="B17" t="s">
        <v>5</v>
      </c>
      <c r="C17">
        <v>195</v>
      </c>
      <c r="D17" s="1"/>
      <c r="E17" s="1"/>
      <c r="F17" s="3">
        <f t="shared" si="4"/>
        <v>146.08290037702065</v>
      </c>
      <c r="G17" s="3">
        <f t="shared" si="5"/>
        <v>1.7494742678776685</v>
      </c>
      <c r="H17" s="3">
        <f t="shared" si="6"/>
        <v>1.359685835461178</v>
      </c>
      <c r="I17" s="6">
        <f t="shared" si="7"/>
        <v>175.70824230999273</v>
      </c>
      <c r="J17" s="2">
        <f t="shared" si="8"/>
        <v>19.291757690007273</v>
      </c>
      <c r="K17" s="2">
        <f t="shared" si="9"/>
        <v>19.291757690007273</v>
      </c>
      <c r="L17" s="7">
        <f t="shared" si="10"/>
        <v>9.8932090717986018E-2</v>
      </c>
      <c r="M17" s="2">
        <f t="shared" si="11"/>
        <v>372.17191476995475</v>
      </c>
      <c r="N17" s="2"/>
      <c r="X17">
        <v>12</v>
      </c>
    </row>
    <row r="18" spans="1:24" x14ac:dyDescent="0.25">
      <c r="A18">
        <v>17</v>
      </c>
      <c r="B18" t="s">
        <v>6</v>
      </c>
      <c r="C18">
        <v>162</v>
      </c>
      <c r="D18" s="1"/>
      <c r="E18" s="1"/>
      <c r="F18" s="3">
        <f t="shared" si="4"/>
        <v>148.41791904359934</v>
      </c>
      <c r="G18" s="3">
        <f t="shared" si="5"/>
        <v>1.7963178197737504</v>
      </c>
      <c r="H18" s="3">
        <f t="shared" si="6"/>
        <v>1.1042199751416226</v>
      </c>
      <c r="I18" s="6">
        <f t="shared" si="7"/>
        <v>151.96792086758185</v>
      </c>
      <c r="J18" s="2">
        <f t="shared" si="8"/>
        <v>10.032079132418147</v>
      </c>
      <c r="K18" s="2">
        <f t="shared" si="9"/>
        <v>10.032079132418147</v>
      </c>
      <c r="L18" s="7">
        <f t="shared" si="10"/>
        <v>6.1926414397642883E-2</v>
      </c>
      <c r="M18" s="2">
        <f t="shared" si="11"/>
        <v>100.64261171909965</v>
      </c>
      <c r="N18" s="2"/>
      <c r="X18">
        <v>13</v>
      </c>
    </row>
    <row r="19" spans="1:24" x14ac:dyDescent="0.25">
      <c r="A19">
        <v>18</v>
      </c>
      <c r="B19" t="s">
        <v>7</v>
      </c>
      <c r="C19">
        <v>205</v>
      </c>
      <c r="D19" s="1"/>
      <c r="E19" s="1"/>
      <c r="F19" s="3">
        <f t="shared" si="4"/>
        <v>150.73255127603699</v>
      </c>
      <c r="G19" s="3">
        <f t="shared" si="5"/>
        <v>1.8377829727868622</v>
      </c>
      <c r="H19" s="3">
        <f t="shared" si="6"/>
        <v>1.3739291328291503</v>
      </c>
      <c r="I19" s="6">
        <f t="shared" si="7"/>
        <v>193.85189646909092</v>
      </c>
      <c r="J19" s="2">
        <f t="shared" si="8"/>
        <v>11.148103530909083</v>
      </c>
      <c r="K19" s="2">
        <f t="shared" si="9"/>
        <v>11.148103530909083</v>
      </c>
      <c r="L19" s="7">
        <f t="shared" si="10"/>
        <v>5.4380992833702846E-2</v>
      </c>
      <c r="M19" s="2">
        <f t="shared" si="11"/>
        <v>124.28021233586756</v>
      </c>
      <c r="N19" s="2"/>
      <c r="X19">
        <v>14</v>
      </c>
    </row>
    <row r="20" spans="1:24" x14ac:dyDescent="0.25">
      <c r="A20">
        <v>19</v>
      </c>
      <c r="B20" t="s">
        <v>8</v>
      </c>
      <c r="C20">
        <v>212</v>
      </c>
      <c r="D20" s="1"/>
      <c r="E20" s="1"/>
      <c r="F20" s="3">
        <f t="shared" si="4"/>
        <v>152.771216430203</v>
      </c>
      <c r="G20" s="3">
        <f t="shared" si="5"/>
        <v>1.8538535472971942</v>
      </c>
      <c r="H20" s="3">
        <f t="shared" si="6"/>
        <v>1.3932979861293691</v>
      </c>
      <c r="I20" s="6">
        <f t="shared" si="7"/>
        <v>207.44772238970324</v>
      </c>
      <c r="J20" s="2">
        <f t="shared" si="8"/>
        <v>4.5522776102967555</v>
      </c>
      <c r="K20" s="2">
        <f t="shared" si="9"/>
        <v>4.5522776102967555</v>
      </c>
      <c r="L20" s="7">
        <f t="shared" si="10"/>
        <v>2.1473007595739411E-2</v>
      </c>
      <c r="M20" s="2">
        <f t="shared" si="11"/>
        <v>20.723231441209141</v>
      </c>
      <c r="N20" s="2"/>
      <c r="X20">
        <v>15</v>
      </c>
    </row>
    <row r="21" spans="1:24" x14ac:dyDescent="0.25">
      <c r="A21">
        <v>20</v>
      </c>
      <c r="B21" t="s">
        <v>9</v>
      </c>
      <c r="C21">
        <v>162</v>
      </c>
      <c r="D21" s="1"/>
      <c r="E21" s="1"/>
      <c r="F21" s="3">
        <f t="shared" si="4"/>
        <v>154.15015966305643</v>
      </c>
      <c r="G21" s="3">
        <f t="shared" si="5"/>
        <v>1.8158607221416931</v>
      </c>
      <c r="H21" s="3">
        <f t="shared" si="6"/>
        <v>1.0402640078756116</v>
      </c>
      <c r="I21" s="6">
        <f t="shared" si="7"/>
        <v>170.74009092682692</v>
      </c>
      <c r="J21" s="2">
        <f t="shared" si="8"/>
        <v>-8.7400909268269231</v>
      </c>
      <c r="K21" s="2">
        <f t="shared" si="9"/>
        <v>8.7400909268269231</v>
      </c>
      <c r="L21" s="7">
        <f t="shared" si="10"/>
        <v>5.3951178560660021E-2</v>
      </c>
      <c r="M21" s="2">
        <f t="shared" si="11"/>
        <v>76.389189409202302</v>
      </c>
      <c r="N21" s="2"/>
      <c r="X21">
        <v>16</v>
      </c>
    </row>
    <row r="22" spans="1:24" x14ac:dyDescent="0.25">
      <c r="A22">
        <v>21</v>
      </c>
      <c r="B22" t="s">
        <v>10</v>
      </c>
      <c r="C22">
        <v>205</v>
      </c>
      <c r="D22" s="1"/>
      <c r="E22" s="1"/>
      <c r="F22" s="3">
        <f t="shared" si="4"/>
        <v>155.56048596933522</v>
      </c>
      <c r="G22" s="3">
        <f t="shared" si="5"/>
        <v>1.7834179688726608</v>
      </c>
      <c r="H22" s="3">
        <f t="shared" si="6"/>
        <v>1.3065926222549882</v>
      </c>
      <c r="I22" s="6">
        <f t="shared" si="7"/>
        <v>214.28625913864886</v>
      </c>
      <c r="J22" s="2">
        <f t="shared" si="8"/>
        <v>-9.2862591386488589</v>
      </c>
      <c r="K22" s="2">
        <f t="shared" si="9"/>
        <v>9.2862591386488589</v>
      </c>
      <c r="L22" s="7">
        <f t="shared" si="10"/>
        <v>4.5298825066579798E-2</v>
      </c>
      <c r="M22" s="2">
        <f t="shared" si="11"/>
        <v>86.234608790139447</v>
      </c>
      <c r="N22" s="2"/>
      <c r="X22">
        <v>17</v>
      </c>
    </row>
    <row r="23" spans="1:24" x14ac:dyDescent="0.25">
      <c r="A23">
        <v>22</v>
      </c>
      <c r="B23" t="s">
        <v>11</v>
      </c>
      <c r="C23">
        <v>184</v>
      </c>
      <c r="D23" s="1"/>
      <c r="E23" s="1"/>
      <c r="F23" s="3">
        <f t="shared" si="4"/>
        <v>155.8269156914352</v>
      </c>
      <c r="G23" s="3">
        <f t="shared" si="5"/>
        <v>1.6620589091308469</v>
      </c>
      <c r="H23" s="3">
        <f t="shared" si="6"/>
        <v>1.1382971526415431</v>
      </c>
      <c r="I23" s="6">
        <f t="shared" si="7"/>
        <v>219.22694448683797</v>
      </c>
      <c r="J23" s="2">
        <f t="shared" si="8"/>
        <v>-35.226944486837965</v>
      </c>
      <c r="K23" s="2">
        <f t="shared" si="9"/>
        <v>35.226944486837965</v>
      </c>
      <c r="L23" s="7">
        <f t="shared" si="10"/>
        <v>0.19145078525455417</v>
      </c>
      <c r="M23" s="2">
        <f t="shared" si="11"/>
        <v>1240.9376178787636</v>
      </c>
      <c r="N23" s="2"/>
      <c r="X23">
        <v>18</v>
      </c>
    </row>
    <row r="24" spans="1:24" x14ac:dyDescent="0.25">
      <c r="A24">
        <v>23</v>
      </c>
      <c r="B24" t="s">
        <v>12</v>
      </c>
      <c r="C24">
        <v>196</v>
      </c>
      <c r="D24" s="1"/>
      <c r="E24" s="1"/>
      <c r="F24" s="3">
        <f t="shared" si="4"/>
        <v>159.34445866089555</v>
      </c>
      <c r="G24" s="3">
        <f t="shared" si="5"/>
        <v>1.8104976339572074</v>
      </c>
      <c r="H24" s="3">
        <f t="shared" si="6"/>
        <v>1.2679947621530541</v>
      </c>
      <c r="I24" s="6">
        <f t="shared" si="7"/>
        <v>163.83011191420525</v>
      </c>
      <c r="J24" s="2">
        <f t="shared" si="8"/>
        <v>32.169888085794753</v>
      </c>
      <c r="K24" s="2">
        <f t="shared" si="9"/>
        <v>32.169888085794753</v>
      </c>
      <c r="L24" s="7">
        <f t="shared" si="10"/>
        <v>0.16413208207038138</v>
      </c>
      <c r="M24" s="2">
        <f t="shared" si="11"/>
        <v>1034.9016994525591</v>
      </c>
      <c r="N24" s="2"/>
      <c r="X24">
        <v>19</v>
      </c>
    </row>
    <row r="25" spans="1:24" x14ac:dyDescent="0.25">
      <c r="A25">
        <v>24</v>
      </c>
      <c r="B25" t="s">
        <v>13</v>
      </c>
      <c r="C25">
        <v>249</v>
      </c>
      <c r="D25" s="1"/>
      <c r="E25" s="1"/>
      <c r="F25" s="3">
        <f t="shared" si="4"/>
        <v>162.91998033114271</v>
      </c>
      <c r="G25" s="3">
        <f t="shared" si="5"/>
        <v>1.9516995568604034</v>
      </c>
      <c r="H25" s="3">
        <f t="shared" si="6"/>
        <v>1.5727106682402523</v>
      </c>
      <c r="I25" s="6">
        <f t="shared" si="7"/>
        <v>210.56387693467968</v>
      </c>
      <c r="J25" s="2">
        <f t="shared" si="8"/>
        <v>38.436123065320317</v>
      </c>
      <c r="K25" s="2">
        <f t="shared" si="9"/>
        <v>38.436123065320317</v>
      </c>
      <c r="L25" s="7">
        <f t="shared" si="10"/>
        <v>0.15436194002136674</v>
      </c>
      <c r="M25" s="2">
        <f t="shared" si="11"/>
        <v>1477.3355562924485</v>
      </c>
      <c r="N25" s="2"/>
      <c r="X25">
        <v>20</v>
      </c>
    </row>
    <row r="26" spans="1:24" x14ac:dyDescent="0.25"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X26">
        <v>21</v>
      </c>
    </row>
    <row r="27" spans="1:24" x14ac:dyDescent="0.25">
      <c r="C27" t="s">
        <v>21</v>
      </c>
      <c r="D27" s="1">
        <f>AVERAGE(C2:C4)</f>
        <v>121.33333333333333</v>
      </c>
      <c r="E27" s="1"/>
      <c r="F27" s="2"/>
      <c r="G27" s="2"/>
      <c r="H27" s="2"/>
      <c r="I27" s="2"/>
      <c r="J27" s="2"/>
      <c r="K27" s="2"/>
      <c r="L27" s="2"/>
      <c r="M27" s="2"/>
      <c r="N27" s="2"/>
      <c r="X27">
        <v>22</v>
      </c>
    </row>
    <row r="28" spans="1:24" x14ac:dyDescent="0.25">
      <c r="D28" s="1"/>
      <c r="E28" s="1"/>
      <c r="F28" s="1"/>
      <c r="G28" s="1"/>
      <c r="H28" s="1"/>
      <c r="I28" s="1"/>
      <c r="J28" s="1" t="s">
        <v>57</v>
      </c>
      <c r="K28" s="1">
        <f>AVERAGE(M8:M25)</f>
        <v>535.19056005956054</v>
      </c>
      <c r="L28" s="1"/>
      <c r="M28" s="1"/>
      <c r="X28">
        <v>23</v>
      </c>
    </row>
    <row r="29" spans="1:24" x14ac:dyDescent="0.25">
      <c r="X29">
        <v>24</v>
      </c>
    </row>
    <row r="30" spans="1:24" x14ac:dyDescent="0.25">
      <c r="X30">
        <v>25</v>
      </c>
    </row>
    <row r="31" spans="1:24" x14ac:dyDescent="0.25">
      <c r="X31">
        <v>26</v>
      </c>
    </row>
    <row r="32" spans="1:24" x14ac:dyDescent="0.25">
      <c r="X32">
        <v>27</v>
      </c>
    </row>
    <row r="33" spans="24:24" x14ac:dyDescent="0.25">
      <c r="X33">
        <v>28</v>
      </c>
    </row>
    <row r="34" spans="24:24" x14ac:dyDescent="0.25">
      <c r="X34">
        <v>29</v>
      </c>
    </row>
    <row r="35" spans="24:24" x14ac:dyDescent="0.25">
      <c r="X35">
        <v>30</v>
      </c>
    </row>
    <row r="36" spans="24:24" x14ac:dyDescent="0.25">
      <c r="X36">
        <v>31</v>
      </c>
    </row>
    <row r="37" spans="24:24" x14ac:dyDescent="0.25">
      <c r="X37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2" sqref="C2"/>
    </sheetView>
  </sheetViews>
  <sheetFormatPr defaultRowHeight="15" x14ac:dyDescent="0.25"/>
  <cols>
    <col min="1" max="1" width="15.42578125" customWidth="1"/>
    <col min="3" max="3" width="22.85546875" customWidth="1"/>
    <col min="4" max="4" width="21.5703125" bestFit="1" customWidth="1"/>
    <col min="5" max="5" width="21" customWidth="1"/>
    <col min="6" max="6" width="13.85546875" bestFit="1" customWidth="1"/>
    <col min="7" max="7" width="14.85546875" customWidth="1"/>
    <col min="9" max="9" width="11.140625" customWidth="1"/>
    <col min="11" max="11" width="11.42578125" bestFit="1" customWidth="1"/>
    <col min="12" max="12" width="15.28515625" bestFit="1" customWidth="1"/>
    <col min="13" max="13" width="11.28515625" bestFit="1" customWidth="1"/>
  </cols>
  <sheetData>
    <row r="1" spans="1:13" ht="45" x14ac:dyDescent="0.25">
      <c r="A1" t="s">
        <v>35</v>
      </c>
      <c r="B1" t="s">
        <v>14</v>
      </c>
      <c r="C1" t="s">
        <v>36</v>
      </c>
      <c r="D1" s="9" t="s">
        <v>37</v>
      </c>
      <c r="E1" s="9" t="s">
        <v>38</v>
      </c>
      <c r="F1" t="s">
        <v>39</v>
      </c>
      <c r="G1" t="s">
        <v>40</v>
      </c>
      <c r="H1" t="s">
        <v>17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3" spans="1:13" x14ac:dyDescent="0.25">
      <c r="A3">
        <v>1</v>
      </c>
      <c r="B3">
        <v>25</v>
      </c>
    </row>
    <row r="4" spans="1:13" x14ac:dyDescent="0.25">
      <c r="A4">
        <v>2</v>
      </c>
      <c r="B4">
        <v>35</v>
      </c>
    </row>
    <row r="5" spans="1:13" x14ac:dyDescent="0.25">
      <c r="A5">
        <v>3</v>
      </c>
      <c r="B5">
        <v>45</v>
      </c>
    </row>
    <row r="6" spans="1:13" x14ac:dyDescent="0.25">
      <c r="A6">
        <v>4</v>
      </c>
      <c r="B6">
        <v>65</v>
      </c>
    </row>
    <row r="7" spans="1:13" x14ac:dyDescent="0.25">
      <c r="A7">
        <v>5</v>
      </c>
      <c r="B7">
        <v>28</v>
      </c>
    </row>
    <row r="8" spans="1:13" x14ac:dyDescent="0.25">
      <c r="A8">
        <v>6</v>
      </c>
      <c r="B8">
        <v>38</v>
      </c>
    </row>
    <row r="9" spans="1:13" x14ac:dyDescent="0.25">
      <c r="A9">
        <v>7</v>
      </c>
      <c r="B9">
        <v>44</v>
      </c>
    </row>
    <row r="10" spans="1:13" x14ac:dyDescent="0.25">
      <c r="A10">
        <v>8</v>
      </c>
      <c r="B10">
        <v>69</v>
      </c>
    </row>
    <row r="11" spans="1:13" x14ac:dyDescent="0.25">
      <c r="A11">
        <v>9</v>
      </c>
      <c r="B11">
        <v>31</v>
      </c>
    </row>
    <row r="12" spans="1:13" x14ac:dyDescent="0.25">
      <c r="A12">
        <v>10</v>
      </c>
      <c r="B12">
        <v>41</v>
      </c>
    </row>
    <row r="13" spans="1:13" x14ac:dyDescent="0.25">
      <c r="A13">
        <v>11</v>
      </c>
      <c r="B13">
        <v>48</v>
      </c>
    </row>
    <row r="14" spans="1:13" x14ac:dyDescent="0.25">
      <c r="A14">
        <v>12</v>
      </c>
      <c r="B14">
        <v>74</v>
      </c>
    </row>
    <row r="15" spans="1:13" x14ac:dyDescent="0.25">
      <c r="A15">
        <v>13</v>
      </c>
      <c r="B15">
        <v>35</v>
      </c>
    </row>
    <row r="16" spans="1:13" x14ac:dyDescent="0.25">
      <c r="A16">
        <v>14</v>
      </c>
      <c r="B16">
        <v>45</v>
      </c>
    </row>
    <row r="17" spans="1:16" x14ac:dyDescent="0.25">
      <c r="A17">
        <v>15</v>
      </c>
      <c r="B17">
        <v>52</v>
      </c>
    </row>
    <row r="18" spans="1:16" x14ac:dyDescent="0.25">
      <c r="A18">
        <v>16</v>
      </c>
      <c r="B18">
        <v>78</v>
      </c>
    </row>
    <row r="19" spans="1:16" x14ac:dyDescent="0.25">
      <c r="A19" s="8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8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8"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8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0" sqref="H20"/>
    </sheetView>
  </sheetViews>
  <sheetFormatPr defaultRowHeight="15" x14ac:dyDescent="0.25"/>
  <cols>
    <col min="1" max="1" width="9.85546875" customWidth="1"/>
    <col min="3" max="3" width="9.85546875" customWidth="1"/>
    <col min="4" max="4" width="19.140625" customWidth="1"/>
    <col min="7" max="7" width="9.42578125" customWidth="1"/>
    <col min="8" max="8" width="7.5703125" customWidth="1"/>
  </cols>
  <sheetData>
    <row r="1" spans="1:12" x14ac:dyDescent="0.25">
      <c r="A1" t="s">
        <v>46</v>
      </c>
      <c r="B1" t="s">
        <v>47</v>
      </c>
      <c r="C1" t="s">
        <v>48</v>
      </c>
      <c r="D1" t="s">
        <v>49</v>
      </c>
      <c r="E1" t="s">
        <v>56</v>
      </c>
      <c r="G1" t="s">
        <v>50</v>
      </c>
      <c r="H1" t="s">
        <v>51</v>
      </c>
    </row>
    <row r="2" spans="1:12" x14ac:dyDescent="0.25">
      <c r="A2" s="10">
        <v>1</v>
      </c>
      <c r="B2" s="10">
        <v>25</v>
      </c>
      <c r="C2" s="10" t="e">
        <f t="shared" ref="C2:C24" ca="1" si="0">_xlfn.FORECAST.ETS(A2,$B$2:$B$17,$A$2:$A$17,1,1)</f>
        <v>#NAME?</v>
      </c>
      <c r="E2" s="10" t="e">
        <f ca="1">Table1[[#This Row],[Forecast]]-Table1[[#This Row],[Values]]</f>
        <v>#NAME?</v>
      </c>
      <c r="G2" t="s">
        <v>32</v>
      </c>
      <c r="H2" s="11" t="e">
        <f ca="1">_xlfn.FORECAST.ETS.STAT($B$2:$B$17,$A$2:$A$17,1,1,1)</f>
        <v>#NAME?</v>
      </c>
    </row>
    <row r="3" spans="1:12" x14ac:dyDescent="0.25">
      <c r="A3" s="10">
        <v>2</v>
      </c>
      <c r="B3" s="10">
        <v>35</v>
      </c>
      <c r="C3" s="10" t="e">
        <f t="shared" ca="1" si="0"/>
        <v>#NAME?</v>
      </c>
      <c r="E3" s="10" t="e">
        <f ca="1">Table1[[#This Row],[Forecast]]-Table1[[#This Row],[Values]]</f>
        <v>#NAME?</v>
      </c>
      <c r="G3" t="s">
        <v>33</v>
      </c>
      <c r="H3" s="11" t="e">
        <f ca="1">_xlfn.FORECAST.ETS.STAT($B$2:$B$17,$A$2:$A$17,2,1,1)</f>
        <v>#NAME?</v>
      </c>
      <c r="K3" t="s">
        <v>32</v>
      </c>
      <c r="L3">
        <v>0.3</v>
      </c>
    </row>
    <row r="4" spans="1:12" x14ac:dyDescent="0.25">
      <c r="A4" s="10">
        <v>3</v>
      </c>
      <c r="B4" s="10">
        <v>45</v>
      </c>
      <c r="C4" s="10" t="e">
        <f t="shared" ca="1" si="0"/>
        <v>#NAME?</v>
      </c>
      <c r="E4" s="10" t="e">
        <f ca="1">Table1[[#This Row],[Forecast]]-Table1[[#This Row],[Values]]</f>
        <v>#NAME?</v>
      </c>
      <c r="G4" t="s">
        <v>34</v>
      </c>
      <c r="H4" s="11" t="e">
        <f ca="1">_xlfn.FORECAST.ETS.STAT($B$2:$B$17,$A$2:$A$17,3,1,1)</f>
        <v>#NAME?</v>
      </c>
      <c r="K4" t="s">
        <v>33</v>
      </c>
      <c r="L4">
        <v>1E-3</v>
      </c>
    </row>
    <row r="5" spans="1:12" x14ac:dyDescent="0.25">
      <c r="A5" s="10">
        <v>4</v>
      </c>
      <c r="B5" s="10">
        <v>65</v>
      </c>
      <c r="C5" s="10" t="e">
        <f t="shared" ca="1" si="0"/>
        <v>#NAME?</v>
      </c>
      <c r="E5" s="10" t="e">
        <f ca="1">Table1[[#This Row],[Forecast]]-Table1[[#This Row],[Values]]</f>
        <v>#NAME?</v>
      </c>
      <c r="G5" t="s">
        <v>52</v>
      </c>
      <c r="H5" s="11" t="e">
        <f ca="1">_xlfn.FORECAST.ETS.STAT($B$2:$B$17,$A$2:$A$17,4,1,1)</f>
        <v>#NAME?</v>
      </c>
      <c r="K5" t="s">
        <v>34</v>
      </c>
      <c r="L5">
        <v>1E-3</v>
      </c>
    </row>
    <row r="6" spans="1:12" x14ac:dyDescent="0.25">
      <c r="A6" s="10">
        <v>5</v>
      </c>
      <c r="B6" s="10">
        <v>28</v>
      </c>
      <c r="C6" s="10" t="e">
        <f t="shared" ca="1" si="0"/>
        <v>#NAME?</v>
      </c>
      <c r="E6" s="10" t="e">
        <f ca="1">Table1[[#This Row],[Forecast]]-Table1[[#This Row],[Values]]</f>
        <v>#NAME?</v>
      </c>
      <c r="G6" t="s">
        <v>53</v>
      </c>
      <c r="H6" s="11" t="e">
        <f ca="1">_xlfn.FORECAST.ETS.STAT($B$2:$B$17,$A$2:$A$17,5,1,1)</f>
        <v>#NAME?</v>
      </c>
      <c r="K6" t="s">
        <v>52</v>
      </c>
      <c r="L6">
        <v>6.7172312262909359E-2</v>
      </c>
    </row>
    <row r="7" spans="1:12" x14ac:dyDescent="0.25">
      <c r="A7" s="10">
        <v>6</v>
      </c>
      <c r="B7" s="10">
        <v>38</v>
      </c>
      <c r="C7" s="10" t="e">
        <f t="shared" ca="1" si="0"/>
        <v>#NAME?</v>
      </c>
      <c r="E7" s="10" t="e">
        <f ca="1">Table1[[#This Row],[Forecast]]-Table1[[#This Row],[Values]]</f>
        <v>#NAME?</v>
      </c>
      <c r="G7" t="s">
        <v>54</v>
      </c>
      <c r="H7" s="11" t="e">
        <f ca="1">_xlfn.FORECAST.ETS.STAT($B$2:$B$17,$A$2:$A$17,6,1,1)</f>
        <v>#NAME?</v>
      </c>
      <c r="K7" t="s">
        <v>53</v>
      </c>
      <c r="L7">
        <v>1.9859063392090346E-2</v>
      </c>
    </row>
    <row r="8" spans="1:12" x14ac:dyDescent="0.25">
      <c r="A8" s="10">
        <v>7</v>
      </c>
      <c r="B8" s="10">
        <v>44</v>
      </c>
      <c r="C8" s="10" t="e">
        <f t="shared" ca="1" si="0"/>
        <v>#NAME?</v>
      </c>
      <c r="E8" s="10" t="e">
        <f ca="1">Table1[[#This Row],[Forecast]]-Table1[[#This Row],[Values]]</f>
        <v>#NAME?</v>
      </c>
      <c r="G8" t="s">
        <v>55</v>
      </c>
      <c r="H8" s="11" t="e">
        <f ca="1">_xlfn.FORECAST.ETS.STAT($B$2:$B$17,$A$2:$A$17,7,1,1)</f>
        <v>#NAME?</v>
      </c>
      <c r="K8" t="s">
        <v>54</v>
      </c>
      <c r="L8">
        <v>1.2389559817381059</v>
      </c>
    </row>
    <row r="9" spans="1:12" x14ac:dyDescent="0.25">
      <c r="A9" s="10">
        <v>8</v>
      </c>
      <c r="B9" s="10">
        <v>69</v>
      </c>
      <c r="C9" s="10" t="e">
        <f t="shared" ca="1" si="0"/>
        <v>#NAME?</v>
      </c>
      <c r="E9" s="10" t="e">
        <f ca="1">Table1[[#This Row],[Forecast]]-Table1[[#This Row],[Values]]</f>
        <v>#NAME?</v>
      </c>
      <c r="K9" t="s">
        <v>55</v>
      </c>
      <c r="L9" t="e">
        <f ca="1">SUMPRODUCT(E2:E17,E2:E17)/16</f>
        <v>#NAME?</v>
      </c>
    </row>
    <row r="10" spans="1:12" x14ac:dyDescent="0.25">
      <c r="A10" s="10">
        <v>9</v>
      </c>
      <c r="B10" s="10">
        <v>31</v>
      </c>
      <c r="C10" s="10" t="e">
        <f t="shared" ca="1" si="0"/>
        <v>#NAME?</v>
      </c>
      <c r="E10" s="10" t="e">
        <f ca="1">Table1[[#This Row],[Forecast]]-Table1[[#This Row],[Values]]</f>
        <v>#NAME?</v>
      </c>
    </row>
    <row r="11" spans="1:12" x14ac:dyDescent="0.25">
      <c r="A11" s="10">
        <v>10</v>
      </c>
      <c r="B11" s="10">
        <v>41</v>
      </c>
      <c r="C11" s="10" t="e">
        <f t="shared" ca="1" si="0"/>
        <v>#NAME?</v>
      </c>
      <c r="E11" s="10" t="e">
        <f ca="1">Table1[[#This Row],[Forecast]]-Table1[[#This Row],[Values]]</f>
        <v>#NAME?</v>
      </c>
    </row>
    <row r="12" spans="1:12" x14ac:dyDescent="0.25">
      <c r="A12" s="10">
        <v>11</v>
      </c>
      <c r="B12" s="10">
        <v>48</v>
      </c>
      <c r="C12" s="10" t="e">
        <f t="shared" ca="1" si="0"/>
        <v>#NAME?</v>
      </c>
      <c r="E12" s="10" t="e">
        <f ca="1">Table1[[#This Row],[Forecast]]-Table1[[#This Row],[Values]]</f>
        <v>#NAME?</v>
      </c>
    </row>
    <row r="13" spans="1:12" x14ac:dyDescent="0.25">
      <c r="A13" s="10">
        <v>12</v>
      </c>
      <c r="B13" s="10">
        <v>74</v>
      </c>
      <c r="C13" s="10" t="e">
        <f t="shared" ca="1" si="0"/>
        <v>#NAME?</v>
      </c>
      <c r="E13" s="10" t="e">
        <f ca="1">Table1[[#This Row],[Forecast]]-Table1[[#This Row],[Values]]</f>
        <v>#NAME?</v>
      </c>
    </row>
    <row r="14" spans="1:12" x14ac:dyDescent="0.25">
      <c r="A14" s="10">
        <v>13</v>
      </c>
      <c r="B14" s="10">
        <v>35</v>
      </c>
      <c r="C14" s="10" t="e">
        <f t="shared" ca="1" si="0"/>
        <v>#NAME?</v>
      </c>
      <c r="E14" s="10" t="e">
        <f ca="1">Table1[[#This Row],[Forecast]]-Table1[[#This Row],[Values]]</f>
        <v>#NAME?</v>
      </c>
    </row>
    <row r="15" spans="1:12" x14ac:dyDescent="0.25">
      <c r="A15" s="10">
        <v>14</v>
      </c>
      <c r="B15" s="10">
        <v>45</v>
      </c>
      <c r="C15" s="10" t="e">
        <f t="shared" ca="1" si="0"/>
        <v>#NAME?</v>
      </c>
      <c r="E15" s="10" t="e">
        <f ca="1">Table1[[#This Row],[Forecast]]-Table1[[#This Row],[Values]]</f>
        <v>#NAME?</v>
      </c>
    </row>
    <row r="16" spans="1:12" x14ac:dyDescent="0.25">
      <c r="A16" s="10">
        <v>15</v>
      </c>
      <c r="B16" s="10">
        <v>52</v>
      </c>
      <c r="C16" s="10" t="e">
        <f t="shared" ca="1" si="0"/>
        <v>#NAME?</v>
      </c>
      <c r="E16" s="10" t="e">
        <f ca="1">Table1[[#This Row],[Forecast]]-Table1[[#This Row],[Values]]</f>
        <v>#NAME?</v>
      </c>
    </row>
    <row r="17" spans="1:5" x14ac:dyDescent="0.25">
      <c r="A17" s="10">
        <v>16</v>
      </c>
      <c r="B17" s="10">
        <v>78</v>
      </c>
      <c r="C17" s="10" t="e">
        <f t="shared" ca="1" si="0"/>
        <v>#NAME?</v>
      </c>
      <c r="E17" s="10" t="e">
        <f ca="1">Table1[[#This Row],[Forecast]]-Table1[[#This Row],[Values]]</f>
        <v>#NAME?</v>
      </c>
    </row>
    <row r="18" spans="1:5" x14ac:dyDescent="0.25">
      <c r="A18" s="10">
        <v>17</v>
      </c>
      <c r="C18" s="10" t="e">
        <f t="shared" ca="1" si="0"/>
        <v>#NAME?</v>
      </c>
      <c r="D18" s="10" t="e">
        <f t="shared" ref="D18:D25" ca="1" si="1">_xlfn.FORECAST.ETS.CONFINT(A18,$B$2:$B$17,$A$2:$A$17,0.95,1,1)</f>
        <v>#NAME?</v>
      </c>
      <c r="E18" s="10" t="e">
        <f ca="1">Table1[[#This Row],[Forecast]]-Table1[[#This Row],[Values]]</f>
        <v>#NAME?</v>
      </c>
    </row>
    <row r="19" spans="1:5" x14ac:dyDescent="0.25">
      <c r="A19" s="10">
        <v>18</v>
      </c>
      <c r="C19" s="10" t="e">
        <f t="shared" ca="1" si="0"/>
        <v>#NAME?</v>
      </c>
      <c r="D19" s="10" t="e">
        <f t="shared" ca="1" si="1"/>
        <v>#NAME?</v>
      </c>
      <c r="E19" s="10" t="e">
        <f ca="1">Table1[[#This Row],[Forecast]]-Table1[[#This Row],[Values]]</f>
        <v>#NAME?</v>
      </c>
    </row>
    <row r="20" spans="1:5" x14ac:dyDescent="0.25">
      <c r="A20" s="10">
        <v>19</v>
      </c>
      <c r="C20" s="10" t="e">
        <f t="shared" ca="1" si="0"/>
        <v>#NAME?</v>
      </c>
      <c r="D20" s="10" t="e">
        <f t="shared" ca="1" si="1"/>
        <v>#NAME?</v>
      </c>
      <c r="E20" s="10" t="e">
        <f ca="1">Table1[[#This Row],[Forecast]]-Table1[[#This Row],[Values]]</f>
        <v>#NAME?</v>
      </c>
    </row>
    <row r="21" spans="1:5" x14ac:dyDescent="0.25">
      <c r="A21" s="10">
        <v>20</v>
      </c>
      <c r="C21" s="10" t="e">
        <f t="shared" ca="1" si="0"/>
        <v>#NAME?</v>
      </c>
      <c r="D21" s="10" t="e">
        <f t="shared" ca="1" si="1"/>
        <v>#NAME?</v>
      </c>
      <c r="E21" s="10" t="e">
        <f ca="1">Table1[[#This Row],[Forecast]]-Table1[[#This Row],[Values]]</f>
        <v>#NAME?</v>
      </c>
    </row>
    <row r="22" spans="1:5" x14ac:dyDescent="0.25">
      <c r="A22" s="10">
        <v>21</v>
      </c>
      <c r="C22" s="10" t="e">
        <f t="shared" ca="1" si="0"/>
        <v>#NAME?</v>
      </c>
      <c r="D22" s="10" t="e">
        <f t="shared" ca="1" si="1"/>
        <v>#NAME?</v>
      </c>
      <c r="E22" s="10" t="e">
        <f ca="1">Table1[[#This Row],[Forecast]]-Table1[[#This Row],[Values]]</f>
        <v>#NAME?</v>
      </c>
    </row>
    <row r="23" spans="1:5" x14ac:dyDescent="0.25">
      <c r="A23" s="10">
        <v>22</v>
      </c>
      <c r="C23" s="10" t="e">
        <f t="shared" ca="1" si="0"/>
        <v>#NAME?</v>
      </c>
      <c r="D23" s="10" t="e">
        <f t="shared" ca="1" si="1"/>
        <v>#NAME?</v>
      </c>
      <c r="E23" s="10" t="e">
        <f ca="1">Table1[[#This Row],[Forecast]]-Table1[[#This Row],[Values]]</f>
        <v>#NAME?</v>
      </c>
    </row>
    <row r="24" spans="1:5" x14ac:dyDescent="0.25">
      <c r="A24" s="10">
        <v>23</v>
      </c>
      <c r="C24" s="10" t="e">
        <f t="shared" ca="1" si="0"/>
        <v>#NAME?</v>
      </c>
      <c r="D24" s="10" t="e">
        <f t="shared" ca="1" si="1"/>
        <v>#NAME?</v>
      </c>
      <c r="E24" s="10" t="e">
        <f ca="1">Table1[[#This Row],[Forecast]]-Table1[[#This Row],[Values]]</f>
        <v>#NAME?</v>
      </c>
    </row>
    <row r="25" spans="1:5" x14ac:dyDescent="0.25">
      <c r="A25" s="10">
        <v>24</v>
      </c>
      <c r="C25" s="10" t="e">
        <f ca="1">_xlfn.FORECAST.ETS(A25,$B$2:$B$17,$A$2:$A$17,1,1)</f>
        <v>#NAME?</v>
      </c>
      <c r="D25" s="10" t="e">
        <f t="shared" ca="1" si="1"/>
        <v>#NAME?</v>
      </c>
      <c r="E25" s="10" t="e">
        <f ca="1">Table1[[#This Row],[Forecast]]-Table1[[#This Row],[Values]]</f>
        <v>#NAME?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>
        <v>1</v>
      </c>
      <c r="B1">
        <v>25</v>
      </c>
    </row>
    <row r="2" spans="1:2" x14ac:dyDescent="0.25">
      <c r="A2">
        <v>2</v>
      </c>
      <c r="B2">
        <v>35</v>
      </c>
    </row>
    <row r="3" spans="1:2" x14ac:dyDescent="0.25">
      <c r="A3">
        <v>3</v>
      </c>
      <c r="B3">
        <v>45</v>
      </c>
    </row>
    <row r="4" spans="1:2" x14ac:dyDescent="0.25">
      <c r="A4">
        <v>4</v>
      </c>
      <c r="B4">
        <v>65</v>
      </c>
    </row>
    <row r="5" spans="1:2" x14ac:dyDescent="0.25">
      <c r="A5">
        <v>5</v>
      </c>
      <c r="B5">
        <v>28</v>
      </c>
    </row>
    <row r="6" spans="1:2" x14ac:dyDescent="0.25">
      <c r="A6">
        <v>6</v>
      </c>
      <c r="B6">
        <v>38</v>
      </c>
    </row>
    <row r="7" spans="1:2" x14ac:dyDescent="0.25">
      <c r="A7">
        <v>7</v>
      </c>
      <c r="B7">
        <v>44</v>
      </c>
    </row>
    <row r="8" spans="1:2" x14ac:dyDescent="0.25">
      <c r="A8">
        <v>8</v>
      </c>
      <c r="B8">
        <v>69</v>
      </c>
    </row>
    <row r="9" spans="1:2" x14ac:dyDescent="0.25">
      <c r="A9">
        <v>9</v>
      </c>
      <c r="B9">
        <v>31</v>
      </c>
    </row>
    <row r="10" spans="1:2" x14ac:dyDescent="0.25">
      <c r="A10">
        <v>10</v>
      </c>
      <c r="B10">
        <v>41</v>
      </c>
    </row>
    <row r="11" spans="1:2" x14ac:dyDescent="0.25">
      <c r="A11">
        <v>11</v>
      </c>
      <c r="B11">
        <v>48</v>
      </c>
    </row>
    <row r="12" spans="1:2" x14ac:dyDescent="0.25">
      <c r="A12">
        <v>12</v>
      </c>
      <c r="B12">
        <v>74</v>
      </c>
    </row>
    <row r="13" spans="1:2" x14ac:dyDescent="0.25">
      <c r="A13">
        <v>13</v>
      </c>
      <c r="B13">
        <v>35</v>
      </c>
    </row>
    <row r="14" spans="1:2" x14ac:dyDescent="0.25">
      <c r="A14">
        <v>14</v>
      </c>
      <c r="B14">
        <v>45</v>
      </c>
    </row>
    <row r="15" spans="1:2" x14ac:dyDescent="0.25">
      <c r="A15">
        <v>15</v>
      </c>
      <c r="B15">
        <v>52</v>
      </c>
    </row>
    <row r="16" spans="1:2" x14ac:dyDescent="0.25">
      <c r="A16">
        <v>16</v>
      </c>
      <c r="B16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C1" workbookViewId="0">
      <selection activeCell="Y20" sqref="Y20"/>
    </sheetView>
  </sheetViews>
  <sheetFormatPr defaultRowHeight="15" x14ac:dyDescent="0.25"/>
  <cols>
    <col min="13" max="13" width="9.5703125" customWidth="1"/>
    <col min="15" max="15" width="12" customWidth="1"/>
    <col min="25" max="25" width="55.140625" bestFit="1" customWidth="1"/>
  </cols>
  <sheetData>
    <row r="1" spans="1:25" x14ac:dyDescent="0.25">
      <c r="A1" t="s">
        <v>0</v>
      </c>
      <c r="B1" t="s">
        <v>1</v>
      </c>
      <c r="C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28</v>
      </c>
      <c r="L1" t="s">
        <v>29</v>
      </c>
      <c r="M1" t="s">
        <v>30</v>
      </c>
      <c r="N1" t="s">
        <v>31</v>
      </c>
    </row>
    <row r="2" spans="1:25" x14ac:dyDescent="0.25">
      <c r="A2">
        <v>1</v>
      </c>
      <c r="B2" t="s">
        <v>2</v>
      </c>
      <c r="C2">
        <v>118</v>
      </c>
      <c r="D2" s="1"/>
      <c r="E2" s="1"/>
      <c r="F2" s="5"/>
      <c r="G2" s="5"/>
      <c r="H2" s="5">
        <f>C2/$F$4</f>
        <v>0.97252747252747251</v>
      </c>
      <c r="I2" s="5"/>
      <c r="J2" s="2"/>
      <c r="K2" s="2"/>
      <c r="L2" s="2"/>
      <c r="M2" s="2"/>
      <c r="N2" s="2"/>
      <c r="Q2" t="s">
        <v>32</v>
      </c>
      <c r="R2">
        <v>9.4344565092792501E-2</v>
      </c>
      <c r="S2">
        <v>0.20585377757750403</v>
      </c>
    </row>
    <row r="3" spans="1:25" x14ac:dyDescent="0.25">
      <c r="A3">
        <v>2</v>
      </c>
      <c r="B3" t="s">
        <v>3</v>
      </c>
      <c r="C3">
        <v>93</v>
      </c>
      <c r="D3" s="1"/>
      <c r="E3" s="1"/>
      <c r="F3" s="5"/>
      <c r="G3" s="5"/>
      <c r="H3" s="5">
        <f>C3/$F$4</f>
        <v>0.76648351648351654</v>
      </c>
      <c r="I3" s="5"/>
      <c r="J3" s="2"/>
      <c r="K3" s="2"/>
      <c r="L3" s="2"/>
      <c r="M3" s="2"/>
      <c r="N3" s="2"/>
      <c r="Q3" t="s">
        <v>33</v>
      </c>
      <c r="R3">
        <v>1.9887648315434868E-4</v>
      </c>
      <c r="S3">
        <v>0</v>
      </c>
    </row>
    <row r="4" spans="1:25" x14ac:dyDescent="0.25">
      <c r="A4">
        <v>3</v>
      </c>
      <c r="B4" t="s">
        <v>4</v>
      </c>
      <c r="C4">
        <v>153</v>
      </c>
      <c r="D4" s="1"/>
      <c r="E4" s="1"/>
      <c r="F4" s="5">
        <f>AVERAGE(C2:C4)</f>
        <v>121.33333333333333</v>
      </c>
      <c r="G4" s="5">
        <f>C4/F4</f>
        <v>1.2609890109890109</v>
      </c>
      <c r="H4" s="5">
        <f>C4/$F$4</f>
        <v>1.2609890109890109</v>
      </c>
      <c r="I4" s="5"/>
      <c r="J4" s="2"/>
      <c r="K4" s="2"/>
      <c r="L4" s="2"/>
      <c r="M4" s="2"/>
      <c r="N4" s="2"/>
      <c r="Q4" t="s">
        <v>34</v>
      </c>
      <c r="R4">
        <v>1</v>
      </c>
      <c r="S4">
        <v>1</v>
      </c>
    </row>
    <row r="5" spans="1:25" x14ac:dyDescent="0.25">
      <c r="A5">
        <v>4</v>
      </c>
      <c r="B5" t="s">
        <v>5</v>
      </c>
      <c r="C5">
        <v>125</v>
      </c>
      <c r="D5" s="1"/>
      <c r="E5" s="1"/>
      <c r="F5" s="4">
        <f>$R$2*(C5/H2)+(1-$R$2)*(F4+G4)</f>
        <v>123.15442254510518</v>
      </c>
      <c r="G5" s="4">
        <f>$R$3*(F5-G4)+(1-$R$3)*G4</f>
        <v>1.2849799673100826</v>
      </c>
      <c r="H5" s="4">
        <f>$R$4*(C5/F5)+(1-$R$4)*H2</f>
        <v>1.01498588046417</v>
      </c>
      <c r="I5" s="4">
        <f>(F5+1*G5)*H4</f>
        <v>156.91671910219395</v>
      </c>
      <c r="J5" s="2">
        <f>C5-I5</f>
        <v>-31.916719102193952</v>
      </c>
      <c r="K5" s="2">
        <f>ABS(J5)</f>
        <v>31.916719102193952</v>
      </c>
      <c r="L5" s="7">
        <f>K5/C5</f>
        <v>0.25533375281755161</v>
      </c>
      <c r="M5" s="2">
        <f>J5*J5</f>
        <v>1018.6769582483523</v>
      </c>
      <c r="N5" s="2"/>
      <c r="O5" s="7">
        <v>0.26176995657701579</v>
      </c>
      <c r="Y5" t="s">
        <v>25</v>
      </c>
    </row>
    <row r="6" spans="1:25" x14ac:dyDescent="0.25">
      <c r="A6">
        <v>5</v>
      </c>
      <c r="B6" t="s">
        <v>6</v>
      </c>
      <c r="C6">
        <v>102</v>
      </c>
      <c r="D6" s="1"/>
      <c r="E6" s="1"/>
      <c r="F6" s="4">
        <f t="shared" ref="F6:F25" si="0">$R$2*(C6/H3)+(1-$R$2)*(F5+G5)</f>
        <v>125.25414956314007</v>
      </c>
      <c r="G6" s="4">
        <f t="shared" ref="G6:G25" si="1">$R$3*(F6-G5)+(1-$R$3)*G5</f>
        <v>1.309378967482044</v>
      </c>
      <c r="H6" s="4">
        <f t="shared" ref="H6:H25" si="2">$R$4*(C6/F6)+(1-$R$4)*H3</f>
        <v>0.81434427805988374</v>
      </c>
      <c r="I6" s="4">
        <f t="shared" ref="I6:I25" si="3">(F6+1*G6)*H5</f>
        <v>128.4601944403056</v>
      </c>
      <c r="J6" s="2">
        <f t="shared" ref="J6:J25" si="4">C6-I6</f>
        <v>-26.4601944403056</v>
      </c>
      <c r="K6" s="2">
        <f t="shared" ref="K6:K25" si="5">ABS(J6)</f>
        <v>26.4601944403056</v>
      </c>
      <c r="L6" s="7">
        <f t="shared" ref="L6:L25" si="6">K6/C6</f>
        <v>0.25941367098338824</v>
      </c>
      <c r="M6" s="2">
        <f t="shared" ref="M6:M25" si="7">J6*J6</f>
        <v>700.1418898187793</v>
      </c>
      <c r="N6" s="2"/>
      <c r="O6" s="7">
        <v>0.26674718167714312</v>
      </c>
      <c r="X6">
        <v>1</v>
      </c>
      <c r="Y6" t="s">
        <v>22</v>
      </c>
    </row>
    <row r="7" spans="1:25" x14ac:dyDescent="0.25">
      <c r="A7">
        <v>6</v>
      </c>
      <c r="B7" t="s">
        <v>7</v>
      </c>
      <c r="C7">
        <v>141</v>
      </c>
      <c r="D7" s="1"/>
      <c r="E7" s="1"/>
      <c r="F7" s="4">
        <f t="shared" si="0"/>
        <v>125.17227309314097</v>
      </c>
      <c r="G7" s="4">
        <f t="shared" si="1"/>
        <v>1.3337519795749055</v>
      </c>
      <c r="H7" s="4">
        <f t="shared" si="2"/>
        <v>1.1264475471742978</v>
      </c>
      <c r="I7" s="4">
        <f t="shared" si="3"/>
        <v>103.01945765806636</v>
      </c>
      <c r="J7" s="2">
        <f t="shared" si="4"/>
        <v>37.980542341933642</v>
      </c>
      <c r="K7" s="2">
        <f t="shared" si="5"/>
        <v>37.980542341933642</v>
      </c>
      <c r="L7" s="7">
        <f t="shared" si="6"/>
        <v>0.26936554852435207</v>
      </c>
      <c r="M7" s="2">
        <f t="shared" si="7"/>
        <v>1442.5215965874143</v>
      </c>
      <c r="N7" s="2"/>
      <c r="O7" s="7">
        <v>0.28119808522003054</v>
      </c>
      <c r="X7">
        <v>2</v>
      </c>
      <c r="Y7" t="s">
        <v>23</v>
      </c>
    </row>
    <row r="8" spans="1:25" x14ac:dyDescent="0.25">
      <c r="A8">
        <v>7</v>
      </c>
      <c r="B8" t="s">
        <v>8</v>
      </c>
      <c r="C8">
        <v>113</v>
      </c>
      <c r="D8" s="1"/>
      <c r="E8" s="1"/>
      <c r="F8" s="4">
        <f t="shared" si="0"/>
        <v>125.07440034819442</v>
      </c>
      <c r="G8" s="4">
        <f t="shared" si="1"/>
        <v>1.3580958326425976</v>
      </c>
      <c r="H8" s="4">
        <f t="shared" si="2"/>
        <v>0.9034622567481394</v>
      </c>
      <c r="I8" s="4">
        <f t="shared" si="3"/>
        <v>142.41957520602764</v>
      </c>
      <c r="J8" s="2">
        <f t="shared" si="4"/>
        <v>-29.419575206027645</v>
      </c>
      <c r="K8" s="2">
        <f t="shared" si="5"/>
        <v>29.419575206027645</v>
      </c>
      <c r="L8" s="7">
        <f t="shared" si="6"/>
        <v>0.26035022306219152</v>
      </c>
      <c r="M8" s="2">
        <f t="shared" si="7"/>
        <v>865.51140530311659</v>
      </c>
      <c r="N8" s="2"/>
      <c r="O8" s="7">
        <v>0.24421002884063941</v>
      </c>
      <c r="X8">
        <v>3</v>
      </c>
      <c r="Y8" t="s">
        <v>24</v>
      </c>
    </row>
    <row r="9" spans="1:25" x14ac:dyDescent="0.25">
      <c r="A9">
        <v>8</v>
      </c>
      <c r="B9" t="s">
        <v>9</v>
      </c>
      <c r="C9">
        <v>99</v>
      </c>
      <c r="D9" s="1"/>
      <c r="E9" s="1"/>
      <c r="F9" s="4">
        <f t="shared" si="0"/>
        <v>125.97376533852648</v>
      </c>
      <c r="G9" s="4">
        <f t="shared" si="1"/>
        <v>1.38260886541687</v>
      </c>
      <c r="H9" s="4">
        <f t="shared" si="2"/>
        <v>0.7858779146115028</v>
      </c>
      <c r="I9" s="4">
        <f t="shared" si="3"/>
        <v>115.06167724955519</v>
      </c>
      <c r="J9" s="2">
        <f t="shared" si="4"/>
        <v>-16.061677249555188</v>
      </c>
      <c r="K9" s="2">
        <f t="shared" si="5"/>
        <v>16.061677249555188</v>
      </c>
      <c r="L9" s="7">
        <f t="shared" si="6"/>
        <v>0.1622391641369211</v>
      </c>
      <c r="M9" s="2">
        <f t="shared" si="7"/>
        <v>257.97747606887873</v>
      </c>
      <c r="N9" s="2"/>
      <c r="O9" s="7">
        <v>0.16232284107031239</v>
      </c>
      <c r="X9">
        <v>4</v>
      </c>
      <c r="Y9" t="s">
        <v>26</v>
      </c>
    </row>
    <row r="10" spans="1:25" x14ac:dyDescent="0.25">
      <c r="A10">
        <v>9</v>
      </c>
      <c r="B10" t="s">
        <v>10</v>
      </c>
      <c r="C10">
        <v>180</v>
      </c>
      <c r="D10" s="1"/>
      <c r="E10" s="1"/>
      <c r="F10" s="4">
        <f t="shared" si="0"/>
        <v>130.41672480827989</v>
      </c>
      <c r="G10" s="4">
        <f t="shared" si="1"/>
        <v>1.407995748213785</v>
      </c>
      <c r="H10" s="4">
        <f t="shared" si="2"/>
        <v>1.3801910779818338</v>
      </c>
      <c r="I10" s="4">
        <f t="shared" si="3"/>
        <v>103.59813648518136</v>
      </c>
      <c r="J10" s="2">
        <f t="shared" si="4"/>
        <v>76.401863514818643</v>
      </c>
      <c r="K10" s="2">
        <f t="shared" si="5"/>
        <v>76.401863514818643</v>
      </c>
      <c r="L10" s="7">
        <f t="shared" si="6"/>
        <v>0.42445479730454799</v>
      </c>
      <c r="M10" s="2">
        <f t="shared" si="7"/>
        <v>5837.2447485369757</v>
      </c>
      <c r="N10" s="2"/>
      <c r="O10" s="7">
        <v>0.40792266947238975</v>
      </c>
      <c r="X10">
        <v>5</v>
      </c>
      <c r="Y10" t="s">
        <v>58</v>
      </c>
    </row>
    <row r="11" spans="1:25" x14ac:dyDescent="0.25">
      <c r="A11">
        <v>10</v>
      </c>
      <c r="B11" t="s">
        <v>11</v>
      </c>
      <c r="C11">
        <v>162</v>
      </c>
      <c r="D11" s="1"/>
      <c r="E11" s="1"/>
      <c r="F11" s="4">
        <f t="shared" si="0"/>
        <v>136.30471767689059</v>
      </c>
      <c r="G11" s="4">
        <f t="shared" si="1"/>
        <v>1.4345435166173095</v>
      </c>
      <c r="H11" s="4">
        <f t="shared" si="2"/>
        <v>1.1885135214763431</v>
      </c>
      <c r="I11" s="4">
        <f t="shared" si="3"/>
        <v>190.10649938708903</v>
      </c>
      <c r="J11" s="2">
        <f t="shared" si="4"/>
        <v>-28.106499387089031</v>
      </c>
      <c r="K11" s="2">
        <f t="shared" si="5"/>
        <v>28.106499387089031</v>
      </c>
      <c r="L11" s="7">
        <f t="shared" si="6"/>
        <v>0.17349690979684587</v>
      </c>
      <c r="M11" s="2">
        <f t="shared" si="7"/>
        <v>789.97530779643603</v>
      </c>
      <c r="N11" s="2"/>
      <c r="O11" s="7">
        <v>0.20643885891502001</v>
      </c>
      <c r="X11">
        <v>6</v>
      </c>
      <c r="Y11" t="s">
        <v>27</v>
      </c>
    </row>
    <row r="12" spans="1:25" x14ac:dyDescent="0.25">
      <c r="A12">
        <v>11</v>
      </c>
      <c r="B12" t="s">
        <v>12</v>
      </c>
      <c r="C12">
        <v>122</v>
      </c>
      <c r="D12" s="1"/>
      <c r="E12" s="1"/>
      <c r="F12" s="4">
        <f t="shared" si="0"/>
        <v>139.39039830488971</v>
      </c>
      <c r="G12" s="4">
        <f t="shared" si="1"/>
        <v>1.4616943948786365</v>
      </c>
      <c r="H12" s="4">
        <f t="shared" si="2"/>
        <v>0.87523962542347022</v>
      </c>
      <c r="I12" s="4">
        <f t="shared" si="3"/>
        <v>167.40461670191399</v>
      </c>
      <c r="J12" s="2">
        <f t="shared" si="4"/>
        <v>-45.404616701913994</v>
      </c>
      <c r="K12" s="2">
        <f t="shared" si="5"/>
        <v>45.404616701913994</v>
      </c>
      <c r="L12" s="7">
        <f t="shared" si="6"/>
        <v>0.3721689893599508</v>
      </c>
      <c r="M12" s="2">
        <f t="shared" si="7"/>
        <v>2061.5792178477273</v>
      </c>
      <c r="N12" s="2"/>
      <c r="O12" s="7">
        <v>0.36913927290443105</v>
      </c>
      <c r="X12">
        <v>7</v>
      </c>
      <c r="Y12" t="s">
        <v>59</v>
      </c>
    </row>
    <row r="13" spans="1:25" x14ac:dyDescent="0.25">
      <c r="A13">
        <v>12</v>
      </c>
      <c r="B13" t="s">
        <v>13</v>
      </c>
      <c r="C13">
        <v>181</v>
      </c>
      <c r="D13" s="1"/>
      <c r="E13" s="1"/>
      <c r="F13" s="4">
        <f t="shared" si="0"/>
        <v>139.93592861658959</v>
      </c>
      <c r="G13" s="4">
        <f t="shared" si="1"/>
        <v>1.4889429669474421</v>
      </c>
      <c r="H13" s="4">
        <f t="shared" si="2"/>
        <v>1.2934490933770257</v>
      </c>
      <c r="I13" s="4">
        <f t="shared" si="3"/>
        <v>123.78065163033733</v>
      </c>
      <c r="J13" s="2">
        <f t="shared" si="4"/>
        <v>57.219348369662669</v>
      </c>
      <c r="K13" s="2">
        <f t="shared" si="5"/>
        <v>57.219348369662669</v>
      </c>
      <c r="L13" s="7">
        <f t="shared" si="6"/>
        <v>0.31612899651747328</v>
      </c>
      <c r="M13" s="2">
        <f t="shared" si="7"/>
        <v>3274.0538278488179</v>
      </c>
      <c r="N13" s="2"/>
      <c r="O13" s="7">
        <v>0.32742028069651441</v>
      </c>
      <c r="X13">
        <v>8</v>
      </c>
    </row>
    <row r="14" spans="1:25" x14ac:dyDescent="0.25">
      <c r="A14">
        <v>13</v>
      </c>
      <c r="B14" t="s">
        <v>2</v>
      </c>
      <c r="C14">
        <v>170</v>
      </c>
      <c r="D14" s="1"/>
      <c r="E14" s="1"/>
      <c r="F14" s="4">
        <f t="shared" si="0"/>
        <v>141.57685532503456</v>
      </c>
      <c r="G14" s="4">
        <f t="shared" si="1"/>
        <v>1.5165070425487692</v>
      </c>
      <c r="H14" s="4">
        <f t="shared" si="2"/>
        <v>1.2007612374897796</v>
      </c>
      <c r="I14" s="4">
        <f t="shared" si="3"/>
        <v>185.08397982262088</v>
      </c>
      <c r="J14" s="2">
        <f t="shared" si="4"/>
        <v>-15.083979822620876</v>
      </c>
      <c r="K14" s="2">
        <f t="shared" si="5"/>
        <v>15.083979822620876</v>
      </c>
      <c r="L14" s="7">
        <f t="shared" si="6"/>
        <v>8.8729293074240448E-2</v>
      </c>
      <c r="M14" s="2">
        <f t="shared" si="7"/>
        <v>227.52644728923372</v>
      </c>
      <c r="N14" s="2"/>
      <c r="O14" s="7">
        <v>8.9726581375124931E-2</v>
      </c>
      <c r="X14">
        <v>9</v>
      </c>
    </row>
    <row r="15" spans="1:25" x14ac:dyDescent="0.25">
      <c r="A15">
        <v>14</v>
      </c>
      <c r="B15" t="s">
        <v>3</v>
      </c>
      <c r="C15">
        <v>143</v>
      </c>
      <c r="D15" s="1"/>
      <c r="E15" s="1"/>
      <c r="F15" s="4">
        <f t="shared" si="0"/>
        <v>145.00765747804166</v>
      </c>
      <c r="G15" s="4">
        <f t="shared" si="1"/>
        <v>1.5447424603238509</v>
      </c>
      <c r="H15" s="4">
        <f t="shared" si="2"/>
        <v>0.98615481752509737</v>
      </c>
      <c r="I15" s="4">
        <f t="shared" si="3"/>
        <v>175.97444110708886</v>
      </c>
      <c r="J15" s="2">
        <f t="shared" si="4"/>
        <v>-32.974441107088865</v>
      </c>
      <c r="K15" s="2">
        <f t="shared" si="5"/>
        <v>32.974441107088865</v>
      </c>
      <c r="L15" s="7">
        <f t="shared" si="6"/>
        <v>0.23059049725236969</v>
      </c>
      <c r="M15" s="2">
        <f t="shared" si="7"/>
        <v>1087.3137663248719</v>
      </c>
      <c r="N15" s="2"/>
      <c r="O15" s="7">
        <v>0.2482763694813101</v>
      </c>
      <c r="X15">
        <v>10</v>
      </c>
    </row>
    <row r="16" spans="1:25" x14ac:dyDescent="0.25">
      <c r="A16">
        <v>15</v>
      </c>
      <c r="B16" t="s">
        <v>4</v>
      </c>
      <c r="C16">
        <v>185</v>
      </c>
      <c r="D16" s="1"/>
      <c r="E16" s="1" t="s">
        <v>15</v>
      </c>
      <c r="F16" s="4">
        <f t="shared" si="0"/>
        <v>146.21993302964236</v>
      </c>
      <c r="G16" s="4">
        <f t="shared" si="1"/>
        <v>1.5732077404760738</v>
      </c>
      <c r="H16" s="4">
        <f t="shared" si="2"/>
        <v>1.2652173760912335</v>
      </c>
      <c r="I16" s="4">
        <f t="shared" si="3"/>
        <v>145.74691776761719</v>
      </c>
      <c r="J16" s="2">
        <f t="shared" si="4"/>
        <v>39.253082232382809</v>
      </c>
      <c r="K16" s="2">
        <f t="shared" si="5"/>
        <v>39.253082232382809</v>
      </c>
      <c r="L16" s="7">
        <f t="shared" si="6"/>
        <v>0.21217882287774492</v>
      </c>
      <c r="M16" s="2">
        <f t="shared" si="7"/>
        <v>1540.8044647422071</v>
      </c>
      <c r="N16" s="2"/>
      <c r="O16" s="7">
        <v>0.22074496695649695</v>
      </c>
      <c r="X16">
        <v>11</v>
      </c>
    </row>
    <row r="17" spans="1:24" x14ac:dyDescent="0.25">
      <c r="A17">
        <v>16</v>
      </c>
      <c r="B17" t="s">
        <v>5</v>
      </c>
      <c r="C17">
        <v>195</v>
      </c>
      <c r="D17" s="1"/>
      <c r="E17" s="1"/>
      <c r="F17" s="4">
        <f t="shared" si="0"/>
        <v>149.17093373549253</v>
      </c>
      <c r="G17" s="4">
        <f t="shared" si="1"/>
        <v>1.6022485831208448</v>
      </c>
      <c r="H17" s="4">
        <f t="shared" si="2"/>
        <v>1.3072251752862982</v>
      </c>
      <c r="I17" s="4">
        <f t="shared" si="3"/>
        <v>190.76085011808118</v>
      </c>
      <c r="J17" s="2">
        <f t="shared" si="4"/>
        <v>4.23914988191882</v>
      </c>
      <c r="K17" s="2">
        <f t="shared" si="5"/>
        <v>4.23914988191882</v>
      </c>
      <c r="L17" s="7">
        <f t="shared" si="6"/>
        <v>2.1739230163686257E-2</v>
      </c>
      <c r="M17" s="2">
        <f t="shared" si="7"/>
        <v>17.970391721372344</v>
      </c>
      <c r="N17" s="2"/>
      <c r="O17" s="7">
        <v>1.7315718232341973E-2</v>
      </c>
      <c r="X17">
        <v>12</v>
      </c>
    </row>
    <row r="18" spans="1:24" x14ac:dyDescent="0.25">
      <c r="A18">
        <v>17</v>
      </c>
      <c r="B18" t="s">
        <v>6</v>
      </c>
      <c r="C18">
        <v>162</v>
      </c>
      <c r="D18" s="1"/>
      <c r="E18" s="1"/>
      <c r="F18" s="4">
        <f t="shared" si="0"/>
        <v>152.04694969421416</v>
      </c>
      <c r="G18" s="4">
        <f t="shared" si="1"/>
        <v>1.6318498466236762</v>
      </c>
      <c r="H18" s="4">
        <f t="shared" si="2"/>
        <v>1.0654603747447922</v>
      </c>
      <c r="I18" s="4">
        <f t="shared" si="3"/>
        <v>200.89279566755962</v>
      </c>
      <c r="J18" s="2">
        <f t="shared" si="4"/>
        <v>-38.892795667559625</v>
      </c>
      <c r="K18" s="2">
        <f t="shared" si="5"/>
        <v>38.892795667559625</v>
      </c>
      <c r="L18" s="7">
        <f t="shared" si="6"/>
        <v>0.24007898560221991</v>
      </c>
      <c r="M18" s="2">
        <f t="shared" si="7"/>
        <v>1512.6495548385446</v>
      </c>
      <c r="N18" s="2"/>
      <c r="O18" s="7">
        <v>0.24658329764447903</v>
      </c>
      <c r="X18">
        <v>13</v>
      </c>
    </row>
    <row r="19" spans="1:24" x14ac:dyDescent="0.25">
      <c r="A19">
        <v>18</v>
      </c>
      <c r="B19" t="s">
        <v>7</v>
      </c>
      <c r="C19">
        <v>205</v>
      </c>
      <c r="D19" s="1"/>
      <c r="E19" s="1"/>
      <c r="F19" s="4">
        <f t="shared" si="0"/>
        <v>154.46645342803271</v>
      </c>
      <c r="G19" s="4">
        <f t="shared" si="1"/>
        <v>1.6619205185297032</v>
      </c>
      <c r="H19" s="4">
        <f t="shared" si="2"/>
        <v>1.3271490051754915</v>
      </c>
      <c r="I19" s="4">
        <f t="shared" si="3"/>
        <v>166.34859581339944</v>
      </c>
      <c r="J19" s="2">
        <f t="shared" si="4"/>
        <v>38.651404186600558</v>
      </c>
      <c r="K19" s="2">
        <f t="shared" si="5"/>
        <v>38.651404186600558</v>
      </c>
      <c r="L19" s="7">
        <f t="shared" si="6"/>
        <v>0.18854343505658808</v>
      </c>
      <c r="M19" s="2">
        <f t="shared" si="7"/>
        <v>1493.9310455959633</v>
      </c>
      <c r="N19" s="2"/>
      <c r="O19" s="7">
        <v>0.19056531169945828</v>
      </c>
      <c r="X19">
        <v>14</v>
      </c>
    </row>
    <row r="20" spans="1:24" x14ac:dyDescent="0.25">
      <c r="A20">
        <v>19</v>
      </c>
      <c r="B20" t="s">
        <v>8</v>
      </c>
      <c r="C20">
        <v>212</v>
      </c>
      <c r="D20" s="1"/>
      <c r="E20" s="1"/>
      <c r="F20" s="4">
        <f t="shared" si="0"/>
        <v>156.6988949000588</v>
      </c>
      <c r="G20" s="4">
        <f t="shared" si="1"/>
        <v>1.6924232098455854</v>
      </c>
      <c r="H20" s="4">
        <f t="shared" si="2"/>
        <v>1.3529131787126627</v>
      </c>
      <c r="I20" s="4">
        <f t="shared" si="3"/>
        <v>210.20888025799439</v>
      </c>
      <c r="J20" s="2">
        <f t="shared" si="4"/>
        <v>1.7911197420056055</v>
      </c>
      <c r="K20" s="2">
        <f t="shared" si="5"/>
        <v>1.7911197420056055</v>
      </c>
      <c r="L20" s="7">
        <f t="shared" si="6"/>
        <v>8.4486780283283287E-3</v>
      </c>
      <c r="M20" s="2">
        <f t="shared" si="7"/>
        <v>3.2081099302022271</v>
      </c>
      <c r="N20" s="2"/>
      <c r="O20" s="7">
        <v>1.1467861807130287E-2</v>
      </c>
      <c r="X20">
        <v>15</v>
      </c>
    </row>
    <row r="21" spans="1:24" x14ac:dyDescent="0.25">
      <c r="A21">
        <v>20</v>
      </c>
      <c r="B21" t="s">
        <v>9</v>
      </c>
      <c r="C21">
        <v>162</v>
      </c>
      <c r="D21" s="1"/>
      <c r="E21" s="1"/>
      <c r="F21" s="4">
        <f t="shared" si="0"/>
        <v>157.79276143093765</v>
      </c>
      <c r="G21" s="4">
        <f t="shared" si="1"/>
        <v>1.7231313129542178</v>
      </c>
      <c r="H21" s="4">
        <f t="shared" si="2"/>
        <v>1.0266630644581487</v>
      </c>
      <c r="I21" s="4">
        <f t="shared" si="3"/>
        <v>215.81115350732691</v>
      </c>
      <c r="J21" s="2">
        <f t="shared" si="4"/>
        <v>-53.811153507326907</v>
      </c>
      <c r="K21" s="2">
        <f t="shared" si="5"/>
        <v>53.811153507326907</v>
      </c>
      <c r="L21" s="7">
        <f t="shared" si="6"/>
        <v>0.3321676142427587</v>
      </c>
      <c r="M21" s="2">
        <f t="shared" si="7"/>
        <v>2895.6402417891009</v>
      </c>
      <c r="N21" s="2"/>
      <c r="O21" s="7">
        <v>0.3183643210380388</v>
      </c>
      <c r="X21">
        <v>16</v>
      </c>
    </row>
    <row r="22" spans="1:24" x14ac:dyDescent="0.25">
      <c r="A22">
        <v>21</v>
      </c>
      <c r="B22" t="s">
        <v>10</v>
      </c>
      <c r="C22">
        <v>205</v>
      </c>
      <c r="D22" s="1"/>
      <c r="E22" s="1"/>
      <c r="F22" s="4">
        <f t="shared" si="0"/>
        <v>159.03950558767468</v>
      </c>
      <c r="G22" s="4">
        <f t="shared" si="1"/>
        <v>1.7540751499170339</v>
      </c>
      <c r="H22" s="4">
        <f t="shared" si="2"/>
        <v>1.2889879105351494</v>
      </c>
      <c r="I22" s="4">
        <f t="shared" si="3"/>
        <v>165.08083034525467</v>
      </c>
      <c r="J22" s="2">
        <f t="shared" si="4"/>
        <v>39.919169654745332</v>
      </c>
      <c r="K22" s="2">
        <f t="shared" si="5"/>
        <v>39.919169654745332</v>
      </c>
      <c r="L22" s="7">
        <f t="shared" si="6"/>
        <v>0.19472765685241625</v>
      </c>
      <c r="M22" s="2">
        <f t="shared" si="7"/>
        <v>1593.5401059243407</v>
      </c>
      <c r="N22" s="2"/>
      <c r="O22" s="7">
        <v>0.2012612346412673</v>
      </c>
      <c r="X22">
        <v>17</v>
      </c>
    </row>
    <row r="23" spans="1:24" x14ac:dyDescent="0.25">
      <c r="A23">
        <v>22</v>
      </c>
      <c r="B23" t="s">
        <v>11</v>
      </c>
      <c r="C23">
        <v>184</v>
      </c>
      <c r="D23" s="1"/>
      <c r="E23" s="1"/>
      <c r="F23" s="4">
        <f t="shared" si="0"/>
        <v>158.45470667307558</v>
      </c>
      <c r="G23" s="4">
        <f t="shared" si="1"/>
        <v>1.7848903761254213</v>
      </c>
      <c r="H23" s="4">
        <f t="shared" si="2"/>
        <v>1.1612151122757721</v>
      </c>
      <c r="I23" s="4">
        <f t="shared" si="3"/>
        <v>206.54690338544387</v>
      </c>
      <c r="J23" s="2">
        <f t="shared" si="4"/>
        <v>-22.546903385443869</v>
      </c>
      <c r="K23" s="2">
        <f t="shared" si="5"/>
        <v>22.546903385443869</v>
      </c>
      <c r="L23" s="7">
        <f t="shared" si="6"/>
        <v>0.12253751839915146</v>
      </c>
      <c r="M23" s="2">
        <f t="shared" si="7"/>
        <v>508.36285227254024</v>
      </c>
      <c r="N23" s="2"/>
      <c r="O23" s="7">
        <v>9.8432881869436648E-2</v>
      </c>
      <c r="X23">
        <v>18</v>
      </c>
    </row>
    <row r="24" spans="1:24" x14ac:dyDescent="0.25">
      <c r="A24">
        <v>23</v>
      </c>
      <c r="B24" t="s">
        <v>12</v>
      </c>
      <c r="C24">
        <v>196</v>
      </c>
      <c r="D24" s="1"/>
      <c r="E24" s="1"/>
      <c r="F24" s="4">
        <f t="shared" si="0"/>
        <v>163.13316030427416</v>
      </c>
      <c r="G24" s="4">
        <f t="shared" si="1"/>
        <v>1.8166237798909504</v>
      </c>
      <c r="H24" s="4">
        <f t="shared" si="2"/>
        <v>1.2014724635654883</v>
      </c>
      <c r="I24" s="4">
        <f t="shared" si="3"/>
        <v>191.54218204515817</v>
      </c>
      <c r="J24" s="2">
        <f t="shared" si="4"/>
        <v>4.4578179548418291</v>
      </c>
      <c r="K24" s="2">
        <f t="shared" si="5"/>
        <v>4.4578179548418291</v>
      </c>
      <c r="L24" s="7">
        <f t="shared" si="6"/>
        <v>2.274396915735627E-2</v>
      </c>
      <c r="M24" s="2">
        <f t="shared" si="7"/>
        <v>19.872140918510187</v>
      </c>
      <c r="N24" s="2"/>
      <c r="O24" s="7">
        <v>3.1572339987238889E-3</v>
      </c>
      <c r="X24">
        <v>19</v>
      </c>
    </row>
    <row r="25" spans="1:24" x14ac:dyDescent="0.25">
      <c r="A25">
        <v>24</v>
      </c>
      <c r="B25" t="s">
        <v>13</v>
      </c>
      <c r="C25">
        <v>249</v>
      </c>
      <c r="D25" s="1"/>
      <c r="E25" s="1"/>
      <c r="F25" s="4">
        <f t="shared" si="0"/>
        <v>167.6126622661225</v>
      </c>
      <c r="G25" s="4">
        <f t="shared" si="1"/>
        <v>1.849235429197456</v>
      </c>
      <c r="H25" s="4">
        <f t="shared" si="2"/>
        <v>1.4855679555083789</v>
      </c>
      <c r="I25" s="4">
        <f t="shared" si="3"/>
        <v>203.60380370447879</v>
      </c>
      <c r="J25" s="2">
        <f t="shared" si="4"/>
        <v>45.396196295521207</v>
      </c>
      <c r="K25" s="2">
        <f t="shared" si="5"/>
        <v>45.396196295521207</v>
      </c>
      <c r="L25" s="7">
        <f t="shared" si="6"/>
        <v>0.18231404134747473</v>
      </c>
      <c r="M25" s="2">
        <f t="shared" si="7"/>
        <v>2060.8146381014935</v>
      </c>
      <c r="N25" s="2"/>
      <c r="O25" s="7">
        <v>0.17363547670738974</v>
      </c>
      <c r="X25">
        <v>20</v>
      </c>
    </row>
    <row r="26" spans="1:24" x14ac:dyDescent="0.25"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X26">
        <v>21</v>
      </c>
    </row>
    <row r="27" spans="1:24" x14ac:dyDescent="0.25">
      <c r="C27" t="s">
        <v>21</v>
      </c>
      <c r="D27" s="1">
        <f>AVERAGE(C2:C4)</f>
        <v>121.33333333333333</v>
      </c>
      <c r="E27" s="1"/>
      <c r="F27" s="2"/>
      <c r="G27" s="2"/>
      <c r="H27" s="2"/>
      <c r="I27" s="2"/>
      <c r="J27" s="2"/>
      <c r="K27" s="2"/>
      <c r="L27" s="2"/>
      <c r="M27" s="2"/>
      <c r="N27" s="2"/>
      <c r="X27">
        <v>22</v>
      </c>
    </row>
    <row r="28" spans="1:24" x14ac:dyDescent="0.25">
      <c r="D28" s="1"/>
      <c r="E28" s="1"/>
      <c r="F28" s="1"/>
      <c r="G28" s="1"/>
      <c r="H28" s="1"/>
      <c r="I28" s="1"/>
      <c r="J28" s="1" t="s">
        <v>57</v>
      </c>
      <c r="L28" s="1"/>
      <c r="M28" s="1">
        <f>AVERAGE(M5:M25)</f>
        <v>1390.9198184526131</v>
      </c>
      <c r="X28">
        <v>23</v>
      </c>
    </row>
    <row r="29" spans="1:24" x14ac:dyDescent="0.25">
      <c r="X29">
        <v>24</v>
      </c>
    </row>
    <row r="30" spans="1:24" x14ac:dyDescent="0.25">
      <c r="X30">
        <v>25</v>
      </c>
    </row>
    <row r="31" spans="1:24" x14ac:dyDescent="0.25">
      <c r="X31">
        <v>26</v>
      </c>
    </row>
    <row r="32" spans="1:24" x14ac:dyDescent="0.25">
      <c r="X32">
        <v>27</v>
      </c>
    </row>
    <row r="33" spans="24:24" x14ac:dyDescent="0.25">
      <c r="X33">
        <v>28</v>
      </c>
    </row>
    <row r="34" spans="24:24" x14ac:dyDescent="0.25">
      <c r="X34">
        <v>29</v>
      </c>
    </row>
    <row r="35" spans="24:24" x14ac:dyDescent="0.25">
      <c r="X35">
        <v>30</v>
      </c>
    </row>
    <row r="36" spans="24:24" x14ac:dyDescent="0.25">
      <c r="X36">
        <v>31</v>
      </c>
    </row>
    <row r="37" spans="24:24" x14ac:dyDescent="0.25">
      <c r="X37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Practise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2018-10-08T06:42:35Z</dcterms:modified>
</cp:coreProperties>
</file>