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C745\Final Performance Assessment Submission\"/>
    </mc:Choice>
  </mc:AlternateContent>
  <xr:revisionPtr revIDLastSave="0" documentId="13_ncr:1_{0254BBD9-E68E-42C8-93AC-01371A2D7E04}" xr6:coauthVersionLast="36" xr6:coauthVersionMax="36" xr10:uidLastSave="{00000000-0000-0000-0000-000000000000}"/>
  <bookViews>
    <workbookView xWindow="0" yWindow="0" windowWidth="28800" windowHeight="12225" firstSheet="2" activeTab="6" xr2:uid="{7BEDCD96-468C-437B-82EF-DD503C4E9107}"/>
  </bookViews>
  <sheets>
    <sheet name="A &amp; B. Data Scrape - Part 1" sheetId="1" r:id="rId1"/>
    <sheet name="A &amp; B. Data Scrape - Part 2" sheetId="3" r:id="rId2"/>
    <sheet name="Weights &amp; Scores Details" sheetId="7" r:id="rId3"/>
    <sheet name="Cleaned Trim Names" sheetId="6" r:id="rId4"/>
    <sheet name="C &amp; D. Cleaned Data - I &amp; II" sheetId="8" r:id="rId5"/>
    <sheet name="Weighted Decision Matrix" sheetId="5" r:id="rId6"/>
    <sheet name="E. Final Cleaned Data Combined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" i="8" l="1"/>
  <c r="AA27" i="8"/>
  <c r="AB27" i="8" s="1"/>
  <c r="V27" i="8"/>
  <c r="W27" i="8" s="1"/>
  <c r="X27" i="8" s="1"/>
  <c r="Y27" i="8" s="1"/>
  <c r="S27" i="8"/>
  <c r="AD27" i="8" s="1"/>
  <c r="AE27" i="8" s="1"/>
  <c r="AF27" i="8" s="1"/>
  <c r="O27" i="8"/>
  <c r="P27" i="8" s="1"/>
  <c r="Q27" i="8" s="1"/>
  <c r="R27" i="8" s="1"/>
  <c r="N27" i="8"/>
  <c r="M27" i="8"/>
  <c r="L27" i="8"/>
  <c r="AC26" i="8"/>
  <c r="AD26" i="8" s="1"/>
  <c r="AE26" i="8" s="1"/>
  <c r="AF26" i="8" s="1"/>
  <c r="AB26" i="8"/>
  <c r="AA26" i="8"/>
  <c r="V26" i="8"/>
  <c r="W26" i="8" s="1"/>
  <c r="X26" i="8" s="1"/>
  <c r="Y26" i="8" s="1"/>
  <c r="S26" i="8"/>
  <c r="T26" i="8" s="1"/>
  <c r="U26" i="8" s="1"/>
  <c r="O26" i="8"/>
  <c r="P26" i="8" s="1"/>
  <c r="Q26" i="8" s="1"/>
  <c r="R26" i="8" s="1"/>
  <c r="M26" i="8"/>
  <c r="N26" i="8" s="1"/>
  <c r="L26" i="8"/>
  <c r="AC25" i="8"/>
  <c r="AA25" i="8"/>
  <c r="AB25" i="8" s="1"/>
  <c r="V25" i="8"/>
  <c r="W25" i="8" s="1"/>
  <c r="X25" i="8" s="1"/>
  <c r="Y25" i="8" s="1"/>
  <c r="S25" i="8"/>
  <c r="T25" i="8" s="1"/>
  <c r="U25" i="8" s="1"/>
  <c r="O25" i="8"/>
  <c r="P25" i="8" s="1"/>
  <c r="Q25" i="8" s="1"/>
  <c r="R25" i="8" s="1"/>
  <c r="L25" i="8"/>
  <c r="M25" i="8" s="1"/>
  <c r="N25" i="8" s="1"/>
  <c r="AC24" i="8"/>
  <c r="AD24" i="8" s="1"/>
  <c r="AE24" i="8" s="1"/>
  <c r="AF24" i="8" s="1"/>
  <c r="AA24" i="8"/>
  <c r="AB24" i="8" s="1"/>
  <c r="W24" i="8"/>
  <c r="X24" i="8" s="1"/>
  <c r="Y24" i="8" s="1"/>
  <c r="V24" i="8"/>
  <c r="S24" i="8"/>
  <c r="T24" i="8" s="1"/>
  <c r="U24" i="8" s="1"/>
  <c r="O24" i="8"/>
  <c r="P24" i="8" s="1"/>
  <c r="Q24" i="8" s="1"/>
  <c r="R24" i="8" s="1"/>
  <c r="M24" i="8"/>
  <c r="N24" i="8" s="1"/>
  <c r="L24" i="8"/>
  <c r="AD23" i="8"/>
  <c r="AE23" i="8" s="1"/>
  <c r="AF23" i="8" s="1"/>
  <c r="AC23" i="8"/>
  <c r="AA23" i="8"/>
  <c r="AB23" i="8" s="1"/>
  <c r="V23" i="8"/>
  <c r="W23" i="8" s="1"/>
  <c r="X23" i="8" s="1"/>
  <c r="Y23" i="8" s="1"/>
  <c r="S23" i="8"/>
  <c r="T23" i="8" s="1"/>
  <c r="U23" i="8" s="1"/>
  <c r="O23" i="8"/>
  <c r="P23" i="8" s="1"/>
  <c r="Q23" i="8" s="1"/>
  <c r="R23" i="8" s="1"/>
  <c r="L23" i="8"/>
  <c r="M23" i="8" s="1"/>
  <c r="N23" i="8" s="1"/>
  <c r="AC22" i="8"/>
  <c r="AD22" i="8" s="1"/>
  <c r="AE22" i="8" s="1"/>
  <c r="AF22" i="8" s="1"/>
  <c r="AA22" i="8"/>
  <c r="AB22" i="8" s="1"/>
  <c r="V22" i="8"/>
  <c r="W22" i="8" s="1"/>
  <c r="X22" i="8" s="1"/>
  <c r="Y22" i="8" s="1"/>
  <c r="S22" i="8"/>
  <c r="T22" i="8" s="1"/>
  <c r="U22" i="8" s="1"/>
  <c r="O22" i="8"/>
  <c r="P22" i="8" s="1"/>
  <c r="Q22" i="8" s="1"/>
  <c r="R22" i="8" s="1"/>
  <c r="L22" i="8"/>
  <c r="M22" i="8" s="1"/>
  <c r="N22" i="8" s="1"/>
  <c r="AC21" i="8"/>
  <c r="AD21" i="8" s="1"/>
  <c r="AE21" i="8" s="1"/>
  <c r="AF21" i="8" s="1"/>
  <c r="AB21" i="8"/>
  <c r="AA21" i="8"/>
  <c r="V21" i="8"/>
  <c r="W21" i="8" s="1"/>
  <c r="X21" i="8" s="1"/>
  <c r="Y21" i="8" s="1"/>
  <c r="S21" i="8"/>
  <c r="T21" i="8" s="1"/>
  <c r="U21" i="8" s="1"/>
  <c r="O21" i="8"/>
  <c r="P21" i="8" s="1"/>
  <c r="Q21" i="8" s="1"/>
  <c r="R21" i="8" s="1"/>
  <c r="L21" i="8"/>
  <c r="M21" i="8" s="1"/>
  <c r="N21" i="8" s="1"/>
  <c r="AC20" i="8"/>
  <c r="AD20" i="8" s="1"/>
  <c r="AE20" i="8" s="1"/>
  <c r="AF20" i="8" s="1"/>
  <c r="AB20" i="8"/>
  <c r="AA20" i="8"/>
  <c r="V20" i="8"/>
  <c r="W20" i="8" s="1"/>
  <c r="X20" i="8" s="1"/>
  <c r="Y20" i="8" s="1"/>
  <c r="S20" i="8"/>
  <c r="T20" i="8" s="1"/>
  <c r="U20" i="8" s="1"/>
  <c r="O20" i="8"/>
  <c r="P20" i="8" s="1"/>
  <c r="Q20" i="8" s="1"/>
  <c r="R20" i="8" s="1"/>
  <c r="L20" i="8"/>
  <c r="M20" i="8" s="1"/>
  <c r="N20" i="8" s="1"/>
  <c r="AC19" i="8"/>
  <c r="AD19" i="8" s="1"/>
  <c r="AE19" i="8" s="1"/>
  <c r="AF19" i="8" s="1"/>
  <c r="AA19" i="8"/>
  <c r="AB19" i="8" s="1"/>
  <c r="V19" i="8"/>
  <c r="W19" i="8" s="1"/>
  <c r="X19" i="8" s="1"/>
  <c r="Y19" i="8" s="1"/>
  <c r="S19" i="8"/>
  <c r="T19" i="8" s="1"/>
  <c r="U19" i="8" s="1"/>
  <c r="O19" i="8"/>
  <c r="P19" i="8" s="1"/>
  <c r="Q19" i="8" s="1"/>
  <c r="R19" i="8" s="1"/>
  <c r="M19" i="8"/>
  <c r="N19" i="8" s="1"/>
  <c r="L19" i="8"/>
  <c r="AC18" i="8"/>
  <c r="AD18" i="8" s="1"/>
  <c r="AE18" i="8" s="1"/>
  <c r="AF18" i="8" s="1"/>
  <c r="AA18" i="8"/>
  <c r="AB18" i="8" s="1"/>
  <c r="V18" i="8"/>
  <c r="W18" i="8" s="1"/>
  <c r="X18" i="8" s="1"/>
  <c r="Y18" i="8" s="1"/>
  <c r="S18" i="8"/>
  <c r="T18" i="8" s="1"/>
  <c r="U18" i="8" s="1"/>
  <c r="O18" i="8"/>
  <c r="P18" i="8" s="1"/>
  <c r="Q18" i="8" s="1"/>
  <c r="R18" i="8" s="1"/>
  <c r="M18" i="8"/>
  <c r="N18" i="8" s="1"/>
  <c r="L18" i="8"/>
  <c r="AC17" i="8"/>
  <c r="AA17" i="8"/>
  <c r="AB17" i="8" s="1"/>
  <c r="V17" i="8"/>
  <c r="W17" i="8" s="1"/>
  <c r="X17" i="8" s="1"/>
  <c r="Y17" i="8" s="1"/>
  <c r="S17" i="8"/>
  <c r="T17" i="8" s="1"/>
  <c r="U17" i="8" s="1"/>
  <c r="O17" i="8"/>
  <c r="P17" i="8" s="1"/>
  <c r="Q17" i="8" s="1"/>
  <c r="R17" i="8" s="1"/>
  <c r="L17" i="8"/>
  <c r="M17" i="8" s="1"/>
  <c r="N17" i="8" s="1"/>
  <c r="AC16" i="8"/>
  <c r="AA16" i="8"/>
  <c r="AB16" i="8" s="1"/>
  <c r="V16" i="8"/>
  <c r="W16" i="8" s="1"/>
  <c r="X16" i="8" s="1"/>
  <c r="Y16" i="8" s="1"/>
  <c r="S16" i="8"/>
  <c r="T16" i="8" s="1"/>
  <c r="U16" i="8" s="1"/>
  <c r="O16" i="8"/>
  <c r="P16" i="8" s="1"/>
  <c r="Q16" i="8" s="1"/>
  <c r="R16" i="8" s="1"/>
  <c r="L16" i="8"/>
  <c r="M16" i="8" s="1"/>
  <c r="N16" i="8" s="1"/>
  <c r="AC15" i="8"/>
  <c r="AD15" i="8" s="1"/>
  <c r="AE15" i="8" s="1"/>
  <c r="AF15" i="8" s="1"/>
  <c r="AA15" i="8"/>
  <c r="AB15" i="8" s="1"/>
  <c r="V15" i="8"/>
  <c r="W15" i="8" s="1"/>
  <c r="X15" i="8" s="1"/>
  <c r="Y15" i="8" s="1"/>
  <c r="S15" i="8"/>
  <c r="T15" i="8" s="1"/>
  <c r="U15" i="8" s="1"/>
  <c r="Q15" i="8"/>
  <c r="R15" i="8" s="1"/>
  <c r="O15" i="8"/>
  <c r="P15" i="8" s="1"/>
  <c r="L15" i="8"/>
  <c r="M15" i="8" s="1"/>
  <c r="N15" i="8" s="1"/>
  <c r="AC14" i="8"/>
  <c r="AB14" i="8"/>
  <c r="AA14" i="8"/>
  <c r="V14" i="8"/>
  <c r="W14" i="8" s="1"/>
  <c r="X14" i="8" s="1"/>
  <c r="Y14" i="8" s="1"/>
  <c r="S14" i="8"/>
  <c r="T14" i="8" s="1"/>
  <c r="U14" i="8" s="1"/>
  <c r="O14" i="8"/>
  <c r="P14" i="8" s="1"/>
  <c r="Q14" i="8" s="1"/>
  <c r="R14" i="8" s="1"/>
  <c r="N14" i="8"/>
  <c r="L14" i="8"/>
  <c r="M14" i="8" s="1"/>
  <c r="AC13" i="8"/>
  <c r="AB13" i="8"/>
  <c r="AA13" i="8"/>
  <c r="V13" i="8"/>
  <c r="W13" i="8" s="1"/>
  <c r="X13" i="8" s="1"/>
  <c r="Y13" i="8" s="1"/>
  <c r="S13" i="8"/>
  <c r="T13" i="8" s="1"/>
  <c r="U13" i="8" s="1"/>
  <c r="O13" i="8"/>
  <c r="P13" i="8" s="1"/>
  <c r="Q13" i="8" s="1"/>
  <c r="R13" i="8" s="1"/>
  <c r="L13" i="8"/>
  <c r="M13" i="8" s="1"/>
  <c r="N13" i="8" s="1"/>
  <c r="AC12" i="8"/>
  <c r="AB12" i="8"/>
  <c r="AA12" i="8"/>
  <c r="V12" i="8"/>
  <c r="W12" i="8" s="1"/>
  <c r="X12" i="8" s="1"/>
  <c r="Y12" i="8" s="1"/>
  <c r="S12" i="8"/>
  <c r="T12" i="8" s="1"/>
  <c r="U12" i="8" s="1"/>
  <c r="P12" i="8"/>
  <c r="Q12" i="8" s="1"/>
  <c r="R12" i="8" s="1"/>
  <c r="O12" i="8"/>
  <c r="L12" i="8"/>
  <c r="M12" i="8" s="1"/>
  <c r="N12" i="8" s="1"/>
  <c r="AC11" i="8"/>
  <c r="AD11" i="8" s="1"/>
  <c r="AE11" i="8" s="1"/>
  <c r="AF11" i="8" s="1"/>
  <c r="AA11" i="8"/>
  <c r="AB11" i="8" s="1"/>
  <c r="V11" i="8"/>
  <c r="W11" i="8" s="1"/>
  <c r="X11" i="8" s="1"/>
  <c r="Y11" i="8" s="1"/>
  <c r="S11" i="8"/>
  <c r="T11" i="8" s="1"/>
  <c r="U11" i="8" s="1"/>
  <c r="O11" i="8"/>
  <c r="P11" i="8" s="1"/>
  <c r="Q11" i="8" s="1"/>
  <c r="R11" i="8" s="1"/>
  <c r="M11" i="8"/>
  <c r="N11" i="8" s="1"/>
  <c r="L11" i="8"/>
  <c r="AC10" i="8"/>
  <c r="AD10" i="8" s="1"/>
  <c r="AE10" i="8" s="1"/>
  <c r="AF10" i="8" s="1"/>
  <c r="AA10" i="8"/>
  <c r="AB10" i="8" s="1"/>
  <c r="V10" i="8"/>
  <c r="W10" i="8" s="1"/>
  <c r="X10" i="8" s="1"/>
  <c r="Y10" i="8" s="1"/>
  <c r="S10" i="8"/>
  <c r="T10" i="8" s="1"/>
  <c r="U10" i="8" s="1"/>
  <c r="O10" i="8"/>
  <c r="P10" i="8" s="1"/>
  <c r="Q10" i="8" s="1"/>
  <c r="R10" i="8" s="1"/>
  <c r="M10" i="8"/>
  <c r="N10" i="8" s="1"/>
  <c r="L10" i="8"/>
  <c r="AC9" i="8"/>
  <c r="AD9" i="8" s="1"/>
  <c r="AE9" i="8" s="1"/>
  <c r="AF9" i="8" s="1"/>
  <c r="AA9" i="8"/>
  <c r="AB9" i="8" s="1"/>
  <c r="V9" i="8"/>
  <c r="W9" i="8" s="1"/>
  <c r="X9" i="8" s="1"/>
  <c r="Y9" i="8" s="1"/>
  <c r="S9" i="8"/>
  <c r="T9" i="8" s="1"/>
  <c r="U9" i="8" s="1"/>
  <c r="O9" i="8"/>
  <c r="P9" i="8" s="1"/>
  <c r="Q9" i="8" s="1"/>
  <c r="R9" i="8" s="1"/>
  <c r="L9" i="8"/>
  <c r="M9" i="8" s="1"/>
  <c r="N9" i="8" s="1"/>
  <c r="AC8" i="8"/>
  <c r="AD8" i="8" s="1"/>
  <c r="AE8" i="8" s="1"/>
  <c r="AF8" i="8" s="1"/>
  <c r="AA8" i="8"/>
  <c r="AB8" i="8" s="1"/>
  <c r="V8" i="8"/>
  <c r="W8" i="8" s="1"/>
  <c r="X8" i="8" s="1"/>
  <c r="Y8" i="8" s="1"/>
  <c r="S8" i="8"/>
  <c r="T8" i="8" s="1"/>
  <c r="U8" i="8" s="1"/>
  <c r="O8" i="8"/>
  <c r="P8" i="8" s="1"/>
  <c r="Q8" i="8" s="1"/>
  <c r="R8" i="8" s="1"/>
  <c r="L8" i="8"/>
  <c r="M8" i="8" s="1"/>
  <c r="N8" i="8" s="1"/>
  <c r="AC7" i="8"/>
  <c r="AD7" i="8" s="1"/>
  <c r="AE7" i="8" s="1"/>
  <c r="AF7" i="8" s="1"/>
  <c r="AA7" i="8"/>
  <c r="AB7" i="8" s="1"/>
  <c r="V7" i="8"/>
  <c r="W7" i="8" s="1"/>
  <c r="X7" i="8" s="1"/>
  <c r="Y7" i="8" s="1"/>
  <c r="S7" i="8"/>
  <c r="T7" i="8" s="1"/>
  <c r="U7" i="8" s="1"/>
  <c r="O7" i="8"/>
  <c r="P7" i="8" s="1"/>
  <c r="Q7" i="8" s="1"/>
  <c r="R7" i="8" s="1"/>
  <c r="L7" i="8"/>
  <c r="M7" i="8" s="1"/>
  <c r="N7" i="8" s="1"/>
  <c r="AC6" i="8"/>
  <c r="AD6" i="8" s="1"/>
  <c r="AE6" i="8" s="1"/>
  <c r="AF6" i="8" s="1"/>
  <c r="AA6" i="8"/>
  <c r="AB6" i="8" s="1"/>
  <c r="W6" i="8"/>
  <c r="X6" i="8" s="1"/>
  <c r="Y6" i="8" s="1"/>
  <c r="V6" i="8"/>
  <c r="S6" i="8"/>
  <c r="T6" i="8" s="1"/>
  <c r="U6" i="8" s="1"/>
  <c r="O6" i="8"/>
  <c r="P6" i="8" s="1"/>
  <c r="Q6" i="8" s="1"/>
  <c r="R6" i="8" s="1"/>
  <c r="N6" i="8"/>
  <c r="L6" i="8"/>
  <c r="M6" i="8" s="1"/>
  <c r="AC5" i="8"/>
  <c r="AD5" i="8" s="1"/>
  <c r="AE5" i="8" s="1"/>
  <c r="AF5" i="8" s="1"/>
  <c r="AB5" i="8"/>
  <c r="AA5" i="8"/>
  <c r="V5" i="8"/>
  <c r="W5" i="8" s="1"/>
  <c r="X5" i="8" s="1"/>
  <c r="Y5" i="8" s="1"/>
  <c r="S5" i="8"/>
  <c r="T5" i="8" s="1"/>
  <c r="U5" i="8" s="1"/>
  <c r="O5" i="8"/>
  <c r="P5" i="8" s="1"/>
  <c r="Q5" i="8" s="1"/>
  <c r="R5" i="8" s="1"/>
  <c r="L5" i="8"/>
  <c r="M5" i="8" s="1"/>
  <c r="N5" i="8" s="1"/>
  <c r="AC4" i="8"/>
  <c r="AD4" i="8" s="1"/>
  <c r="AE4" i="8" s="1"/>
  <c r="AF4" i="8" s="1"/>
  <c r="AB4" i="8"/>
  <c r="AA4" i="8"/>
  <c r="V4" i="8"/>
  <c r="W4" i="8" s="1"/>
  <c r="X4" i="8" s="1"/>
  <c r="Y4" i="8" s="1"/>
  <c r="S4" i="8"/>
  <c r="T4" i="8" s="1"/>
  <c r="U4" i="8" s="1"/>
  <c r="O4" i="8"/>
  <c r="P4" i="8" s="1"/>
  <c r="Q4" i="8" s="1"/>
  <c r="R4" i="8" s="1"/>
  <c r="L4" i="8"/>
  <c r="M4" i="8" s="1"/>
  <c r="N4" i="8" s="1"/>
  <c r="AD3" i="8"/>
  <c r="AE3" i="8" s="1"/>
  <c r="AF3" i="8" s="1"/>
  <c r="AC3" i="8"/>
  <c r="AA3" i="8"/>
  <c r="AB3" i="8" s="1"/>
  <c r="V3" i="8"/>
  <c r="W3" i="8" s="1"/>
  <c r="X3" i="8" s="1"/>
  <c r="Y3" i="8" s="1"/>
  <c r="S3" i="8"/>
  <c r="T3" i="8" s="1"/>
  <c r="U3" i="8" s="1"/>
  <c r="O3" i="8"/>
  <c r="P3" i="8" s="1"/>
  <c r="Q3" i="8" s="1"/>
  <c r="R3" i="8" s="1"/>
  <c r="M3" i="8"/>
  <c r="N3" i="8" s="1"/>
  <c r="L3" i="8"/>
  <c r="AC2" i="8"/>
  <c r="AD2" i="8" s="1"/>
  <c r="AE2" i="8" s="1"/>
  <c r="AF2" i="8" s="1"/>
  <c r="AA2" i="8"/>
  <c r="AB2" i="8" s="1"/>
  <c r="V2" i="8"/>
  <c r="W2" i="8" s="1"/>
  <c r="X2" i="8" s="1"/>
  <c r="Y2" i="8" s="1"/>
  <c r="S2" i="8"/>
  <c r="T2" i="8" s="1"/>
  <c r="U2" i="8" s="1"/>
  <c r="O2" i="8"/>
  <c r="P2" i="8" s="1"/>
  <c r="Q2" i="8" s="1"/>
  <c r="R2" i="8" s="1"/>
  <c r="M2" i="8"/>
  <c r="N2" i="8" s="1"/>
  <c r="L2" i="8"/>
  <c r="AD13" i="8" l="1"/>
  <c r="AE13" i="8" s="1"/>
  <c r="AF13" i="8" s="1"/>
  <c r="AD12" i="8"/>
  <c r="AE12" i="8" s="1"/>
  <c r="AF12" i="8" s="1"/>
  <c r="AD14" i="8"/>
  <c r="AE14" i="8" s="1"/>
  <c r="AF14" i="8" s="1"/>
  <c r="AD17" i="8"/>
  <c r="AE17" i="8" s="1"/>
  <c r="AF17" i="8" s="1"/>
  <c r="AD16" i="8"/>
  <c r="AE16" i="8" s="1"/>
  <c r="AF16" i="8" s="1"/>
  <c r="AD25" i="8"/>
  <c r="AE25" i="8" s="1"/>
  <c r="AF25" i="8" s="1"/>
  <c r="T27" i="8"/>
  <c r="U27" i="8" s="1"/>
  <c r="AC19" i="5" l="1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4" i="3"/>
  <c r="U24" i="3"/>
  <c r="U11" i="3"/>
  <c r="L11" i="3"/>
  <c r="L10" i="3"/>
  <c r="L9" i="3"/>
  <c r="L8" i="3"/>
  <c r="L7" i="3"/>
  <c r="L6" i="3"/>
  <c r="L5" i="3"/>
  <c r="U29" i="3"/>
  <c r="R29" i="3"/>
  <c r="S29" i="3" s="1"/>
  <c r="O29" i="3"/>
  <c r="P29" i="3" s="1"/>
  <c r="Q29" i="3" s="1"/>
  <c r="C29" i="3"/>
  <c r="U28" i="3"/>
  <c r="R28" i="3"/>
  <c r="S28" i="3" s="1"/>
  <c r="O28" i="3"/>
  <c r="P28" i="3" s="1"/>
  <c r="Q28" i="3" s="1"/>
  <c r="M28" i="3"/>
  <c r="N28" i="3" s="1"/>
  <c r="C28" i="3"/>
  <c r="U27" i="3"/>
  <c r="R27" i="3"/>
  <c r="S27" i="3" s="1"/>
  <c r="O27" i="3"/>
  <c r="P27" i="3" s="1"/>
  <c r="Q27" i="3" s="1"/>
  <c r="M27" i="3"/>
  <c r="N27" i="3" s="1"/>
  <c r="C27" i="3"/>
  <c r="U26" i="3"/>
  <c r="R26" i="3"/>
  <c r="S26" i="3" s="1"/>
  <c r="O26" i="3"/>
  <c r="P26" i="3" s="1"/>
  <c r="Q26" i="3" s="1"/>
  <c r="M26" i="3"/>
  <c r="N26" i="3" s="1"/>
  <c r="C26" i="3"/>
  <c r="U25" i="3"/>
  <c r="R25" i="3"/>
  <c r="S25" i="3" s="1"/>
  <c r="O25" i="3"/>
  <c r="P25" i="3" s="1"/>
  <c r="Q25" i="3" s="1"/>
  <c r="M25" i="3"/>
  <c r="N25" i="3" s="1"/>
  <c r="C25" i="3"/>
  <c r="R24" i="3"/>
  <c r="S24" i="3" s="1"/>
  <c r="O24" i="3"/>
  <c r="P24" i="3" s="1"/>
  <c r="Q24" i="3" s="1"/>
  <c r="M24" i="3"/>
  <c r="N24" i="3" s="1"/>
  <c r="C24" i="3"/>
  <c r="U23" i="3"/>
  <c r="R23" i="3"/>
  <c r="S23" i="3" s="1"/>
  <c r="O23" i="3"/>
  <c r="M23" i="3"/>
  <c r="N23" i="3" s="1"/>
  <c r="C23" i="3"/>
  <c r="U22" i="3"/>
  <c r="R22" i="3"/>
  <c r="S22" i="3" s="1"/>
  <c r="O22" i="3"/>
  <c r="P22" i="3" s="1"/>
  <c r="Q22" i="3" s="1"/>
  <c r="M22" i="3"/>
  <c r="N22" i="3" s="1"/>
  <c r="C22" i="3"/>
  <c r="U21" i="3"/>
  <c r="R21" i="3"/>
  <c r="S21" i="3" s="1"/>
  <c r="O21" i="3"/>
  <c r="P21" i="3" s="1"/>
  <c r="Q21" i="3" s="1"/>
  <c r="M21" i="3"/>
  <c r="N21" i="3" s="1"/>
  <c r="C21" i="3"/>
  <c r="U20" i="3"/>
  <c r="R20" i="3"/>
  <c r="S20" i="3" s="1"/>
  <c r="O20" i="3"/>
  <c r="P20" i="3" s="1"/>
  <c r="Q20" i="3" s="1"/>
  <c r="M20" i="3"/>
  <c r="N20" i="3" s="1"/>
  <c r="C20" i="3"/>
  <c r="U19" i="3"/>
  <c r="R19" i="3"/>
  <c r="S19" i="3" s="1"/>
  <c r="O19" i="3"/>
  <c r="P19" i="3" s="1"/>
  <c r="Q19" i="3" s="1"/>
  <c r="M19" i="3"/>
  <c r="N19" i="3" s="1"/>
  <c r="C19" i="3"/>
  <c r="U18" i="3"/>
  <c r="R18" i="3"/>
  <c r="S18" i="3" s="1"/>
  <c r="O18" i="3"/>
  <c r="P18" i="3" s="1"/>
  <c r="Q18" i="3" s="1"/>
  <c r="M18" i="3"/>
  <c r="N18" i="3" s="1"/>
  <c r="C18" i="3"/>
  <c r="U17" i="3"/>
  <c r="R17" i="3"/>
  <c r="S17" i="3" s="1"/>
  <c r="O17" i="3"/>
  <c r="P17" i="3" s="1"/>
  <c r="Q17" i="3" s="1"/>
  <c r="M17" i="3"/>
  <c r="N17" i="3" s="1"/>
  <c r="C17" i="3"/>
  <c r="U16" i="3"/>
  <c r="R16" i="3"/>
  <c r="S16" i="3" s="1"/>
  <c r="O16" i="3"/>
  <c r="P16" i="3" s="1"/>
  <c r="Q16" i="3" s="1"/>
  <c r="M16" i="3"/>
  <c r="N16" i="3" s="1"/>
  <c r="C16" i="3"/>
  <c r="U15" i="3"/>
  <c r="R15" i="3"/>
  <c r="S15" i="3" s="1"/>
  <c r="O15" i="3"/>
  <c r="P15" i="3" s="1"/>
  <c r="Q15" i="3" s="1"/>
  <c r="M15" i="3"/>
  <c r="N15" i="3" s="1"/>
  <c r="C15" i="3"/>
  <c r="U14" i="3"/>
  <c r="R14" i="3"/>
  <c r="S14" i="3" s="1"/>
  <c r="O14" i="3"/>
  <c r="P14" i="3" s="1"/>
  <c r="Q14" i="3" s="1"/>
  <c r="M14" i="3"/>
  <c r="N14" i="3" s="1"/>
  <c r="C14" i="3"/>
  <c r="U13" i="3"/>
  <c r="R13" i="3"/>
  <c r="S13" i="3" s="1"/>
  <c r="O13" i="3"/>
  <c r="P13" i="3" s="1"/>
  <c r="Q13" i="3" s="1"/>
  <c r="M13" i="3"/>
  <c r="N13" i="3" s="1"/>
  <c r="C13" i="3"/>
  <c r="U12" i="3"/>
  <c r="R12" i="3"/>
  <c r="S12" i="3" s="1"/>
  <c r="O12" i="3"/>
  <c r="P12" i="3" s="1"/>
  <c r="Q12" i="3" s="1"/>
  <c r="M12" i="3"/>
  <c r="N12" i="3" s="1"/>
  <c r="C12" i="3"/>
  <c r="R11" i="3"/>
  <c r="S11" i="3" s="1"/>
  <c r="O11" i="3"/>
  <c r="P11" i="3" s="1"/>
  <c r="Q11" i="3" s="1"/>
  <c r="M11" i="3"/>
  <c r="N11" i="3" s="1"/>
  <c r="C11" i="3"/>
  <c r="U10" i="3"/>
  <c r="R10" i="3"/>
  <c r="S10" i="3" s="1"/>
  <c r="O10" i="3"/>
  <c r="P10" i="3" s="1"/>
  <c r="Q10" i="3" s="1"/>
  <c r="M10" i="3"/>
  <c r="N10" i="3" s="1"/>
  <c r="C10" i="3"/>
  <c r="U9" i="3"/>
  <c r="R9" i="3"/>
  <c r="S9" i="3" s="1"/>
  <c r="O9" i="3"/>
  <c r="P9" i="3" s="1"/>
  <c r="Q9" i="3" s="1"/>
  <c r="M9" i="3"/>
  <c r="N9" i="3" s="1"/>
  <c r="C9" i="3"/>
  <c r="U8" i="3"/>
  <c r="R8" i="3"/>
  <c r="S8" i="3" s="1"/>
  <c r="O8" i="3"/>
  <c r="P8" i="3" s="1"/>
  <c r="Q8" i="3" s="1"/>
  <c r="M8" i="3"/>
  <c r="N8" i="3" s="1"/>
  <c r="C8" i="3"/>
  <c r="U7" i="3"/>
  <c r="R7" i="3"/>
  <c r="S7" i="3" s="1"/>
  <c r="O7" i="3"/>
  <c r="P7" i="3" s="1"/>
  <c r="Q7" i="3" s="1"/>
  <c r="M7" i="3"/>
  <c r="N7" i="3" s="1"/>
  <c r="C7" i="3"/>
  <c r="U6" i="3"/>
  <c r="R6" i="3"/>
  <c r="S6" i="3" s="1"/>
  <c r="O6" i="3"/>
  <c r="P6" i="3" s="1"/>
  <c r="Q6" i="3" s="1"/>
  <c r="M6" i="3"/>
  <c r="N6" i="3" s="1"/>
  <c r="C6" i="3"/>
  <c r="U5" i="3"/>
  <c r="R5" i="3"/>
  <c r="S5" i="3" s="1"/>
  <c r="O5" i="3"/>
  <c r="P5" i="3" s="1"/>
  <c r="Q5" i="3" s="1"/>
  <c r="M5" i="3"/>
  <c r="N5" i="3" s="1"/>
  <c r="C5" i="3"/>
  <c r="U4" i="3"/>
  <c r="R4" i="3"/>
  <c r="S4" i="3" s="1"/>
  <c r="O4" i="3"/>
  <c r="P4" i="3" s="1"/>
  <c r="Q4" i="3" s="1"/>
  <c r="M4" i="3"/>
  <c r="N4" i="3" s="1"/>
  <c r="C4" i="3"/>
  <c r="AC21" i="5" l="1"/>
  <c r="G21" i="5"/>
  <c r="P21" i="5"/>
  <c r="I21" i="5"/>
  <c r="R21" i="5"/>
  <c r="W21" i="5"/>
  <c r="H21" i="5"/>
  <c r="Q21" i="5"/>
  <c r="J21" i="5"/>
  <c r="AA21" i="5"/>
  <c r="E21" i="5"/>
  <c r="U21" i="5"/>
  <c r="O21" i="5"/>
  <c r="X21" i="5"/>
  <c r="Y21" i="5"/>
  <c r="Z21" i="5"/>
  <c r="K21" i="5"/>
  <c r="S21" i="5"/>
  <c r="D21" i="5"/>
  <c r="L21" i="5"/>
  <c r="T21" i="5"/>
  <c r="AB21" i="5"/>
  <c r="M21" i="5"/>
  <c r="F21" i="5"/>
  <c r="N21" i="5"/>
  <c r="V21" i="5"/>
  <c r="V4" i="3"/>
  <c r="V23" i="3"/>
  <c r="P23" i="3"/>
  <c r="Q23" i="3" s="1"/>
  <c r="V26" i="3"/>
  <c r="V18" i="3"/>
  <c r="V11" i="3"/>
  <c r="V16" i="3"/>
  <c r="V15" i="3"/>
  <c r="V10" i="3"/>
  <c r="V7" i="3"/>
  <c r="V9" i="3"/>
  <c r="V12" i="3"/>
  <c r="V20" i="3"/>
  <c r="V25" i="3"/>
  <c r="V17" i="3"/>
  <c r="V8" i="3"/>
  <c r="V5" i="3"/>
  <c r="V22" i="3"/>
  <c r="V6" i="3"/>
  <c r="V24" i="3"/>
  <c r="V19" i="3"/>
  <c r="V29" i="3"/>
  <c r="V13" i="3"/>
  <c r="V21" i="3"/>
  <c r="V14" i="3"/>
  <c r="V27" i="3"/>
  <c r="V28" i="3"/>
  <c r="F141" i="1"/>
  <c r="M29" i="3" s="1"/>
  <c r="N29" i="3" s="1"/>
</calcChain>
</file>

<file path=xl/sharedStrings.xml><?xml version="1.0" encoding="utf-8"?>
<sst xmlns="http://schemas.openxmlformats.org/spreadsheetml/2006/main" count="1040" uniqueCount="248">
  <si>
    <t>Criteria 1</t>
  </si>
  <si>
    <t>Source</t>
  </si>
  <si>
    <t>KBB</t>
  </si>
  <si>
    <t>Link</t>
  </si>
  <si>
    <t>https://www.kbb.com/honda/cr-v/2019/</t>
  </si>
  <si>
    <t xml:space="preserve">Maximum Rating </t>
  </si>
  <si>
    <t>5.0</t>
  </si>
  <si>
    <t>Safety features (weighted at 10)</t>
  </si>
  <si>
    <t>Safety Rating</t>
  </si>
  <si>
    <t>Maintenance cost (weighted at 5)</t>
  </si>
  <si>
    <t xml:space="preserve">Edmunds </t>
  </si>
  <si>
    <t>https://www.edmunds.com/honda/cr-v/2019/cost-to-own/#style=401780794</t>
  </si>
  <si>
    <t>Maintenance Cost</t>
  </si>
  <si>
    <t>Price point (weighted at 7)</t>
  </si>
  <si>
    <t>Total Cash Price</t>
  </si>
  <si>
    <t>Criteria 2</t>
  </si>
  <si>
    <t>Insurance</t>
  </si>
  <si>
    <t>Edmunds Insurance Estimator</t>
  </si>
  <si>
    <t>Fuel Economy (Highway+City Combined)</t>
  </si>
  <si>
    <t>28 MPG</t>
  </si>
  <si>
    <t>Private Party Value</t>
  </si>
  <si>
    <t>https://www.kbb.com/honda/cr-v/2019/lx-sport-utility-4d/?vehicleid=439628&amp;intent=trade-in-sell&amp;category=suv&amp;mileage=8411&amp;pricetype=private-party&amp;condition=verygood&amp;options=8689956|true</t>
  </si>
  <si>
    <t>Insurance (Weight 7)</t>
  </si>
  <si>
    <t>Fuel Economy (Weight 10)</t>
  </si>
  <si>
    <t>Resale Value (Weight 5)</t>
  </si>
  <si>
    <t>Vehicle</t>
  </si>
  <si>
    <t>Trim</t>
  </si>
  <si>
    <t>Safety_Rating</t>
  </si>
  <si>
    <t>Maintenance_Cost</t>
  </si>
  <si>
    <t>Price</t>
  </si>
  <si>
    <t>Fuel_Economy</t>
  </si>
  <si>
    <t>Resale_value</t>
  </si>
  <si>
    <t>Year</t>
  </si>
  <si>
    <t>Criteria</t>
  </si>
  <si>
    <t>Weight</t>
  </si>
  <si>
    <t>For all trims</t>
  </si>
  <si>
    <t>Insurance_PerMonth</t>
  </si>
  <si>
    <t>Fuel_Economy_MPG</t>
  </si>
  <si>
    <t>2019 CR-V SUV LX 4dr SUV AWD (2.4L 4cyl CVT)</t>
  </si>
  <si>
    <t>2019 CR-V SUV Touring 4dr SUV (1.5L 4cyl Turbo CVT)</t>
  </si>
  <si>
    <t>https://www.edmunds.com/honda/cr-v/2019/cost-to-own/#style=401780792</t>
  </si>
  <si>
    <t>Edmunds</t>
  </si>
  <si>
    <t>For all Trims</t>
  </si>
  <si>
    <t>https://www.kbb.com/honda/cr-v/2019/touring-sport-utility-4d/?vehicleid=439566&amp;intent=trade-in-sell&amp;category=suv&amp;mileage=8411&amp;pricetype=private-party&amp;condition=good&amp;options=8686693|true</t>
  </si>
  <si>
    <t>For all LX Model Trims, Standard Equipments, White Color, Good Condition (54% of cars in this category), Mileage 8411 miles, Zip 02035</t>
  </si>
  <si>
    <t xml:space="preserve"> </t>
  </si>
  <si>
    <t>https://www.edmunds.com/honda/cr-v/2019/cost-to-own/#style=401780795</t>
  </si>
  <si>
    <t>2019 CR-V SUV EX 4dr SUV (1.5L 4cyl Turbo CVT)</t>
  </si>
  <si>
    <t>For all Touring Model Trims, Standard Equipments, White Color, Good Condition (54% of cars in this category), Mileage 8411 miles, Zip 02035</t>
  </si>
  <si>
    <t>For all EX Model Trims, Standard Equipments, White Color, Good Condition (54% of cars in this category), Mileage 8411 miles, Zip 02035</t>
  </si>
  <si>
    <t>https://www.edmunds.com/honda/cr-v/2019/cost-to-own/#style=401780796</t>
  </si>
  <si>
    <t>2019 CR-V SUV EX-L 4dr SUV (1.5L 4cyl Turbo CVT)</t>
  </si>
  <si>
    <t>For all EX-L Model Trims, Standard Equipments, White Color, Good Condition (54% of cars in this category), Mileage 8411 miles, Zip 02035</t>
  </si>
  <si>
    <t>https://www.kbb.com/honda/cr-v/2019/ex-sport-utility-4d/?vehicleid=439604&amp;intent=trade-in-sell&amp;category=suv&amp;mileage=8411&amp;pricetype=private-party&amp;condition=good&amp;options=8688705|true</t>
  </si>
  <si>
    <t>https://www.kbb.com/honda/cr-v/2019/ex-l-sport-utility-4d/?vehicleid=439536&amp;intent=trade-in-sell&amp;category=suv&amp;mileage=8411&amp;pricetype=private-party&amp;condition=good&amp;options=8685134|true</t>
  </si>
  <si>
    <t>2019 CR-V SUV EX-L 4dr SUV AWD (1.5L 4cyl Turbo CVT)</t>
  </si>
  <si>
    <t>https://www.edmunds.com/honda/cr-v/2019/cost-to-own/#style=401780793</t>
  </si>
  <si>
    <t>2019 CR-V SUV EX 4dr SUV AWD (1.5L 4cyl Turbo CVT)</t>
  </si>
  <si>
    <t>2019 CR-V SUV Touring 4dr SUV AWD (1.5L 4cyl Turbo CVT)</t>
  </si>
  <si>
    <t>https://www.edmunds.com/honda/cr-v/2019/cost-to-own/#style=401780797</t>
  </si>
  <si>
    <t>https://www.edmunds.com/honda/cr-v/2019/cost-to-own/#style=401780798</t>
  </si>
  <si>
    <t>2019 Honda CR-V</t>
  </si>
  <si>
    <t>2019 Toyota Rav 4</t>
  </si>
  <si>
    <t>2019 Honda CR-V (all trims)</t>
  </si>
  <si>
    <t>https://www.kbb.com/toyota/rav4/2019/</t>
  </si>
  <si>
    <t>2019 RAV4 SUV Adventure 4dr SUV AWD (2.5L 4cyl 8A)</t>
  </si>
  <si>
    <t>https://www.edmunds.com/toyota/rav4/2019/cost-to-own/#style=401782486</t>
  </si>
  <si>
    <t>(5 year Breakdown)</t>
  </si>
  <si>
    <t>30 MPG</t>
  </si>
  <si>
    <t>https://www.edmunds.com/toyota/rav4/2019/appraisal-value/</t>
  </si>
  <si>
    <t>Standard Equipments, Black Color, Good Condition (54% of cars in this category), Mileage 8411 miles, Zip 02035</t>
  </si>
  <si>
    <t>https://www.edmunds.com/toyota/rav4/2019/cost-to-own/#style=401768504</t>
  </si>
  <si>
    <t>2019 RAV4 SUV LE 4dr SUV (2.5L 4cyl 8A)</t>
  </si>
  <si>
    <t>https://www.edmunds.com/toyota/rav4/2019/cost-to-own/#style=401782483</t>
  </si>
  <si>
    <t>2019 RAV4 SUV XLE 4dr SUV AWD (2.5L 4cyl 8A)</t>
  </si>
  <si>
    <t>https://www.edmunds.com/toyota/rav4/2019/cost-to-own/#style=401782484</t>
  </si>
  <si>
    <t>2019 RAV4 SUV Limited 4dr SUV (2.5L 4cyl 8A)</t>
  </si>
  <si>
    <t>2019 RAV4 SUV XLE Premium 4dr SUV (2.5L 4cyl 8A)</t>
  </si>
  <si>
    <t>https://www.edmunds.com/toyota/rav4/2019/cost-to-own/#style=401782481</t>
  </si>
  <si>
    <t>https://www.edmunds.com/toyota/rav4/2019/cost-to-own/#style=401782487</t>
  </si>
  <si>
    <t>2019 RAV4 SUV Limited 4dr SUV AWD (2.5L 4cyl 8A)</t>
  </si>
  <si>
    <t>https://www.edmunds.com/toyota/rav4/2019/cost-to-own/#style=401782482</t>
  </si>
  <si>
    <t>2019 RAV4 SUV XLE 4dr SUV (2.5L 4cyl 8A)</t>
  </si>
  <si>
    <t>2019 RAV4 SUV LE 4dr SUV AWD (2.5L 4cyl 8A)</t>
  </si>
  <si>
    <t>https://www.edmunds.com/toyota/rav4/2019/cost-to-own/#style=401782485</t>
  </si>
  <si>
    <t>2019 RAV4 SUV XLE Premium 4dr SUV AWD (2.5L 4cyl 8A)</t>
  </si>
  <si>
    <t>https://www.edmunds.com/toyota/rav4/2019/cost-to-own/#style=401782480</t>
  </si>
  <si>
    <t>2019 Ford Escape</t>
  </si>
  <si>
    <t>https://www.kbb.com/ford/escape/2019/</t>
  </si>
  <si>
    <t>24 MPG</t>
  </si>
  <si>
    <t>2019 Escape SUV SE 4dr SUV AWD (1.5L 4cyl Turbo 6A)</t>
  </si>
  <si>
    <t>https://www.edmunds.com/ford/escape/2019/cost-to-own/#style=401768439</t>
  </si>
  <si>
    <t>https://www.kbb.com/ford/escape/2019/se-sport-utility-4d/?vehicleid=439751&amp;intent=trade-in-sell&amp;mileage=8411&amp;pricetype=private-party&amp;condition=good&amp;options=8704704|true</t>
  </si>
  <si>
    <t>All SE Model Trims, Standard Equipments, White Color, Good Condition (54% of cars in this category), Mileage 8411 miles, Zip 02035</t>
  </si>
  <si>
    <t>2019 Escape SUV SE 4dr SUV (1.5L 4cyl Turbo 6A)</t>
  </si>
  <si>
    <t>https://www.edmunds.com/ford/escape/2019/cost-to-own/#style=401768438</t>
  </si>
  <si>
    <t>2019 Escape SUV Titanium 4dr SUV (2.0L 4cyl Turbo 6A)</t>
  </si>
  <si>
    <t>https://www.edmunds.com/ford/escape/2019/cost-to-own/#style=401768442</t>
  </si>
  <si>
    <t>All Titanium Model Trims, Standard Equipments, White Color, Good Condition (54% of cars in this category), Mileage 8411 miles, Zip 02035</t>
  </si>
  <si>
    <t>https://www.kbb.com/ford/escape/2019/titanium-sport-utility-4d/?vehicleid=439742&amp;intent=trade-in-sell&amp;mileage=8411&amp;pricetype=private-party&amp;condition=good&amp;options=8704197|true</t>
  </si>
  <si>
    <t>2019 Escape SUV S 4dr SUV (2.5L 4cyl 6A)</t>
  </si>
  <si>
    <t>https://www.edmunds.com/ford/escape/2019/cost-to-own/#style=401768437</t>
  </si>
  <si>
    <t>https://www.kbb.com/ford/escape/2019/s-sport-utility-4d/?vehicleid=439759&amp;intent=trade-in-sell&amp;mileage=8411&amp;pricetype=private-party&amp;condition=good&amp;options=8705127|true</t>
  </si>
  <si>
    <t>All S Model Trims, Standard Equipments, White Color, Good Condition (54% of cars in this category), Mileage 8411 miles, Zip 02035</t>
  </si>
  <si>
    <t>2019 Escape SUV Titanium 4dr SUV AWD (2.0L 4cyl Turbo 6A)</t>
  </si>
  <si>
    <t>https://www.edmunds.com/ford/escape/2019/cost-to-own/#style=401768443</t>
  </si>
  <si>
    <t>https://www.kbb.com/hyundai/santa-fe/2019/</t>
  </si>
  <si>
    <t>2019 Hyundai Santa Fe</t>
  </si>
  <si>
    <t>25 MPG</t>
  </si>
  <si>
    <t>2019 Santa FE SE 4dr SUV (3.3L 6cyl)</t>
  </si>
  <si>
    <t>2019 Santa FE SE 4dr SUV AWD (3.3L 6cyl)</t>
  </si>
  <si>
    <t>https://www.hyundaiusa.com/build-your-hyundai/index.aspx?vehicle=santa-fe-xl&amp;year=2019&amp;trim=santa-fe-xl-2019-en-US-se&amp;intcmp=in-page%20cta;compare-se;text;build%20this%20trim</t>
  </si>
  <si>
    <t>Hyundai</t>
  </si>
  <si>
    <t>2019 Santa FE Limited Ultimate 4dr SUV (3.3L 6cyl)</t>
  </si>
  <si>
    <t>2019 Santa FE Limited Ultimate 4dr SUV AWD (3.3L 6cyl)</t>
  </si>
  <si>
    <t>https://www.edmunds.com/hyundai/santa-fe/2017/cost-to-own/#style=401628708</t>
  </si>
  <si>
    <t>https://www.edmunds.com/hyundai/santa-fe/2017/cost-to-own/#style=401628705</t>
  </si>
  <si>
    <t>https://www.edmunds.com/hyundai/santa-fe/2017/cost-to-own/#style=401628707</t>
  </si>
  <si>
    <t>https://www.kbb.com/hyundai/santa-fe-xl/2019/se-sport-utility-4d/?vehicleid=438400&amp;intent=trade-in-sell&amp;mileage=8411&amp;pricetype=trade-in&amp;condition=good&amp;options=8556025|true</t>
  </si>
  <si>
    <t>https://www.kbb.com/hyundai/santa-fe-xl/2019/limited-ultimate-sport-utility-4d/?vehicleid=438377&amp;intent=trade-in-sell&amp;mileage=8411&amp;pricetype=trade-in&amp;condition=good&amp;options=8554813|true</t>
  </si>
  <si>
    <t>Honda CRV</t>
  </si>
  <si>
    <t>Toyota Rav 4</t>
  </si>
  <si>
    <t>Ford Escape</t>
  </si>
  <si>
    <t>Hyundai Santa Fe</t>
  </si>
  <si>
    <t>Base Price</t>
  </si>
  <si>
    <t>2019 CR-V SUV LX 4dr SUV (2.4L 4cyl CVT)</t>
  </si>
  <si>
    <t>G</t>
  </si>
  <si>
    <t>A</t>
  </si>
  <si>
    <t>M</t>
  </si>
  <si>
    <t>P</t>
  </si>
  <si>
    <t>Safety Ratings</t>
  </si>
  <si>
    <t>CRV</t>
  </si>
  <si>
    <t>Rav4</t>
  </si>
  <si>
    <t>Escape</t>
  </si>
  <si>
    <t>Santa FE</t>
  </si>
  <si>
    <t>https://www.iihs.org/ratings/vehicle/hyundai/santa-fe-xl-4-door-suv/2019</t>
  </si>
  <si>
    <t>https://www.iihs.org/ratings/vehicle/honda/cr-v-4-door-suv/2019</t>
  </si>
  <si>
    <t>https://www.iihs.org/ratings/vehicle/ford/escape-4-door-suv/2019</t>
  </si>
  <si>
    <t>https://www.iihs.org/ratings/vehicle/toyota/rav4-4-door-suv/2010</t>
  </si>
  <si>
    <t>URL</t>
  </si>
  <si>
    <t>Ratings</t>
  </si>
  <si>
    <t>Numerical_Equivalent</t>
  </si>
  <si>
    <t>Small Overlap Front_Driver</t>
  </si>
  <si>
    <t>Small Overlap Front_Pass</t>
  </si>
  <si>
    <t>Moderate Overlap Front</t>
  </si>
  <si>
    <t>Side</t>
  </si>
  <si>
    <t>Roof</t>
  </si>
  <si>
    <t>Head_Seats</t>
  </si>
  <si>
    <t>Headlights</t>
  </si>
  <si>
    <t>FrontCrashPrevention</t>
  </si>
  <si>
    <t>Superior</t>
  </si>
  <si>
    <t>Advanced</t>
  </si>
  <si>
    <t>Basic</t>
  </si>
  <si>
    <t>Missing</t>
  </si>
  <si>
    <t>NA</t>
  </si>
  <si>
    <t>Saftey_Weighted</t>
  </si>
  <si>
    <t>Insurance_PY</t>
  </si>
  <si>
    <t>MaintCost_5Year</t>
  </si>
  <si>
    <t>MaintCost_PY</t>
  </si>
  <si>
    <t>Score</t>
  </si>
  <si>
    <t>Safety Scoring Criteria</t>
  </si>
  <si>
    <t>Total Safety Rating &gt; 20</t>
  </si>
  <si>
    <t>Total Safety Rating &lt;= 20 AND &gt;15</t>
  </si>
  <si>
    <t>Total Safety Rating &lt;= 15</t>
  </si>
  <si>
    <t>MaintCostPY Scoring Criteria</t>
  </si>
  <si>
    <t>&lt;=1000</t>
  </si>
  <si>
    <t>&gt;1000 AND &lt;1200</t>
  </si>
  <si>
    <t>&gt;=1200</t>
  </si>
  <si>
    <t>InsurancePY Scoring Criteria</t>
  </si>
  <si>
    <t>&lt;=930</t>
  </si>
  <si>
    <t>&gt;930 AND &lt;1000</t>
  </si>
  <si>
    <t>&gt;1000</t>
  </si>
  <si>
    <t>FuelEco Scoring Criteria</t>
  </si>
  <si>
    <t>&gt;=28</t>
  </si>
  <si>
    <t>&lt;=25</t>
  </si>
  <si>
    <t>&lt;28 AND &gt;=25</t>
  </si>
  <si>
    <t>BasePrice Criteria</t>
  </si>
  <si>
    <t>&lt;=30000</t>
  </si>
  <si>
    <t>&gt;30000 AND &lt;35000</t>
  </si>
  <si>
    <t>&gt;=35000</t>
  </si>
  <si>
    <t>ResaleVal_PctReturn</t>
  </si>
  <si>
    <t>&gt;=90%</t>
  </si>
  <si>
    <t>&lt;90% AND &gt;75%</t>
  </si>
  <si>
    <t>&lt;=75%</t>
  </si>
  <si>
    <t>Resale Criteria*</t>
  </si>
  <si>
    <t>*(All cars assumed to resale at 8411 miles)</t>
  </si>
  <si>
    <t>OverallSafety</t>
  </si>
  <si>
    <t>SafetyScore</t>
  </si>
  <si>
    <t>MaintCostPY_Score</t>
  </si>
  <si>
    <t>MaintCost_Weighted</t>
  </si>
  <si>
    <t>BasePrice_Score</t>
  </si>
  <si>
    <t>BasePrice_Weighted</t>
  </si>
  <si>
    <t>InsurancePY_Score</t>
  </si>
  <si>
    <t>InsurancePY_Weighted</t>
  </si>
  <si>
    <t>FuelEco_Score</t>
  </si>
  <si>
    <t>FuelEco_Weighted</t>
  </si>
  <si>
    <t>Resale_Score</t>
  </si>
  <si>
    <t>Resale_Weighted</t>
  </si>
  <si>
    <t>CR-V SUV LX AWD</t>
  </si>
  <si>
    <t>CR-V SUV Touring</t>
  </si>
  <si>
    <t>CR-V SUV EX</t>
  </si>
  <si>
    <t>CR-V SUV EX-L</t>
  </si>
  <si>
    <t>CR-V SUV EX-L AWD</t>
  </si>
  <si>
    <t>CR-V SUV EX AWD</t>
  </si>
  <si>
    <t>CR-V SUV Touring AWD</t>
  </si>
  <si>
    <t>CR-V SUV LX</t>
  </si>
  <si>
    <t>RAV4 SUV Adventure AWD</t>
  </si>
  <si>
    <t>RAV4 SUV LE</t>
  </si>
  <si>
    <t>RAV4 SUV XLE AWD</t>
  </si>
  <si>
    <t>RAV4 SUV Limited</t>
  </si>
  <si>
    <t>RAV4 SUV XLE Premium</t>
  </si>
  <si>
    <t>RAV4 SUV XLE</t>
  </si>
  <si>
    <t>RAV4 SUV Limited AWD</t>
  </si>
  <si>
    <t>RAV4 SUV LE AWD</t>
  </si>
  <si>
    <t>RAV4 SUV XLE Premium AWD</t>
  </si>
  <si>
    <t>Escape SUV SE AWD</t>
  </si>
  <si>
    <t>Escape SUV SE</t>
  </si>
  <si>
    <t>Escape SUV Titanium</t>
  </si>
  <si>
    <t>Escape SUV S</t>
  </si>
  <si>
    <t>Escape SUV Titanium AWD</t>
  </si>
  <si>
    <t>Santa FE SE</t>
  </si>
  <si>
    <t>Santa FE SE AWD</t>
  </si>
  <si>
    <t>Santa FE Limited Ultimate</t>
  </si>
  <si>
    <t>Santa FE Limited Ultimate AWD</t>
  </si>
  <si>
    <t>Criteria Weight</t>
  </si>
  <si>
    <t>Total Weighted Score by Trim</t>
  </si>
  <si>
    <t>Weighted Decision Matrix</t>
  </si>
  <si>
    <t>Model Trim Scores by Criteria</t>
  </si>
  <si>
    <t>Weighted Scores per Criteria per Model Trim</t>
  </si>
  <si>
    <t>Safety Points</t>
  </si>
  <si>
    <t>Safety Score</t>
  </si>
  <si>
    <t>Maintenance Cost Per Year</t>
  </si>
  <si>
    <t>Maintenance Cost Score</t>
  </si>
  <si>
    <t>Base Price Score</t>
  </si>
  <si>
    <t>Insurance Per Year</t>
  </si>
  <si>
    <t>Insurance Score</t>
  </si>
  <si>
    <t>Fuel Economy MPG</t>
  </si>
  <si>
    <t>Economy Score</t>
  </si>
  <si>
    <t>Resale Value</t>
  </si>
  <si>
    <t>Resale Percent Return</t>
  </si>
  <si>
    <t>Honda</t>
  </si>
  <si>
    <t>Toyota</t>
  </si>
  <si>
    <t>Ford</t>
  </si>
  <si>
    <t>Comments</t>
  </si>
  <si>
    <t>Weights &amp; Score Details</t>
  </si>
  <si>
    <t>A &amp; B. Data Scrape - Part 1</t>
  </si>
  <si>
    <t>A &amp; B. Data Scrape - Part 2</t>
  </si>
  <si>
    <t>Clean Trim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</si>
</sst>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quotePrefix="1" applyFont="1" applyAlignment="1">
      <alignment horizontal="left" vertical="center" wrapText="1"/>
    </xf>
    <xf numFmtId="8" fontId="0" fillId="0" borderId="0" xfId="0" applyNumberForma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6" fillId="0" borderId="0" xfId="1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quotePrefix="1" applyFont="1" applyAlignment="1">
      <alignment horizontal="left" vertical="center" wrapText="1"/>
    </xf>
    <xf numFmtId="0" fontId="0" fillId="4" borderId="0" xfId="0" applyFont="1" applyFill="1" applyAlignment="1">
      <alignment horizontal="left" vertical="center"/>
    </xf>
    <xf numFmtId="6" fontId="0" fillId="0" borderId="0" xfId="0" applyNumberFormat="1" applyFont="1" applyAlignment="1">
      <alignment horizontal="left" vertical="center" wrapText="1"/>
    </xf>
    <xf numFmtId="6" fontId="0" fillId="0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8" fontId="0" fillId="0" borderId="0" xfId="0" applyNumberFormat="1" applyFont="1" applyAlignment="1">
      <alignment horizontal="left" vertical="center" wrapText="1"/>
    </xf>
    <xf numFmtId="6" fontId="0" fillId="0" borderId="0" xfId="0" quotePrefix="1" applyNumberFormat="1" applyFont="1" applyAlignment="1">
      <alignment horizontal="left" vertical="center" wrapText="1"/>
    </xf>
    <xf numFmtId="0" fontId="2" fillId="0" borderId="0" xfId="1" applyFont="1" applyAlignment="1">
      <alignment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quotePrefix="1" applyFont="1" applyFill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5" borderId="0" xfId="0" applyFont="1" applyFill="1" applyAlignment="1">
      <alignment horizontal="left" vertical="center"/>
    </xf>
    <xf numFmtId="6" fontId="0" fillId="5" borderId="0" xfId="0" applyNumberFormat="1" applyFont="1" applyFill="1" applyAlignment="1">
      <alignment horizontal="left" vertical="center" wrapText="1"/>
    </xf>
    <xf numFmtId="6" fontId="0" fillId="5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164" fontId="0" fillId="0" borderId="0" xfId="0" applyNumberFormat="1" applyFont="1" applyAlignment="1">
      <alignment horizontal="left" vertical="center"/>
    </xf>
    <xf numFmtId="8" fontId="0" fillId="0" borderId="0" xfId="0" applyNumberFormat="1" applyFont="1" applyAlignment="1">
      <alignment horizontal="left" vertical="center"/>
    </xf>
    <xf numFmtId="0" fontId="1" fillId="3" borderId="0" xfId="0" applyFont="1" applyFill="1"/>
    <xf numFmtId="0" fontId="1" fillId="2" borderId="0" xfId="0" applyFont="1" applyFill="1"/>
    <xf numFmtId="6" fontId="0" fillId="4" borderId="0" xfId="0" applyNumberFormat="1" applyFont="1" applyFill="1" applyAlignment="1">
      <alignment horizontal="left"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9" fontId="0" fillId="0" borderId="0" xfId="2" applyFont="1"/>
    <xf numFmtId="0" fontId="9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5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165" fontId="1" fillId="2" borderId="0" xfId="0" applyNumberFormat="1" applyFont="1" applyFill="1"/>
    <xf numFmtId="165" fontId="0" fillId="0" borderId="0" xfId="0" applyNumberFormat="1"/>
    <xf numFmtId="165" fontId="1" fillId="3" borderId="0" xfId="0" applyNumberFormat="1" applyFont="1" applyFill="1"/>
    <xf numFmtId="165" fontId="0" fillId="0" borderId="0" xfId="0" applyNumberFormat="1" applyAlignment="1">
      <alignment horizontal="left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5" xfId="0" quotePrefix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4" borderId="0" xfId="0" applyFont="1" applyFill="1"/>
    <xf numFmtId="0" fontId="10" fillId="4" borderId="0" xfId="0" applyFont="1" applyFill="1"/>
    <xf numFmtId="0" fontId="7" fillId="4" borderId="0" xfId="0" applyFont="1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7" fillId="4" borderId="0" xfId="0" applyFont="1" applyFill="1" applyAlignment="1">
      <alignment vertical="center"/>
    </xf>
    <xf numFmtId="0" fontId="11" fillId="4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170600</xdr:colOff>
      <xdr:row>148</xdr:row>
      <xdr:rowOff>158282</xdr:rowOff>
    </xdr:from>
    <xdr:to>
      <xdr:col>10</xdr:col>
      <xdr:colOff>1741714</xdr:colOff>
      <xdr:row>148</xdr:row>
      <xdr:rowOff>1256475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7543E-B916-42A3-8C86-AE60565FA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4600" y="8621925"/>
          <a:ext cx="1571114" cy="10981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745/Criteria%20Scrape%20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&amp; B. Data Scrape - I &amp; II"/>
      <sheetName val="Weights &amp; Scores Details"/>
      <sheetName val="C &amp; D. Cleaned Data - I &amp; II"/>
      <sheetName val="Weighted Decision Matrix"/>
      <sheetName val="Cleanup Trim Names"/>
      <sheetName val="Scraped_Data_Structured"/>
      <sheetName val="E. Cleaned Data Combined"/>
    </sheetNames>
    <sheetDataSet>
      <sheetData sheetId="0">
        <row r="11">
          <cell r="F11">
            <v>5230</v>
          </cell>
          <cell r="J11">
            <v>27009</v>
          </cell>
        </row>
        <row r="16">
          <cell r="F16">
            <v>5431</v>
          </cell>
          <cell r="J16">
            <v>33830</v>
          </cell>
        </row>
        <row r="21">
          <cell r="F21">
            <v>5431</v>
          </cell>
          <cell r="J21">
            <v>28088</v>
          </cell>
        </row>
        <row r="26">
          <cell r="F26">
            <v>5431</v>
          </cell>
          <cell r="J26">
            <v>30648</v>
          </cell>
        </row>
        <row r="31">
          <cell r="F31">
            <v>5315</v>
          </cell>
          <cell r="J31">
            <v>32194</v>
          </cell>
        </row>
        <row r="36">
          <cell r="F36">
            <v>5234</v>
          </cell>
          <cell r="J36">
            <v>29762</v>
          </cell>
        </row>
        <row r="41">
          <cell r="F41">
            <v>5271</v>
          </cell>
          <cell r="J41">
            <v>35258</v>
          </cell>
        </row>
        <row r="46">
          <cell r="F46">
            <v>5244</v>
          </cell>
          <cell r="J46">
            <v>25381</v>
          </cell>
        </row>
        <row r="52">
          <cell r="F52">
            <v>6969</v>
          </cell>
          <cell r="J52">
            <v>37289</v>
          </cell>
        </row>
        <row r="57">
          <cell r="F57">
            <v>5395</v>
          </cell>
          <cell r="J57">
            <v>27319</v>
          </cell>
        </row>
        <row r="62">
          <cell r="F62">
            <v>6102</v>
          </cell>
          <cell r="J62">
            <v>32010</v>
          </cell>
        </row>
        <row r="67">
          <cell r="F67">
            <v>6925</v>
          </cell>
          <cell r="J67">
            <v>35634</v>
          </cell>
        </row>
        <row r="72">
          <cell r="F72">
            <v>6925</v>
          </cell>
          <cell r="J72">
            <v>31696</v>
          </cell>
        </row>
        <row r="77">
          <cell r="F77">
            <v>6058</v>
          </cell>
          <cell r="J77">
            <v>30039</v>
          </cell>
        </row>
        <row r="82">
          <cell r="F82">
            <v>6969</v>
          </cell>
          <cell r="J82">
            <v>37535</v>
          </cell>
        </row>
        <row r="87">
          <cell r="F87">
            <v>5439</v>
          </cell>
          <cell r="J87">
            <v>28968</v>
          </cell>
        </row>
        <row r="92">
          <cell r="F92">
            <v>6969</v>
          </cell>
          <cell r="J92">
            <v>34021</v>
          </cell>
        </row>
        <row r="99">
          <cell r="F99">
            <v>5946</v>
          </cell>
          <cell r="J99">
            <v>27484</v>
          </cell>
        </row>
        <row r="104">
          <cell r="F104">
            <v>5708</v>
          </cell>
          <cell r="J104">
            <v>26350</v>
          </cell>
        </row>
        <row r="109">
          <cell r="F109">
            <v>6624</v>
          </cell>
          <cell r="J109">
            <v>33688</v>
          </cell>
        </row>
        <row r="114">
          <cell r="F114">
            <v>5510</v>
          </cell>
          <cell r="J114">
            <v>23729</v>
          </cell>
        </row>
        <row r="119">
          <cell r="F119">
            <v>6821</v>
          </cell>
          <cell r="J119">
            <v>34615</v>
          </cell>
        </row>
        <row r="126">
          <cell r="F126">
            <v>6108</v>
          </cell>
          <cell r="J126">
            <v>31995</v>
          </cell>
        </row>
        <row r="131">
          <cell r="F131">
            <v>6176.4</v>
          </cell>
          <cell r="J131">
            <v>33745</v>
          </cell>
        </row>
        <row r="136">
          <cell r="F136">
            <v>6176.4</v>
          </cell>
          <cell r="J136">
            <v>40695</v>
          </cell>
        </row>
        <row r="141">
          <cell r="F141">
            <v>6794.04</v>
          </cell>
          <cell r="J141">
            <v>42445</v>
          </cell>
        </row>
        <row r="150">
          <cell r="B150">
            <v>77.17</v>
          </cell>
          <cell r="J150">
            <v>24182</v>
          </cell>
        </row>
        <row r="155">
          <cell r="B155">
            <v>80.25</v>
          </cell>
          <cell r="J155">
            <v>30750</v>
          </cell>
        </row>
        <row r="160">
          <cell r="B160">
            <v>78.67</v>
          </cell>
          <cell r="J160">
            <v>25837</v>
          </cell>
        </row>
        <row r="165">
          <cell r="B165">
            <v>81.83</v>
          </cell>
          <cell r="J165">
            <v>28596</v>
          </cell>
        </row>
        <row r="170">
          <cell r="B170">
            <v>81.17</v>
          </cell>
        </row>
        <row r="175">
          <cell r="B175">
            <v>81.33</v>
          </cell>
        </row>
        <row r="180">
          <cell r="B180">
            <v>81.33</v>
          </cell>
        </row>
        <row r="185">
          <cell r="B185">
            <v>75.25</v>
          </cell>
        </row>
        <row r="192">
          <cell r="B192">
            <v>87.33</v>
          </cell>
          <cell r="J192">
            <v>29275</v>
          </cell>
        </row>
        <row r="197">
          <cell r="B197">
            <v>84.17</v>
          </cell>
          <cell r="J197">
            <v>22905</v>
          </cell>
        </row>
        <row r="202">
          <cell r="B202">
            <v>85.08</v>
          </cell>
          <cell r="J202">
            <v>25797</v>
          </cell>
        </row>
        <row r="207">
          <cell r="B207">
            <v>87.17</v>
          </cell>
          <cell r="J207">
            <v>29812</v>
          </cell>
        </row>
        <row r="212">
          <cell r="B212">
            <v>87.33</v>
          </cell>
          <cell r="J212">
            <v>26522</v>
          </cell>
        </row>
        <row r="217">
          <cell r="B217">
            <v>84.5</v>
          </cell>
          <cell r="J217">
            <v>24400</v>
          </cell>
        </row>
        <row r="222">
          <cell r="B222">
            <v>87.33</v>
          </cell>
          <cell r="J222">
            <v>31072</v>
          </cell>
        </row>
        <row r="227">
          <cell r="B227">
            <v>84</v>
          </cell>
          <cell r="J227">
            <v>24041</v>
          </cell>
        </row>
        <row r="232">
          <cell r="B232">
            <v>87.75</v>
          </cell>
          <cell r="J232">
            <v>27798</v>
          </cell>
        </row>
        <row r="239">
          <cell r="B239">
            <v>79.33</v>
          </cell>
          <cell r="J239">
            <v>20102</v>
          </cell>
        </row>
        <row r="244">
          <cell r="B244">
            <v>82.42</v>
          </cell>
          <cell r="J244">
            <v>25068</v>
          </cell>
        </row>
        <row r="249">
          <cell r="B249">
            <v>81.58</v>
          </cell>
          <cell r="J249">
            <v>17614</v>
          </cell>
        </row>
        <row r="254">
          <cell r="B254">
            <v>79.67</v>
          </cell>
        </row>
        <row r="259">
          <cell r="B259">
            <v>81.75</v>
          </cell>
        </row>
        <row r="266">
          <cell r="B266">
            <v>86.58</v>
          </cell>
          <cell r="J266">
            <v>23911</v>
          </cell>
        </row>
        <row r="271">
          <cell r="B271">
            <v>86.58</v>
          </cell>
        </row>
        <row r="272">
          <cell r="J272">
            <v>28438</v>
          </cell>
        </row>
        <row r="276">
          <cell r="B276">
            <v>86.75</v>
          </cell>
        </row>
        <row r="281">
          <cell r="B281">
            <v>86.75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munds.com/honda/cr-v/2019/cost-to-own/" TargetMode="External"/><Relationship Id="rId13" Type="http://schemas.openxmlformats.org/officeDocument/2006/relationships/hyperlink" Target="https://www.edmunds.com/honda/cr-v/2019/cost-to-own/" TargetMode="External"/><Relationship Id="rId18" Type="http://schemas.openxmlformats.org/officeDocument/2006/relationships/customProperty" Target="../customProperty1.bin"/><Relationship Id="rId3" Type="http://schemas.openxmlformats.org/officeDocument/2006/relationships/hyperlink" Target="https://www.edmunds.com/honda/cr-v/2019/cost-to-own/" TargetMode="External"/><Relationship Id="rId7" Type="http://schemas.openxmlformats.org/officeDocument/2006/relationships/hyperlink" Target="https://www.edmunds.com/honda/cr-v/2019/cost-to-own/" TargetMode="External"/><Relationship Id="rId12" Type="http://schemas.openxmlformats.org/officeDocument/2006/relationships/hyperlink" Target="https://www.edmunds.com/honda/cr-v/2019/cost-to-own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edmunds.com/honda/cr-v/2019/cost-to-own/" TargetMode="External"/><Relationship Id="rId16" Type="http://schemas.openxmlformats.org/officeDocument/2006/relationships/hyperlink" Target="https://www.edmunds.com/honda/cr-v/2019/cost-to-own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kbb.com/honda/cr-v/2019/" TargetMode="External"/><Relationship Id="rId6" Type="http://schemas.openxmlformats.org/officeDocument/2006/relationships/hyperlink" Target="https://www.kbb.com/honda/cr-v/2019/lx-sport-utility-4d/?vehicleid=439628&amp;intent=trade-in-sell&amp;category=suv&amp;mileage=8411&amp;pricetype=private-party&amp;condition=verygood&amp;options=8689956|true" TargetMode="External"/><Relationship Id="rId11" Type="http://schemas.openxmlformats.org/officeDocument/2006/relationships/hyperlink" Target="https://www.edmunds.com/honda/cr-v/2019/cost-to-own/" TargetMode="External"/><Relationship Id="rId5" Type="http://schemas.openxmlformats.org/officeDocument/2006/relationships/hyperlink" Target="https://www.kbb.com/honda/cr-v/2019/" TargetMode="External"/><Relationship Id="rId15" Type="http://schemas.openxmlformats.org/officeDocument/2006/relationships/hyperlink" Target="https://www.edmunds.com/honda/cr-v/2019/cost-to-own/" TargetMode="External"/><Relationship Id="rId10" Type="http://schemas.openxmlformats.org/officeDocument/2006/relationships/hyperlink" Target="https://www.kbb.com/honda/cr-v/2019/touring-sport-utility-4d/?vehicleid=439566&amp;intent=trade-in-sell&amp;category=suv&amp;mileage=8411&amp;pricetype=private-party&amp;condition=good&amp;options=8686693|true" TargetMode="External"/><Relationship Id="rId19" Type="http://schemas.openxmlformats.org/officeDocument/2006/relationships/customProperty" Target="../customProperty2.bin"/><Relationship Id="rId4" Type="http://schemas.openxmlformats.org/officeDocument/2006/relationships/hyperlink" Target="https://www.edmunds.com/honda/cr-v/2019/cost-to-own/" TargetMode="External"/><Relationship Id="rId9" Type="http://schemas.openxmlformats.org/officeDocument/2006/relationships/hyperlink" Target="https://www.edmunds.com/honda/cr-v/2019/cost-to-own/" TargetMode="External"/><Relationship Id="rId14" Type="http://schemas.openxmlformats.org/officeDocument/2006/relationships/hyperlink" Target="https://www.edmunds.com/honda/cr-v/2019/cost-to-ow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FD8B-72DD-48B3-B41E-40B64389FD19}">
  <dimension ref="A1:L281"/>
  <sheetViews>
    <sheetView zoomScale="70" zoomScaleNormal="70" workbookViewId="0"/>
  </sheetViews>
  <sheetFormatPr defaultRowHeight="15" x14ac:dyDescent="0.25"/>
  <cols>
    <col min="1" max="1" width="43.42578125" style="4" bestFit="1" customWidth="1"/>
    <col min="2" max="2" width="25.5703125" style="4" customWidth="1"/>
    <col min="3" max="3" width="37.85546875" style="4" customWidth="1"/>
    <col min="4" max="4" width="2.7109375" style="3" customWidth="1"/>
    <col min="5" max="5" width="43.42578125" style="4" bestFit="1" customWidth="1"/>
    <col min="6" max="6" width="16.28515625" style="3" customWidth="1"/>
    <col min="7" max="7" width="49.5703125" style="3" customWidth="1"/>
    <col min="8" max="8" width="2.7109375" style="3" customWidth="1"/>
    <col min="9" max="9" width="43.42578125" style="4" bestFit="1" customWidth="1"/>
    <col min="10" max="10" width="43.42578125" style="3" bestFit="1" customWidth="1"/>
    <col min="11" max="11" width="31" style="4" customWidth="1"/>
    <col min="12" max="12" width="26.85546875" style="3" customWidth="1"/>
    <col min="13" max="16384" width="9.140625" style="3"/>
  </cols>
  <sheetData>
    <row r="1" spans="1:12" ht="21" x14ac:dyDescent="0.25">
      <c r="A1" s="13" t="s">
        <v>245</v>
      </c>
      <c r="B1" s="14"/>
      <c r="C1" s="14"/>
      <c r="D1" s="15"/>
      <c r="E1" s="14"/>
      <c r="F1" s="15"/>
      <c r="G1" s="15"/>
      <c r="H1" s="15"/>
      <c r="I1" s="14"/>
      <c r="J1" s="15"/>
      <c r="K1" s="14"/>
      <c r="L1" s="15"/>
    </row>
    <row r="2" spans="1:12" ht="6" customHeight="1" x14ac:dyDescent="0.25"/>
    <row r="3" spans="1:12" ht="18.75" x14ac:dyDescent="0.25">
      <c r="A3" s="11" t="s">
        <v>0</v>
      </c>
      <c r="B3" s="8"/>
      <c r="C3" s="8"/>
      <c r="D3" s="9"/>
      <c r="E3" s="8"/>
      <c r="F3" s="9"/>
      <c r="G3" s="9"/>
      <c r="H3" s="9"/>
      <c r="I3" s="8"/>
      <c r="J3" s="9"/>
      <c r="K3" s="8"/>
      <c r="L3" s="9"/>
    </row>
    <row r="4" spans="1:12" ht="6" customHeight="1" x14ac:dyDescent="0.25"/>
    <row r="5" spans="1:12" x14ac:dyDescent="0.25">
      <c r="A5" s="8" t="s">
        <v>7</v>
      </c>
      <c r="B5" s="31" t="s">
        <v>5</v>
      </c>
      <c r="C5" s="32" t="s">
        <v>6</v>
      </c>
      <c r="D5" s="9"/>
      <c r="E5" s="8" t="s">
        <v>9</v>
      </c>
      <c r="F5" s="8"/>
      <c r="G5" s="37" t="s">
        <v>67</v>
      </c>
      <c r="H5" s="9"/>
      <c r="I5" s="8" t="s">
        <v>13</v>
      </c>
      <c r="J5" s="8"/>
      <c r="K5" s="8"/>
      <c r="L5" s="9"/>
    </row>
    <row r="6" spans="1:12" x14ac:dyDescent="0.25">
      <c r="B6" s="5"/>
      <c r="C6" s="6"/>
      <c r="F6" s="4"/>
      <c r="G6" s="4"/>
      <c r="J6" s="4"/>
    </row>
    <row r="7" spans="1:12" ht="18.75" x14ac:dyDescent="0.25">
      <c r="A7" s="17" t="s">
        <v>61</v>
      </c>
      <c r="B7" s="5"/>
      <c r="C7" s="6"/>
      <c r="F7" s="4"/>
      <c r="G7" s="4"/>
      <c r="J7" s="4"/>
    </row>
    <row r="8" spans="1:12" s="20" customFormat="1" ht="33" customHeight="1" x14ac:dyDescent="0.25">
      <c r="A8" s="17" t="s">
        <v>63</v>
      </c>
      <c r="B8" s="19"/>
      <c r="C8" s="19"/>
      <c r="E8" s="18" t="s">
        <v>38</v>
      </c>
      <c r="F8" s="19"/>
      <c r="G8" s="19"/>
      <c r="I8" s="18" t="s">
        <v>38</v>
      </c>
      <c r="J8" s="19"/>
      <c r="K8" s="19"/>
    </row>
    <row r="9" spans="1:12" s="20" customFormat="1" x14ac:dyDescent="0.25">
      <c r="A9" s="19" t="s">
        <v>1</v>
      </c>
      <c r="B9" s="19" t="s">
        <v>2</v>
      </c>
      <c r="E9" s="19" t="s">
        <v>1</v>
      </c>
      <c r="F9" s="19" t="s">
        <v>10</v>
      </c>
      <c r="I9" s="19" t="s">
        <v>1</v>
      </c>
      <c r="J9" s="19" t="s">
        <v>10</v>
      </c>
      <c r="K9" s="19"/>
    </row>
    <row r="10" spans="1:12" s="20" customFormat="1" ht="56.25" x14ac:dyDescent="0.25">
      <c r="A10" s="19" t="s">
        <v>3</v>
      </c>
      <c r="B10" s="10" t="s">
        <v>4</v>
      </c>
      <c r="E10" s="19" t="s">
        <v>3</v>
      </c>
      <c r="F10" s="10" t="s">
        <v>11</v>
      </c>
      <c r="I10" s="19" t="s">
        <v>3</v>
      </c>
      <c r="J10" s="10" t="s">
        <v>11</v>
      </c>
      <c r="K10" s="19"/>
    </row>
    <row r="11" spans="1:12" s="20" customFormat="1" x14ac:dyDescent="0.25">
      <c r="A11" s="19" t="s">
        <v>8</v>
      </c>
      <c r="B11" s="21" t="s">
        <v>6</v>
      </c>
      <c r="C11" s="22" t="s">
        <v>35</v>
      </c>
      <c r="E11" s="19" t="s">
        <v>12</v>
      </c>
      <c r="F11" s="23">
        <v>5230</v>
      </c>
      <c r="I11" s="19" t="s">
        <v>14</v>
      </c>
      <c r="J11" s="24">
        <v>27009</v>
      </c>
      <c r="K11" s="19"/>
    </row>
    <row r="12" spans="1:12" s="20" customFormat="1" x14ac:dyDescent="0.25">
      <c r="A12" s="19"/>
      <c r="B12" s="19"/>
      <c r="C12" s="19"/>
      <c r="E12" s="19"/>
      <c r="I12" s="19"/>
      <c r="K12" s="19"/>
    </row>
    <row r="13" spans="1:12" s="20" customFormat="1" ht="30" x14ac:dyDescent="0.25">
      <c r="A13" s="19"/>
      <c r="B13" s="19"/>
      <c r="C13" s="19"/>
      <c r="E13" s="18" t="s">
        <v>39</v>
      </c>
      <c r="I13" s="18" t="s">
        <v>39</v>
      </c>
      <c r="K13" s="19"/>
    </row>
    <row r="14" spans="1:12" s="20" customFormat="1" x14ac:dyDescent="0.25">
      <c r="A14" s="19"/>
      <c r="B14" s="19"/>
      <c r="C14" s="19"/>
      <c r="E14" s="19" t="s">
        <v>1</v>
      </c>
      <c r="F14" s="19" t="s">
        <v>10</v>
      </c>
      <c r="I14" s="19" t="s">
        <v>1</v>
      </c>
      <c r="J14" s="19" t="s">
        <v>10</v>
      </c>
      <c r="K14" s="19"/>
    </row>
    <row r="15" spans="1:12" s="20" customFormat="1" ht="56.25" x14ac:dyDescent="0.25">
      <c r="A15" s="19"/>
      <c r="B15" s="19"/>
      <c r="C15" s="19"/>
      <c r="E15" s="19" t="s">
        <v>3</v>
      </c>
      <c r="F15" s="16" t="s">
        <v>40</v>
      </c>
      <c r="I15" s="19" t="s">
        <v>3</v>
      </c>
      <c r="J15" s="16" t="s">
        <v>40</v>
      </c>
      <c r="K15" s="19"/>
    </row>
    <row r="16" spans="1:12" s="20" customFormat="1" x14ac:dyDescent="0.25">
      <c r="A16" s="19"/>
      <c r="B16" s="19"/>
      <c r="C16" s="19"/>
      <c r="E16" s="19" t="s">
        <v>12</v>
      </c>
      <c r="F16" s="23">
        <v>5431</v>
      </c>
      <c r="I16" s="19" t="s">
        <v>14</v>
      </c>
      <c r="J16" s="24">
        <v>33830</v>
      </c>
      <c r="K16" s="19"/>
    </row>
    <row r="17" spans="1:11" s="20" customFormat="1" x14ac:dyDescent="0.25">
      <c r="A17" s="19"/>
      <c r="B17" s="19"/>
      <c r="C17" s="19"/>
      <c r="E17" s="19" t="s">
        <v>45</v>
      </c>
      <c r="I17" s="19"/>
      <c r="K17" s="19"/>
    </row>
    <row r="18" spans="1:11" s="20" customFormat="1" ht="30" x14ac:dyDescent="0.25">
      <c r="A18" s="19"/>
      <c r="B18" s="19"/>
      <c r="C18" s="19"/>
      <c r="E18" s="18" t="s">
        <v>47</v>
      </c>
      <c r="I18" s="18" t="s">
        <v>47</v>
      </c>
      <c r="K18" s="19"/>
    </row>
    <row r="19" spans="1:11" s="20" customFormat="1" x14ac:dyDescent="0.25">
      <c r="A19" s="19"/>
      <c r="B19" s="19"/>
      <c r="C19" s="19"/>
      <c r="E19" s="19" t="s">
        <v>1</v>
      </c>
      <c r="F19" s="19" t="s">
        <v>10</v>
      </c>
      <c r="I19" s="19" t="s">
        <v>1</v>
      </c>
      <c r="J19" s="19" t="s">
        <v>10</v>
      </c>
      <c r="K19" s="19"/>
    </row>
    <row r="20" spans="1:11" s="20" customFormat="1" ht="56.25" x14ac:dyDescent="0.25">
      <c r="A20" s="19"/>
      <c r="B20" s="19"/>
      <c r="C20" s="19"/>
      <c r="E20" s="19" t="s">
        <v>3</v>
      </c>
      <c r="F20" s="16" t="s">
        <v>46</v>
      </c>
      <c r="I20" s="19" t="s">
        <v>3</v>
      </c>
      <c r="J20" s="16" t="s">
        <v>46</v>
      </c>
      <c r="K20" s="19"/>
    </row>
    <row r="21" spans="1:11" s="20" customFormat="1" x14ac:dyDescent="0.25">
      <c r="A21" s="19"/>
      <c r="B21" s="19"/>
      <c r="C21" s="19"/>
      <c r="E21" s="19" t="s">
        <v>12</v>
      </c>
      <c r="F21" s="23">
        <v>5431</v>
      </c>
      <c r="I21" s="19" t="s">
        <v>14</v>
      </c>
      <c r="J21" s="24">
        <v>28088</v>
      </c>
      <c r="K21" s="19"/>
    </row>
    <row r="22" spans="1:11" s="20" customFormat="1" x14ac:dyDescent="0.25">
      <c r="A22" s="19"/>
      <c r="B22" s="19"/>
      <c r="C22" s="19"/>
      <c r="E22" s="19"/>
      <c r="I22" s="19"/>
      <c r="K22" s="19"/>
    </row>
    <row r="23" spans="1:11" s="20" customFormat="1" ht="30" x14ac:dyDescent="0.25">
      <c r="A23" s="19"/>
      <c r="B23" s="19"/>
      <c r="C23" s="19"/>
      <c r="E23" s="18" t="s">
        <v>51</v>
      </c>
      <c r="I23" s="18" t="s">
        <v>51</v>
      </c>
      <c r="K23" s="19"/>
    </row>
    <row r="24" spans="1:11" s="20" customFormat="1" x14ac:dyDescent="0.25">
      <c r="A24" s="19"/>
      <c r="B24" s="19"/>
      <c r="C24" s="19"/>
      <c r="E24" s="19" t="s">
        <v>1</v>
      </c>
      <c r="F24" s="19" t="s">
        <v>10</v>
      </c>
      <c r="I24" s="19" t="s">
        <v>1</v>
      </c>
      <c r="J24" s="19" t="s">
        <v>10</v>
      </c>
      <c r="K24" s="19"/>
    </row>
    <row r="25" spans="1:11" s="20" customFormat="1" ht="56.25" x14ac:dyDescent="0.25">
      <c r="A25" s="19"/>
      <c r="B25" s="19"/>
      <c r="C25" s="19"/>
      <c r="E25" s="19" t="s">
        <v>3</v>
      </c>
      <c r="F25" s="16" t="s">
        <v>50</v>
      </c>
      <c r="I25" s="19" t="s">
        <v>3</v>
      </c>
      <c r="J25" s="16" t="s">
        <v>50</v>
      </c>
      <c r="K25" s="19"/>
    </row>
    <row r="26" spans="1:11" s="20" customFormat="1" x14ac:dyDescent="0.25">
      <c r="A26" s="19"/>
      <c r="B26" s="19"/>
      <c r="C26" s="19"/>
      <c r="E26" s="19" t="s">
        <v>12</v>
      </c>
      <c r="F26" s="23">
        <v>5431</v>
      </c>
      <c r="I26" s="19" t="s">
        <v>14</v>
      </c>
      <c r="J26" s="24">
        <v>30648</v>
      </c>
      <c r="K26" s="19"/>
    </row>
    <row r="27" spans="1:11" s="20" customFormat="1" x14ac:dyDescent="0.25">
      <c r="A27" s="19"/>
      <c r="B27" s="19"/>
      <c r="C27" s="19"/>
      <c r="E27" s="19"/>
      <c r="I27" s="19"/>
      <c r="K27" s="19"/>
    </row>
    <row r="28" spans="1:11" s="20" customFormat="1" ht="30" x14ac:dyDescent="0.25">
      <c r="A28" s="19"/>
      <c r="B28" s="19"/>
      <c r="C28" s="19"/>
      <c r="E28" s="18" t="s">
        <v>55</v>
      </c>
      <c r="I28" s="18" t="s">
        <v>55</v>
      </c>
      <c r="K28" s="19"/>
    </row>
    <row r="29" spans="1:11" s="20" customFormat="1" x14ac:dyDescent="0.25">
      <c r="A29" s="19"/>
      <c r="B29" s="19"/>
      <c r="C29" s="19"/>
      <c r="E29" s="19" t="s">
        <v>1</v>
      </c>
      <c r="F29" s="19" t="s">
        <v>10</v>
      </c>
      <c r="I29" s="19" t="s">
        <v>1</v>
      </c>
      <c r="J29" s="19" t="s">
        <v>10</v>
      </c>
      <c r="K29" s="19"/>
    </row>
    <row r="30" spans="1:11" s="20" customFormat="1" ht="56.25" x14ac:dyDescent="0.25">
      <c r="A30" s="19"/>
      <c r="B30" s="19"/>
      <c r="C30" s="19"/>
      <c r="E30" s="19" t="s">
        <v>3</v>
      </c>
      <c r="F30" s="16" t="s">
        <v>56</v>
      </c>
      <c r="I30" s="19" t="s">
        <v>3</v>
      </c>
      <c r="J30" s="16" t="s">
        <v>56</v>
      </c>
      <c r="K30" s="19"/>
    </row>
    <row r="31" spans="1:11" s="20" customFormat="1" x14ac:dyDescent="0.25">
      <c r="A31" s="19"/>
      <c r="B31" s="19"/>
      <c r="C31" s="19"/>
      <c r="E31" s="19" t="s">
        <v>12</v>
      </c>
      <c r="F31" s="23">
        <v>5315</v>
      </c>
      <c r="I31" s="19" t="s">
        <v>14</v>
      </c>
      <c r="J31" s="24">
        <v>32194</v>
      </c>
      <c r="K31" s="19"/>
    </row>
    <row r="32" spans="1:11" s="20" customFormat="1" x14ac:dyDescent="0.25">
      <c r="A32" s="19"/>
      <c r="B32" s="19"/>
      <c r="C32" s="19"/>
      <c r="E32" s="19"/>
      <c r="I32" s="19"/>
      <c r="K32" s="19"/>
    </row>
    <row r="33" spans="1:11" s="20" customFormat="1" ht="30" x14ac:dyDescent="0.25">
      <c r="A33" s="19"/>
      <c r="B33" s="19"/>
      <c r="C33" s="19"/>
      <c r="E33" s="18" t="s">
        <v>57</v>
      </c>
      <c r="I33" s="18" t="s">
        <v>57</v>
      </c>
      <c r="K33" s="19"/>
    </row>
    <row r="34" spans="1:11" s="20" customFormat="1" x14ac:dyDescent="0.25">
      <c r="A34" s="19"/>
      <c r="B34" s="19"/>
      <c r="C34" s="19"/>
      <c r="E34" s="19" t="s">
        <v>1</v>
      </c>
      <c r="F34" s="19" t="s">
        <v>10</v>
      </c>
      <c r="I34" s="19" t="s">
        <v>1</v>
      </c>
      <c r="J34" s="19" t="s">
        <v>10</v>
      </c>
      <c r="K34" s="19"/>
    </row>
    <row r="35" spans="1:11" s="20" customFormat="1" ht="56.25" x14ac:dyDescent="0.25">
      <c r="A35" s="19"/>
      <c r="B35" s="19"/>
      <c r="C35" s="19"/>
      <c r="E35" s="19" t="s">
        <v>3</v>
      </c>
      <c r="F35" s="16" t="s">
        <v>11</v>
      </c>
      <c r="I35" s="19" t="s">
        <v>3</v>
      </c>
      <c r="J35" s="16" t="s">
        <v>11</v>
      </c>
      <c r="K35" s="19"/>
    </row>
    <row r="36" spans="1:11" s="20" customFormat="1" x14ac:dyDescent="0.25">
      <c r="A36" s="19"/>
      <c r="B36" s="19"/>
      <c r="C36" s="19"/>
      <c r="E36" s="19" t="s">
        <v>12</v>
      </c>
      <c r="F36" s="23">
        <v>5234</v>
      </c>
      <c r="I36" s="19" t="s">
        <v>14</v>
      </c>
      <c r="J36" s="24">
        <v>29762</v>
      </c>
      <c r="K36" s="19"/>
    </row>
    <row r="37" spans="1:11" s="20" customFormat="1" x14ac:dyDescent="0.25">
      <c r="A37" s="19"/>
      <c r="B37" s="19"/>
      <c r="C37" s="19"/>
      <c r="E37" s="19"/>
      <c r="I37" s="19"/>
      <c r="K37" s="19"/>
    </row>
    <row r="38" spans="1:11" s="20" customFormat="1" ht="30" x14ac:dyDescent="0.25">
      <c r="A38" s="19"/>
      <c r="B38" s="19"/>
      <c r="C38" s="19"/>
      <c r="E38" s="18" t="s">
        <v>58</v>
      </c>
      <c r="I38" s="18" t="s">
        <v>58</v>
      </c>
      <c r="K38" s="19"/>
    </row>
    <row r="39" spans="1:11" s="20" customFormat="1" x14ac:dyDescent="0.25">
      <c r="A39" s="19"/>
      <c r="B39" s="19"/>
      <c r="C39" s="19"/>
      <c r="E39" s="19" t="s">
        <v>1</v>
      </c>
      <c r="F39" s="19" t="s">
        <v>10</v>
      </c>
      <c r="I39" s="19" t="s">
        <v>1</v>
      </c>
      <c r="J39" s="19" t="s">
        <v>10</v>
      </c>
      <c r="K39" s="19"/>
    </row>
    <row r="40" spans="1:11" s="20" customFormat="1" ht="56.25" x14ac:dyDescent="0.25">
      <c r="A40" s="19"/>
      <c r="B40" s="19"/>
      <c r="C40" s="19"/>
      <c r="E40" s="19" t="s">
        <v>3</v>
      </c>
      <c r="F40" s="16" t="s">
        <v>59</v>
      </c>
      <c r="I40" s="19" t="s">
        <v>3</v>
      </c>
      <c r="J40" s="16" t="s">
        <v>59</v>
      </c>
      <c r="K40" s="19"/>
    </row>
    <row r="41" spans="1:11" s="20" customFormat="1" x14ac:dyDescent="0.25">
      <c r="A41" s="19"/>
      <c r="B41" s="19"/>
      <c r="C41" s="19"/>
      <c r="E41" s="19" t="s">
        <v>12</v>
      </c>
      <c r="F41" s="23">
        <v>5271</v>
      </c>
      <c r="I41" s="19" t="s">
        <v>14</v>
      </c>
      <c r="J41" s="24">
        <v>35258</v>
      </c>
      <c r="K41" s="19"/>
    </row>
    <row r="42" spans="1:11" s="20" customFormat="1" x14ac:dyDescent="0.25">
      <c r="A42" s="19"/>
      <c r="B42" s="19"/>
      <c r="C42" s="19"/>
      <c r="E42" s="19"/>
      <c r="I42" s="19"/>
      <c r="K42" s="19"/>
    </row>
    <row r="43" spans="1:11" s="20" customFormat="1" ht="27" customHeight="1" x14ac:dyDescent="0.25">
      <c r="A43" s="19"/>
      <c r="B43" s="19"/>
      <c r="C43" s="19"/>
      <c r="E43" s="18" t="s">
        <v>125</v>
      </c>
      <c r="I43" s="18" t="s">
        <v>125</v>
      </c>
      <c r="K43" s="19"/>
    </row>
    <row r="44" spans="1:11" s="20" customFormat="1" x14ac:dyDescent="0.25">
      <c r="A44" s="19"/>
      <c r="B44" s="19"/>
      <c r="C44" s="19"/>
      <c r="E44" s="19" t="s">
        <v>1</v>
      </c>
      <c r="F44" s="19" t="s">
        <v>10</v>
      </c>
      <c r="I44" s="19" t="s">
        <v>1</v>
      </c>
      <c r="J44" s="19" t="s">
        <v>10</v>
      </c>
      <c r="K44" s="19"/>
    </row>
    <row r="45" spans="1:11" s="20" customFormat="1" ht="90" x14ac:dyDescent="0.25">
      <c r="A45" s="19"/>
      <c r="B45" s="19"/>
      <c r="C45" s="19"/>
      <c r="E45" s="19" t="s">
        <v>3</v>
      </c>
      <c r="F45" s="43" t="s">
        <v>60</v>
      </c>
      <c r="I45" s="19" t="s">
        <v>3</v>
      </c>
      <c r="J45" s="16" t="s">
        <v>60</v>
      </c>
      <c r="K45" s="19"/>
    </row>
    <row r="46" spans="1:11" s="20" customFormat="1" x14ac:dyDescent="0.25">
      <c r="A46" s="19"/>
      <c r="B46" s="19"/>
      <c r="C46" s="19"/>
      <c r="E46" s="19" t="s">
        <v>12</v>
      </c>
      <c r="F46" s="23">
        <v>5244</v>
      </c>
      <c r="I46" s="19" t="s">
        <v>14</v>
      </c>
      <c r="J46" s="24">
        <v>25381</v>
      </c>
      <c r="K46" s="19"/>
    </row>
    <row r="47" spans="1:11" s="34" customFormat="1" x14ac:dyDescent="0.25">
      <c r="A47" s="33"/>
      <c r="B47" s="33"/>
      <c r="C47" s="33"/>
      <c r="E47" s="33"/>
      <c r="F47" s="35"/>
      <c r="I47" s="33"/>
      <c r="J47" s="36"/>
      <c r="K47" s="33"/>
    </row>
    <row r="48" spans="1:11" ht="18.75" x14ac:dyDescent="0.25">
      <c r="A48" s="17" t="s">
        <v>62</v>
      </c>
      <c r="B48" s="5"/>
      <c r="C48" s="6"/>
      <c r="F48" s="4"/>
      <c r="G48" s="4"/>
      <c r="J48" s="4"/>
    </row>
    <row r="49" spans="1:11" s="20" customFormat="1" ht="33" customHeight="1" x14ac:dyDescent="0.25">
      <c r="A49" s="17" t="s">
        <v>62</v>
      </c>
      <c r="B49" s="19"/>
      <c r="C49" s="19"/>
      <c r="E49" s="18" t="s">
        <v>65</v>
      </c>
      <c r="F49" s="19"/>
      <c r="G49" s="19"/>
      <c r="I49" s="18" t="s">
        <v>65</v>
      </c>
      <c r="J49" s="19"/>
      <c r="K49" s="19"/>
    </row>
    <row r="50" spans="1:11" s="20" customFormat="1" x14ac:dyDescent="0.25">
      <c r="A50" s="19" t="s">
        <v>1</v>
      </c>
      <c r="B50" s="19" t="s">
        <v>2</v>
      </c>
      <c r="E50" s="19" t="s">
        <v>1</v>
      </c>
      <c r="F50" s="19" t="s">
        <v>10</v>
      </c>
      <c r="I50" s="19" t="s">
        <v>1</v>
      </c>
      <c r="J50" s="19" t="s">
        <v>10</v>
      </c>
      <c r="K50" s="19"/>
    </row>
    <row r="51" spans="1:11" s="20" customFormat="1" ht="56.25" x14ac:dyDescent="0.25">
      <c r="A51" s="19" t="s">
        <v>3</v>
      </c>
      <c r="B51" s="10" t="s">
        <v>64</v>
      </c>
      <c r="E51" s="19" t="s">
        <v>3</v>
      </c>
      <c r="F51" s="10" t="s">
        <v>66</v>
      </c>
      <c r="I51" s="19" t="s">
        <v>3</v>
      </c>
      <c r="J51" s="10" t="s">
        <v>66</v>
      </c>
      <c r="K51" s="19"/>
    </row>
    <row r="52" spans="1:11" s="20" customFormat="1" x14ac:dyDescent="0.25">
      <c r="A52" s="19" t="s">
        <v>8</v>
      </c>
      <c r="B52" s="21" t="s">
        <v>6</v>
      </c>
      <c r="C52" s="22" t="s">
        <v>35</v>
      </c>
      <c r="E52" s="19" t="s">
        <v>12</v>
      </c>
      <c r="F52" s="23">
        <v>6969</v>
      </c>
      <c r="I52" s="19" t="s">
        <v>14</v>
      </c>
      <c r="J52" s="24">
        <v>37289</v>
      </c>
      <c r="K52" s="19"/>
    </row>
    <row r="53" spans="1:11" s="20" customFormat="1" x14ac:dyDescent="0.25">
      <c r="A53" s="19"/>
      <c r="B53" s="19"/>
      <c r="C53" s="19"/>
      <c r="E53" s="19"/>
      <c r="F53" s="23"/>
      <c r="I53" s="19"/>
      <c r="J53" s="24"/>
      <c r="K53" s="19"/>
    </row>
    <row r="54" spans="1:11" s="20" customFormat="1" x14ac:dyDescent="0.25">
      <c r="A54" s="19"/>
      <c r="B54" s="19"/>
      <c r="C54" s="19"/>
      <c r="E54" s="18" t="s">
        <v>72</v>
      </c>
      <c r="F54" s="19"/>
      <c r="G54" s="19"/>
      <c r="I54" s="18" t="s">
        <v>72</v>
      </c>
      <c r="J54" s="19"/>
      <c r="K54" s="19"/>
    </row>
    <row r="55" spans="1:11" s="20" customFormat="1" x14ac:dyDescent="0.25">
      <c r="A55" s="19"/>
      <c r="B55" s="19"/>
      <c r="C55" s="19"/>
      <c r="E55" s="19" t="s">
        <v>1</v>
      </c>
      <c r="F55" s="19" t="s">
        <v>10</v>
      </c>
      <c r="I55" s="19" t="s">
        <v>1</v>
      </c>
      <c r="J55" s="19" t="s">
        <v>10</v>
      </c>
      <c r="K55" s="19"/>
    </row>
    <row r="56" spans="1:11" s="20" customFormat="1" ht="56.25" x14ac:dyDescent="0.25">
      <c r="A56" s="19"/>
      <c r="B56" s="19"/>
      <c r="C56" s="19"/>
      <c r="E56" s="19" t="s">
        <v>3</v>
      </c>
      <c r="F56" s="10" t="s">
        <v>71</v>
      </c>
      <c r="I56" s="19" t="s">
        <v>3</v>
      </c>
      <c r="J56" s="10" t="s">
        <v>71</v>
      </c>
      <c r="K56" s="19"/>
    </row>
    <row r="57" spans="1:11" s="20" customFormat="1" x14ac:dyDescent="0.25">
      <c r="A57" s="19"/>
      <c r="B57" s="19"/>
      <c r="C57" s="19"/>
      <c r="E57" s="19" t="s">
        <v>12</v>
      </c>
      <c r="F57" s="23">
        <v>5395</v>
      </c>
      <c r="I57" s="19" t="s">
        <v>14</v>
      </c>
      <c r="J57" s="24">
        <v>27319</v>
      </c>
      <c r="K57" s="19"/>
    </row>
    <row r="58" spans="1:11" s="20" customFormat="1" x14ac:dyDescent="0.25">
      <c r="A58" s="19"/>
      <c r="B58" s="19"/>
      <c r="C58" s="19"/>
      <c r="E58" s="19"/>
      <c r="F58" s="23"/>
      <c r="I58" s="19"/>
      <c r="J58" s="24"/>
      <c r="K58" s="19"/>
    </row>
    <row r="59" spans="1:11" s="20" customFormat="1" x14ac:dyDescent="0.25">
      <c r="A59" s="19"/>
      <c r="B59" s="19"/>
      <c r="C59" s="19"/>
      <c r="E59" s="18" t="s">
        <v>74</v>
      </c>
      <c r="F59" s="19"/>
      <c r="G59" s="19"/>
      <c r="I59" s="18" t="s">
        <v>74</v>
      </c>
      <c r="J59" s="19"/>
      <c r="K59" s="19"/>
    </row>
    <row r="60" spans="1:11" s="20" customFormat="1" x14ac:dyDescent="0.25">
      <c r="A60" s="19"/>
      <c r="B60" s="19"/>
      <c r="C60" s="19"/>
      <c r="E60" s="19" t="s">
        <v>1</v>
      </c>
      <c r="F60" s="19" t="s">
        <v>10</v>
      </c>
      <c r="I60" s="19" t="s">
        <v>1</v>
      </c>
      <c r="J60" s="19" t="s">
        <v>10</v>
      </c>
      <c r="K60" s="19"/>
    </row>
    <row r="61" spans="1:11" s="20" customFormat="1" ht="56.25" x14ac:dyDescent="0.25">
      <c r="A61" s="19"/>
      <c r="B61" s="19"/>
      <c r="C61" s="19"/>
      <c r="E61" s="19" t="s">
        <v>3</v>
      </c>
      <c r="F61" s="10" t="s">
        <v>73</v>
      </c>
      <c r="I61" s="19" t="s">
        <v>3</v>
      </c>
      <c r="J61" s="10" t="s">
        <v>73</v>
      </c>
      <c r="K61" s="19"/>
    </row>
    <row r="62" spans="1:11" s="20" customFormat="1" x14ac:dyDescent="0.25">
      <c r="A62" s="19"/>
      <c r="B62" s="19"/>
      <c r="C62" s="19"/>
      <c r="E62" s="19" t="s">
        <v>12</v>
      </c>
      <c r="F62" s="23">
        <v>6102</v>
      </c>
      <c r="I62" s="19" t="s">
        <v>14</v>
      </c>
      <c r="J62" s="24">
        <v>32010</v>
      </c>
      <c r="K62" s="19"/>
    </row>
    <row r="63" spans="1:11" s="20" customFormat="1" x14ac:dyDescent="0.25">
      <c r="A63" s="19"/>
      <c r="B63" s="19"/>
      <c r="C63" s="19"/>
      <c r="E63" s="19"/>
      <c r="F63" s="23"/>
      <c r="I63" s="19"/>
      <c r="J63" s="24"/>
      <c r="K63" s="19"/>
    </row>
    <row r="64" spans="1:11" s="20" customFormat="1" x14ac:dyDescent="0.25">
      <c r="A64" s="19"/>
      <c r="B64" s="19"/>
      <c r="C64" s="19"/>
      <c r="E64" s="18" t="s">
        <v>76</v>
      </c>
      <c r="F64" s="19"/>
      <c r="G64" s="19"/>
      <c r="I64" s="18" t="s">
        <v>76</v>
      </c>
      <c r="J64" s="19"/>
      <c r="K64" s="19"/>
    </row>
    <row r="65" spans="1:11" s="20" customFormat="1" x14ac:dyDescent="0.25">
      <c r="A65" s="19"/>
      <c r="B65" s="19"/>
      <c r="C65" s="19"/>
      <c r="E65" s="19" t="s">
        <v>1</v>
      </c>
      <c r="F65" s="19" t="s">
        <v>10</v>
      </c>
      <c r="I65" s="19" t="s">
        <v>1</v>
      </c>
      <c r="J65" s="19" t="s">
        <v>10</v>
      </c>
      <c r="K65" s="19"/>
    </row>
    <row r="66" spans="1:11" s="20" customFormat="1" ht="56.25" x14ac:dyDescent="0.25">
      <c r="A66" s="19"/>
      <c r="B66" s="19"/>
      <c r="C66" s="19"/>
      <c r="E66" s="19" t="s">
        <v>3</v>
      </c>
      <c r="F66" s="10" t="s">
        <v>75</v>
      </c>
      <c r="I66" s="19" t="s">
        <v>3</v>
      </c>
      <c r="J66" s="10" t="s">
        <v>75</v>
      </c>
      <c r="K66" s="19"/>
    </row>
    <row r="67" spans="1:11" s="20" customFormat="1" x14ac:dyDescent="0.25">
      <c r="A67" s="19"/>
      <c r="B67" s="19"/>
      <c r="C67" s="19"/>
      <c r="E67" s="19" t="s">
        <v>12</v>
      </c>
      <c r="F67" s="42">
        <v>6925</v>
      </c>
      <c r="I67" s="19" t="s">
        <v>14</v>
      </c>
      <c r="J67" s="24">
        <v>35634</v>
      </c>
      <c r="K67" s="19"/>
    </row>
    <row r="68" spans="1:11" s="20" customFormat="1" x14ac:dyDescent="0.25">
      <c r="A68" s="19"/>
      <c r="B68" s="19"/>
      <c r="C68" s="19"/>
      <c r="E68" s="19"/>
      <c r="F68" s="23"/>
      <c r="I68" s="19"/>
      <c r="J68" s="24"/>
      <c r="K68" s="19"/>
    </row>
    <row r="69" spans="1:11" s="20" customFormat="1" ht="30" x14ac:dyDescent="0.25">
      <c r="A69" s="19"/>
      <c r="B69" s="19"/>
      <c r="C69" s="19"/>
      <c r="E69" s="18" t="s">
        <v>77</v>
      </c>
      <c r="F69" s="19"/>
      <c r="G69" s="19"/>
      <c r="I69" s="18" t="s">
        <v>77</v>
      </c>
      <c r="J69" s="19"/>
      <c r="K69" s="19"/>
    </row>
    <row r="70" spans="1:11" s="20" customFormat="1" x14ac:dyDescent="0.25">
      <c r="A70" s="19"/>
      <c r="B70" s="19"/>
      <c r="C70" s="19"/>
      <c r="E70" s="19" t="s">
        <v>1</v>
      </c>
      <c r="F70" s="19" t="s">
        <v>10</v>
      </c>
      <c r="I70" s="19" t="s">
        <v>1</v>
      </c>
      <c r="J70" s="19" t="s">
        <v>10</v>
      </c>
      <c r="K70" s="19"/>
    </row>
    <row r="71" spans="1:11" s="20" customFormat="1" ht="56.25" x14ac:dyDescent="0.25">
      <c r="A71" s="19"/>
      <c r="B71" s="19"/>
      <c r="C71" s="19"/>
      <c r="E71" s="19" t="s">
        <v>3</v>
      </c>
      <c r="F71" s="10" t="s">
        <v>75</v>
      </c>
      <c r="I71" s="19" t="s">
        <v>3</v>
      </c>
      <c r="J71" s="10" t="s">
        <v>75</v>
      </c>
      <c r="K71" s="19"/>
    </row>
    <row r="72" spans="1:11" s="20" customFormat="1" x14ac:dyDescent="0.25">
      <c r="A72" s="19"/>
      <c r="B72" s="19"/>
      <c r="C72" s="19"/>
      <c r="E72" s="19" t="s">
        <v>12</v>
      </c>
      <c r="F72" s="23">
        <v>6925</v>
      </c>
      <c r="I72" s="19" t="s">
        <v>14</v>
      </c>
      <c r="J72" s="24">
        <v>31696</v>
      </c>
      <c r="K72" s="19"/>
    </row>
    <row r="73" spans="1:11" s="20" customFormat="1" x14ac:dyDescent="0.25">
      <c r="A73" s="19"/>
      <c r="B73" s="19"/>
      <c r="C73" s="19"/>
      <c r="E73" s="19"/>
      <c r="F73" s="23"/>
      <c r="I73" s="19"/>
      <c r="J73" s="24"/>
      <c r="K73" s="19"/>
    </row>
    <row r="74" spans="1:11" s="20" customFormat="1" x14ac:dyDescent="0.25">
      <c r="A74" s="19"/>
      <c r="B74" s="19"/>
      <c r="C74" s="19"/>
      <c r="E74" s="18" t="s">
        <v>82</v>
      </c>
      <c r="F74" s="19"/>
      <c r="G74" s="19"/>
      <c r="I74" s="18" t="s">
        <v>82</v>
      </c>
      <c r="J74" s="19"/>
      <c r="K74" s="19"/>
    </row>
    <row r="75" spans="1:11" s="20" customFormat="1" x14ac:dyDescent="0.25">
      <c r="A75" s="19"/>
      <c r="B75" s="19"/>
      <c r="C75" s="19"/>
      <c r="E75" s="19" t="s">
        <v>1</v>
      </c>
      <c r="F75" s="19" t="s">
        <v>10</v>
      </c>
      <c r="I75" s="19" t="s">
        <v>1</v>
      </c>
      <c r="J75" s="19" t="s">
        <v>10</v>
      </c>
      <c r="K75" s="19"/>
    </row>
    <row r="76" spans="1:11" s="20" customFormat="1" ht="56.25" x14ac:dyDescent="0.25">
      <c r="A76" s="19"/>
      <c r="B76" s="19"/>
      <c r="C76" s="19"/>
      <c r="E76" s="19" t="s">
        <v>3</v>
      </c>
      <c r="F76" s="10" t="s">
        <v>79</v>
      </c>
      <c r="I76" s="19" t="s">
        <v>3</v>
      </c>
      <c r="J76" s="10" t="s">
        <v>79</v>
      </c>
      <c r="K76" s="19"/>
    </row>
    <row r="77" spans="1:11" s="20" customFormat="1" x14ac:dyDescent="0.25">
      <c r="A77" s="19"/>
      <c r="B77" s="19"/>
      <c r="C77" s="19"/>
      <c r="E77" s="19" t="s">
        <v>12</v>
      </c>
      <c r="F77" s="23">
        <v>6058</v>
      </c>
      <c r="I77" s="19" t="s">
        <v>14</v>
      </c>
      <c r="J77" s="24">
        <v>30039</v>
      </c>
      <c r="K77" s="19"/>
    </row>
    <row r="78" spans="1:11" s="20" customFormat="1" x14ac:dyDescent="0.25">
      <c r="A78" s="19"/>
      <c r="B78" s="19"/>
      <c r="C78" s="19"/>
      <c r="E78" s="19"/>
      <c r="F78" s="23"/>
      <c r="I78" s="19"/>
      <c r="J78" s="24"/>
      <c r="K78" s="19"/>
    </row>
    <row r="79" spans="1:11" s="20" customFormat="1" ht="30" x14ac:dyDescent="0.25">
      <c r="A79" s="19"/>
      <c r="B79" s="19"/>
      <c r="C79" s="19"/>
      <c r="E79" s="18" t="s">
        <v>80</v>
      </c>
      <c r="F79" s="19"/>
      <c r="G79" s="19"/>
      <c r="I79" s="18" t="s">
        <v>80</v>
      </c>
      <c r="J79" s="19"/>
      <c r="K79" s="19"/>
    </row>
    <row r="80" spans="1:11" s="20" customFormat="1" x14ac:dyDescent="0.25">
      <c r="A80" s="19"/>
      <c r="B80" s="19"/>
      <c r="C80" s="19"/>
      <c r="E80" s="19" t="s">
        <v>1</v>
      </c>
      <c r="F80" s="19" t="s">
        <v>10</v>
      </c>
      <c r="I80" s="19" t="s">
        <v>1</v>
      </c>
      <c r="J80" s="19" t="s">
        <v>10</v>
      </c>
      <c r="K80" s="19"/>
    </row>
    <row r="81" spans="1:11" s="20" customFormat="1" ht="56.25" x14ac:dyDescent="0.25">
      <c r="A81" s="19"/>
      <c r="B81" s="19"/>
      <c r="C81" s="19"/>
      <c r="E81" s="19" t="s">
        <v>3</v>
      </c>
      <c r="F81" s="10" t="s">
        <v>81</v>
      </c>
      <c r="I81" s="19" t="s">
        <v>3</v>
      </c>
      <c r="J81" s="10" t="s">
        <v>81</v>
      </c>
      <c r="K81" s="19"/>
    </row>
    <row r="82" spans="1:11" s="20" customFormat="1" x14ac:dyDescent="0.25">
      <c r="A82" s="19"/>
      <c r="B82" s="19"/>
      <c r="C82" s="19"/>
      <c r="E82" s="19" t="s">
        <v>12</v>
      </c>
      <c r="F82" s="23">
        <v>6969</v>
      </c>
      <c r="I82" s="19" t="s">
        <v>14</v>
      </c>
      <c r="J82" s="24">
        <v>37535</v>
      </c>
      <c r="K82" s="19"/>
    </row>
    <row r="83" spans="1:11" s="20" customFormat="1" x14ac:dyDescent="0.25">
      <c r="A83" s="19"/>
      <c r="B83" s="19"/>
      <c r="C83" s="19"/>
      <c r="E83" s="19"/>
      <c r="F83" s="23"/>
      <c r="I83" s="19"/>
      <c r="J83" s="24"/>
      <c r="K83" s="19"/>
    </row>
    <row r="84" spans="1:11" s="20" customFormat="1" x14ac:dyDescent="0.25">
      <c r="A84" s="19"/>
      <c r="B84" s="19"/>
      <c r="C84" s="19"/>
      <c r="E84" s="18" t="s">
        <v>83</v>
      </c>
      <c r="F84" s="19"/>
      <c r="G84" s="19"/>
      <c r="I84" s="18" t="s">
        <v>83</v>
      </c>
      <c r="J84" s="19"/>
      <c r="K84" s="19"/>
    </row>
    <row r="85" spans="1:11" s="20" customFormat="1" x14ac:dyDescent="0.25">
      <c r="A85" s="19"/>
      <c r="B85" s="19"/>
      <c r="C85" s="19"/>
      <c r="E85" s="19" t="s">
        <v>1</v>
      </c>
      <c r="F85" s="19" t="s">
        <v>10</v>
      </c>
      <c r="I85" s="19" t="s">
        <v>1</v>
      </c>
      <c r="J85" s="19" t="s">
        <v>10</v>
      </c>
      <c r="K85" s="19"/>
    </row>
    <row r="86" spans="1:11" s="20" customFormat="1" ht="56.25" x14ac:dyDescent="0.25">
      <c r="A86" s="19"/>
      <c r="B86" s="19"/>
      <c r="C86" s="19"/>
      <c r="E86" s="19" t="s">
        <v>3</v>
      </c>
      <c r="F86" s="10" t="s">
        <v>81</v>
      </c>
      <c r="I86" s="19" t="s">
        <v>3</v>
      </c>
      <c r="J86" s="10" t="s">
        <v>81</v>
      </c>
      <c r="K86" s="19"/>
    </row>
    <row r="87" spans="1:11" s="20" customFormat="1" x14ac:dyDescent="0.25">
      <c r="A87" s="19"/>
      <c r="B87" s="19"/>
      <c r="C87" s="19"/>
      <c r="E87" s="19" t="s">
        <v>12</v>
      </c>
      <c r="F87" s="23">
        <v>5439</v>
      </c>
      <c r="I87" s="19" t="s">
        <v>14</v>
      </c>
      <c r="J87" s="24">
        <v>28968</v>
      </c>
      <c r="K87" s="19"/>
    </row>
    <row r="88" spans="1:11" s="20" customFormat="1" x14ac:dyDescent="0.25">
      <c r="A88" s="19"/>
      <c r="B88" s="19"/>
      <c r="C88" s="19"/>
      <c r="F88" s="23"/>
      <c r="I88" s="19"/>
      <c r="J88" s="24"/>
      <c r="K88" s="19"/>
    </row>
    <row r="89" spans="1:11" s="20" customFormat="1" ht="30" x14ac:dyDescent="0.25">
      <c r="A89" s="19"/>
      <c r="B89" s="19"/>
      <c r="C89" s="19"/>
      <c r="E89" s="18" t="s">
        <v>85</v>
      </c>
      <c r="F89" s="19"/>
      <c r="G89" s="19"/>
      <c r="I89" s="18" t="s">
        <v>85</v>
      </c>
      <c r="J89" s="19"/>
      <c r="K89" s="19"/>
    </row>
    <row r="90" spans="1:11" s="20" customFormat="1" x14ac:dyDescent="0.25">
      <c r="A90" s="19"/>
      <c r="B90" s="19"/>
      <c r="C90" s="19"/>
      <c r="E90" s="19" t="s">
        <v>1</v>
      </c>
      <c r="F90" s="19" t="s">
        <v>10</v>
      </c>
      <c r="I90" s="19" t="s">
        <v>1</v>
      </c>
      <c r="J90" s="19" t="s">
        <v>10</v>
      </c>
      <c r="K90" s="19"/>
    </row>
    <row r="91" spans="1:11" s="20" customFormat="1" ht="56.25" x14ac:dyDescent="0.25">
      <c r="A91" s="19"/>
      <c r="B91" s="19"/>
      <c r="C91" s="19"/>
      <c r="E91" s="19" t="s">
        <v>3</v>
      </c>
      <c r="F91" s="10" t="s">
        <v>86</v>
      </c>
      <c r="I91" s="19" t="s">
        <v>3</v>
      </c>
      <c r="J91" s="10" t="s">
        <v>86</v>
      </c>
      <c r="K91" s="19"/>
    </row>
    <row r="92" spans="1:11" s="20" customFormat="1" x14ac:dyDescent="0.25">
      <c r="A92" s="19"/>
      <c r="B92" s="19"/>
      <c r="C92" s="19"/>
      <c r="E92" s="19" t="s">
        <v>12</v>
      </c>
      <c r="F92" s="23">
        <v>6969</v>
      </c>
      <c r="I92" s="19" t="s">
        <v>14</v>
      </c>
      <c r="J92" s="24">
        <v>34021</v>
      </c>
      <c r="K92" s="19"/>
    </row>
    <row r="93" spans="1:11" s="20" customFormat="1" x14ac:dyDescent="0.25">
      <c r="A93" s="19"/>
      <c r="B93" s="19"/>
      <c r="C93" s="19"/>
      <c r="E93" s="19"/>
      <c r="F93" s="23"/>
      <c r="I93" s="19"/>
      <c r="J93" s="24"/>
      <c r="K93" s="19"/>
    </row>
    <row r="94" spans="1:11" s="34" customFormat="1" x14ac:dyDescent="0.25">
      <c r="A94" s="33"/>
      <c r="B94" s="33"/>
      <c r="C94" s="33"/>
      <c r="E94" s="33"/>
      <c r="F94" s="35"/>
      <c r="I94" s="33"/>
      <c r="J94" s="36"/>
      <c r="K94" s="33"/>
    </row>
    <row r="95" spans="1:11" ht="18.75" x14ac:dyDescent="0.25">
      <c r="A95" s="17" t="s">
        <v>87</v>
      </c>
      <c r="B95" s="5"/>
      <c r="C95" s="6"/>
      <c r="F95" s="4"/>
      <c r="G95" s="4"/>
      <c r="J95" s="4"/>
    </row>
    <row r="96" spans="1:11" ht="30" x14ac:dyDescent="0.25">
      <c r="A96" s="17" t="s">
        <v>87</v>
      </c>
      <c r="B96" s="19"/>
      <c r="C96" s="19"/>
      <c r="D96" s="20"/>
      <c r="E96" s="18" t="s">
        <v>90</v>
      </c>
      <c r="F96" s="19"/>
      <c r="G96" s="19"/>
      <c r="H96" s="20"/>
      <c r="I96" s="18" t="s">
        <v>90</v>
      </c>
      <c r="J96" s="19"/>
    </row>
    <row r="97" spans="1:10" x14ac:dyDescent="0.25">
      <c r="A97" s="19" t="s">
        <v>1</v>
      </c>
      <c r="B97" s="19" t="s">
        <v>2</v>
      </c>
      <c r="C97" s="20"/>
      <c r="D97" s="20"/>
      <c r="E97" s="19" t="s">
        <v>1</v>
      </c>
      <c r="F97" s="19" t="s">
        <v>10</v>
      </c>
      <c r="G97" s="20"/>
      <c r="H97" s="20"/>
      <c r="I97" s="19" t="s">
        <v>1</v>
      </c>
      <c r="J97" s="19" t="s">
        <v>10</v>
      </c>
    </row>
    <row r="98" spans="1:10" ht="56.25" x14ac:dyDescent="0.25">
      <c r="A98" s="19" t="s">
        <v>3</v>
      </c>
      <c r="B98" s="10" t="s">
        <v>88</v>
      </c>
      <c r="C98" s="20"/>
      <c r="D98" s="20"/>
      <c r="E98" s="19" t="s">
        <v>3</v>
      </c>
      <c r="F98" s="10" t="s">
        <v>91</v>
      </c>
      <c r="G98" s="20"/>
      <c r="H98" s="20"/>
      <c r="I98" s="19" t="s">
        <v>3</v>
      </c>
      <c r="J98" s="10" t="s">
        <v>91</v>
      </c>
    </row>
    <row r="99" spans="1:10" x14ac:dyDescent="0.25">
      <c r="A99" s="19" t="s">
        <v>8</v>
      </c>
      <c r="B99" s="21" t="s">
        <v>6</v>
      </c>
      <c r="C99" s="22" t="s">
        <v>35</v>
      </c>
      <c r="D99" s="20"/>
      <c r="E99" s="19" t="s">
        <v>12</v>
      </c>
      <c r="F99" s="23">
        <v>5946</v>
      </c>
      <c r="G99" s="20"/>
      <c r="H99" s="20"/>
      <c r="I99" s="19" t="s">
        <v>14</v>
      </c>
      <c r="J99" s="24">
        <v>27484</v>
      </c>
    </row>
    <row r="100" spans="1:10" ht="18.75" x14ac:dyDescent="0.25">
      <c r="A100" s="17"/>
      <c r="B100" s="5"/>
      <c r="C100" s="6"/>
      <c r="F100" s="4"/>
      <c r="G100" s="4"/>
      <c r="J100" s="4"/>
    </row>
    <row r="101" spans="1:10" ht="30" x14ac:dyDescent="0.25">
      <c r="A101" s="17"/>
      <c r="B101" s="5"/>
      <c r="C101" s="6"/>
      <c r="E101" s="18" t="s">
        <v>94</v>
      </c>
      <c r="F101" s="19"/>
      <c r="G101" s="19"/>
      <c r="H101" s="20"/>
      <c r="I101" s="18" t="s">
        <v>94</v>
      </c>
      <c r="J101" s="19"/>
    </row>
    <row r="102" spans="1:10" ht="18.75" x14ac:dyDescent="0.25">
      <c r="A102" s="17"/>
      <c r="B102" s="5"/>
      <c r="C102" s="6"/>
      <c r="E102" s="19" t="s">
        <v>1</v>
      </c>
      <c r="F102" s="19" t="s">
        <v>10</v>
      </c>
      <c r="G102" s="20"/>
      <c r="H102" s="20"/>
      <c r="I102" s="19" t="s">
        <v>1</v>
      </c>
      <c r="J102" s="19" t="s">
        <v>10</v>
      </c>
    </row>
    <row r="103" spans="1:10" ht="56.25" x14ac:dyDescent="0.25">
      <c r="A103" s="17"/>
      <c r="B103" s="5"/>
      <c r="C103" s="6"/>
      <c r="E103" s="19" t="s">
        <v>3</v>
      </c>
      <c r="F103" s="10" t="s">
        <v>95</v>
      </c>
      <c r="G103" s="20"/>
      <c r="H103" s="20"/>
      <c r="I103" s="19" t="s">
        <v>3</v>
      </c>
      <c r="J103" s="10" t="s">
        <v>95</v>
      </c>
    </row>
    <row r="104" spans="1:10" ht="18.75" x14ac:dyDescent="0.25">
      <c r="A104" s="17"/>
      <c r="B104" s="5"/>
      <c r="C104" s="6"/>
      <c r="E104" s="19" t="s">
        <v>12</v>
      </c>
      <c r="F104" s="23">
        <v>5708</v>
      </c>
      <c r="G104" s="20"/>
      <c r="H104" s="20"/>
      <c r="I104" s="19" t="s">
        <v>14</v>
      </c>
      <c r="J104" s="24">
        <v>26350</v>
      </c>
    </row>
    <row r="105" spans="1:10" ht="18.75" x14ac:dyDescent="0.25">
      <c r="A105" s="17"/>
      <c r="B105" s="5"/>
      <c r="C105" s="6"/>
      <c r="F105" s="4"/>
      <c r="G105" s="4"/>
      <c r="J105" s="4"/>
    </row>
    <row r="106" spans="1:10" ht="30" x14ac:dyDescent="0.25">
      <c r="A106" s="17"/>
      <c r="B106" s="5"/>
      <c r="C106" s="6"/>
      <c r="E106" s="18" t="s">
        <v>96</v>
      </c>
      <c r="F106" s="19"/>
      <c r="G106" s="19"/>
      <c r="H106" s="20"/>
      <c r="I106" s="18" t="s">
        <v>96</v>
      </c>
      <c r="J106" s="19"/>
    </row>
    <row r="107" spans="1:10" ht="18.75" x14ac:dyDescent="0.25">
      <c r="A107" s="17"/>
      <c r="B107" s="5"/>
      <c r="C107" s="6"/>
      <c r="E107" s="19" t="s">
        <v>1</v>
      </c>
      <c r="F107" s="19" t="s">
        <v>10</v>
      </c>
      <c r="G107" s="20"/>
      <c r="H107" s="20"/>
      <c r="I107" s="19" t="s">
        <v>1</v>
      </c>
      <c r="J107" s="19" t="s">
        <v>10</v>
      </c>
    </row>
    <row r="108" spans="1:10" ht="56.25" x14ac:dyDescent="0.25">
      <c r="A108" s="17"/>
      <c r="B108" s="5"/>
      <c r="C108" s="6"/>
      <c r="E108" s="19" t="s">
        <v>3</v>
      </c>
      <c r="F108" s="10" t="s">
        <v>95</v>
      </c>
      <c r="G108" s="20"/>
      <c r="H108" s="20"/>
      <c r="I108" s="19" t="s">
        <v>3</v>
      </c>
      <c r="J108" s="10" t="s">
        <v>95</v>
      </c>
    </row>
    <row r="109" spans="1:10" ht="18.75" x14ac:dyDescent="0.25">
      <c r="A109" s="17"/>
      <c r="B109" s="5"/>
      <c r="C109" s="6"/>
      <c r="E109" s="19" t="s">
        <v>12</v>
      </c>
      <c r="F109" s="23">
        <v>6624</v>
      </c>
      <c r="G109" s="20"/>
      <c r="H109" s="20"/>
      <c r="I109" s="19" t="s">
        <v>14</v>
      </c>
      <c r="J109" s="24">
        <v>33688</v>
      </c>
    </row>
    <row r="110" spans="1:10" ht="18.75" x14ac:dyDescent="0.25">
      <c r="A110" s="17"/>
      <c r="B110" s="5"/>
      <c r="C110" s="6"/>
      <c r="F110" s="4"/>
      <c r="G110" s="4"/>
      <c r="J110" s="4"/>
    </row>
    <row r="111" spans="1:10" ht="31.5" customHeight="1" x14ac:dyDescent="0.25">
      <c r="A111" s="17"/>
      <c r="B111" s="5"/>
      <c r="C111" s="6"/>
      <c r="E111" s="18" t="s">
        <v>100</v>
      </c>
      <c r="F111" s="19"/>
      <c r="G111" s="19"/>
      <c r="H111" s="20"/>
      <c r="I111" s="18" t="s">
        <v>100</v>
      </c>
      <c r="J111" s="19"/>
    </row>
    <row r="112" spans="1:10" ht="18.75" x14ac:dyDescent="0.25">
      <c r="A112" s="17"/>
      <c r="B112" s="5"/>
      <c r="C112" s="6"/>
      <c r="E112" s="19" t="s">
        <v>1</v>
      </c>
      <c r="F112" s="19" t="s">
        <v>10</v>
      </c>
      <c r="G112" s="20"/>
      <c r="H112" s="20"/>
      <c r="I112" s="19" t="s">
        <v>1</v>
      </c>
      <c r="J112" s="19" t="s">
        <v>10</v>
      </c>
    </row>
    <row r="113" spans="1:11" ht="56.25" x14ac:dyDescent="0.25">
      <c r="A113" s="17"/>
      <c r="B113" s="5"/>
      <c r="C113" s="6"/>
      <c r="E113" s="19" t="s">
        <v>3</v>
      </c>
      <c r="F113" s="10" t="s">
        <v>95</v>
      </c>
      <c r="G113" s="20"/>
      <c r="H113" s="20"/>
      <c r="I113" s="19" t="s">
        <v>3</v>
      </c>
      <c r="J113" s="10" t="s">
        <v>95</v>
      </c>
    </row>
    <row r="114" spans="1:11" ht="18.75" x14ac:dyDescent="0.25">
      <c r="A114" s="17"/>
      <c r="B114" s="5"/>
      <c r="C114" s="6"/>
      <c r="E114" s="19" t="s">
        <v>12</v>
      </c>
      <c r="F114" s="23">
        <v>5510</v>
      </c>
      <c r="G114" s="20"/>
      <c r="H114" s="20"/>
      <c r="I114" s="19" t="s">
        <v>14</v>
      </c>
      <c r="J114" s="24">
        <v>23729</v>
      </c>
    </row>
    <row r="115" spans="1:11" ht="18.75" x14ac:dyDescent="0.25">
      <c r="A115" s="17"/>
      <c r="B115" s="5"/>
      <c r="C115" s="6"/>
      <c r="F115" s="4"/>
      <c r="G115" s="4"/>
      <c r="J115" s="4"/>
    </row>
    <row r="116" spans="1:11" ht="30" x14ac:dyDescent="0.25">
      <c r="A116" s="17"/>
      <c r="B116" s="5"/>
      <c r="C116" s="6"/>
      <c r="E116" s="18" t="s">
        <v>104</v>
      </c>
      <c r="F116" s="19"/>
      <c r="G116" s="19"/>
      <c r="H116" s="20"/>
      <c r="I116" s="18" t="s">
        <v>104</v>
      </c>
      <c r="J116" s="19"/>
    </row>
    <row r="117" spans="1:11" ht="18.75" x14ac:dyDescent="0.25">
      <c r="A117" s="17"/>
      <c r="B117" s="5"/>
      <c r="C117" s="6"/>
      <c r="E117" s="19" t="s">
        <v>1</v>
      </c>
      <c r="F117" s="19" t="s">
        <v>10</v>
      </c>
      <c r="G117" s="20"/>
      <c r="H117" s="20"/>
      <c r="I117" s="19" t="s">
        <v>1</v>
      </c>
      <c r="J117" s="19" t="s">
        <v>10</v>
      </c>
    </row>
    <row r="118" spans="1:11" ht="56.25" x14ac:dyDescent="0.25">
      <c r="A118" s="17"/>
      <c r="B118" s="5"/>
      <c r="C118" s="6"/>
      <c r="E118" s="19" t="s">
        <v>3</v>
      </c>
      <c r="F118" s="10" t="s">
        <v>105</v>
      </c>
      <c r="G118" s="20"/>
      <c r="H118" s="20"/>
      <c r="I118" s="19" t="s">
        <v>3</v>
      </c>
      <c r="J118" s="10" t="s">
        <v>105</v>
      </c>
    </row>
    <row r="119" spans="1:11" ht="18.75" x14ac:dyDescent="0.25">
      <c r="A119" s="17"/>
      <c r="B119" s="5"/>
      <c r="C119" s="6"/>
      <c r="E119" s="19" t="s">
        <v>12</v>
      </c>
      <c r="F119" s="23">
        <v>6821</v>
      </c>
      <c r="G119" s="20"/>
      <c r="H119" s="20"/>
      <c r="I119" s="19" t="s">
        <v>14</v>
      </c>
      <c r="J119" s="24">
        <v>34615</v>
      </c>
    </row>
    <row r="120" spans="1:11" ht="18.75" x14ac:dyDescent="0.25">
      <c r="A120" s="17"/>
      <c r="B120" s="5"/>
      <c r="C120" s="6"/>
      <c r="F120" s="4"/>
      <c r="G120" s="4"/>
      <c r="J120" s="4"/>
    </row>
    <row r="121" spans="1:11" s="34" customFormat="1" x14ac:dyDescent="0.25">
      <c r="A121" s="33"/>
      <c r="B121" s="33"/>
      <c r="C121" s="33"/>
      <c r="E121" s="33"/>
      <c r="F121" s="35"/>
      <c r="I121" s="33"/>
      <c r="J121" s="36"/>
      <c r="K121" s="33"/>
    </row>
    <row r="122" spans="1:11" ht="18.75" x14ac:dyDescent="0.25">
      <c r="A122" s="17" t="s">
        <v>107</v>
      </c>
      <c r="B122" s="5"/>
      <c r="C122" s="6"/>
      <c r="F122" s="4"/>
      <c r="G122" s="4"/>
      <c r="J122" s="4"/>
    </row>
    <row r="123" spans="1:11" ht="18.75" x14ac:dyDescent="0.25">
      <c r="A123" s="17" t="s">
        <v>107</v>
      </c>
      <c r="B123" s="19"/>
      <c r="C123" s="19"/>
      <c r="D123" s="20"/>
      <c r="E123" s="18" t="s">
        <v>109</v>
      </c>
      <c r="F123" s="19"/>
      <c r="G123" s="19"/>
      <c r="H123" s="20"/>
      <c r="I123" s="18" t="s">
        <v>109</v>
      </c>
      <c r="J123" s="19"/>
    </row>
    <row r="124" spans="1:11" x14ac:dyDescent="0.25">
      <c r="A124" s="19" t="s">
        <v>1</v>
      </c>
      <c r="B124" s="19" t="s">
        <v>2</v>
      </c>
      <c r="C124" s="20"/>
      <c r="D124" s="20"/>
      <c r="E124" s="19" t="s">
        <v>1</v>
      </c>
      <c r="F124" s="19" t="s">
        <v>41</v>
      </c>
      <c r="G124" s="20"/>
      <c r="H124" s="20"/>
      <c r="I124" s="19" t="s">
        <v>1</v>
      </c>
      <c r="J124" s="19" t="s">
        <v>112</v>
      </c>
    </row>
    <row r="125" spans="1:11" ht="56.25" x14ac:dyDescent="0.25">
      <c r="A125" s="19" t="s">
        <v>3</v>
      </c>
      <c r="B125" s="10" t="s">
        <v>106</v>
      </c>
      <c r="C125" s="20"/>
      <c r="D125" s="20"/>
      <c r="E125" s="19" t="s">
        <v>3</v>
      </c>
      <c r="F125" s="10" t="s">
        <v>115</v>
      </c>
      <c r="G125" s="20"/>
      <c r="H125" s="20"/>
      <c r="I125" s="19" t="s">
        <v>3</v>
      </c>
      <c r="J125" s="10" t="s">
        <v>111</v>
      </c>
    </row>
    <row r="126" spans="1:11" x14ac:dyDescent="0.25">
      <c r="A126" s="19" t="s">
        <v>8</v>
      </c>
      <c r="B126" s="21" t="s">
        <v>6</v>
      </c>
      <c r="C126" s="22" t="s">
        <v>35</v>
      </c>
      <c r="D126" s="20"/>
      <c r="E126" s="19" t="s">
        <v>12</v>
      </c>
      <c r="F126" s="23">
        <v>6108</v>
      </c>
      <c r="G126" s="38"/>
      <c r="H126" s="20"/>
      <c r="I126" s="19" t="s">
        <v>14</v>
      </c>
      <c r="J126" s="24">
        <v>31995</v>
      </c>
    </row>
    <row r="127" spans="1:11" ht="18.75" x14ac:dyDescent="0.25">
      <c r="A127" s="17"/>
      <c r="B127" s="5"/>
      <c r="C127" s="6"/>
      <c r="F127" s="4"/>
      <c r="G127" s="4"/>
      <c r="J127" s="4"/>
    </row>
    <row r="128" spans="1:11" ht="31.5" customHeight="1" x14ac:dyDescent="0.25">
      <c r="A128" s="17"/>
      <c r="B128" s="5"/>
      <c r="C128" s="6"/>
      <c r="E128" s="18" t="s">
        <v>110</v>
      </c>
      <c r="F128" s="19"/>
      <c r="G128" s="19"/>
      <c r="H128" s="20"/>
      <c r="I128" s="18" t="s">
        <v>110</v>
      </c>
      <c r="J128" s="19"/>
    </row>
    <row r="129" spans="1:12" ht="18.75" x14ac:dyDescent="0.25">
      <c r="A129" s="17"/>
      <c r="B129" s="5"/>
      <c r="C129" s="6"/>
      <c r="E129" s="19" t="s">
        <v>1</v>
      </c>
      <c r="F129" s="19" t="s">
        <v>41</v>
      </c>
      <c r="G129" s="20"/>
      <c r="H129" s="20"/>
      <c r="I129" s="19" t="s">
        <v>1</v>
      </c>
      <c r="J129" s="19" t="s">
        <v>112</v>
      </c>
    </row>
    <row r="130" spans="1:12" ht="56.25" x14ac:dyDescent="0.25">
      <c r="A130" s="17"/>
      <c r="B130" s="5"/>
      <c r="C130" s="6"/>
      <c r="E130" s="19" t="s">
        <v>3</v>
      </c>
      <c r="F130" s="10" t="s">
        <v>117</v>
      </c>
      <c r="G130" s="20"/>
      <c r="H130" s="20"/>
      <c r="I130" s="19" t="s">
        <v>3</v>
      </c>
      <c r="J130" s="10" t="s">
        <v>111</v>
      </c>
    </row>
    <row r="131" spans="1:12" ht="18.75" x14ac:dyDescent="0.25">
      <c r="A131" s="17"/>
      <c r="B131" s="5"/>
      <c r="C131" s="6"/>
      <c r="E131" s="19" t="s">
        <v>12</v>
      </c>
      <c r="F131" s="23">
        <v>6176.4</v>
      </c>
      <c r="G131" s="39"/>
      <c r="H131" s="20"/>
      <c r="I131" s="19" t="s">
        <v>14</v>
      </c>
      <c r="J131" s="24">
        <v>33745</v>
      </c>
    </row>
    <row r="132" spans="1:12" ht="18.75" x14ac:dyDescent="0.25">
      <c r="A132" s="17"/>
      <c r="B132" s="5"/>
      <c r="C132" s="6"/>
      <c r="F132" s="4"/>
      <c r="G132" s="4"/>
      <c r="J132" s="4"/>
    </row>
    <row r="133" spans="1:12" ht="33.75" customHeight="1" x14ac:dyDescent="0.25">
      <c r="A133" s="17"/>
      <c r="B133" s="5"/>
      <c r="C133" s="6"/>
      <c r="E133" s="18" t="s">
        <v>113</v>
      </c>
      <c r="F133" s="19"/>
      <c r="G133" s="19"/>
      <c r="H133" s="20"/>
      <c r="I133" s="18" t="s">
        <v>113</v>
      </c>
      <c r="J133" s="19"/>
    </row>
    <row r="134" spans="1:12" ht="18.75" x14ac:dyDescent="0.25">
      <c r="A134" s="17"/>
      <c r="B134" s="5"/>
      <c r="C134" s="6"/>
      <c r="E134" s="19" t="s">
        <v>1</v>
      </c>
      <c r="F134" s="19" t="s">
        <v>41</v>
      </c>
      <c r="G134" s="20"/>
      <c r="H134" s="20"/>
      <c r="I134" s="19" t="s">
        <v>1</v>
      </c>
      <c r="J134" s="19" t="s">
        <v>112</v>
      </c>
    </row>
    <row r="135" spans="1:12" ht="56.25" x14ac:dyDescent="0.25">
      <c r="A135" s="17"/>
      <c r="B135" s="5"/>
      <c r="C135" s="6"/>
      <c r="E135" s="19" t="s">
        <v>3</v>
      </c>
      <c r="F135" s="10" t="s">
        <v>117</v>
      </c>
      <c r="G135" s="20"/>
      <c r="H135" s="20"/>
      <c r="I135" s="19" t="s">
        <v>3</v>
      </c>
      <c r="J135" s="10" t="s">
        <v>111</v>
      </c>
    </row>
    <row r="136" spans="1:12" ht="18.75" x14ac:dyDescent="0.25">
      <c r="A136" s="17"/>
      <c r="B136" s="5"/>
      <c r="C136" s="6"/>
      <c r="E136" s="19" t="s">
        <v>12</v>
      </c>
      <c r="F136" s="23">
        <v>6176.4</v>
      </c>
      <c r="G136" s="39"/>
      <c r="H136" s="20"/>
      <c r="I136" s="19" t="s">
        <v>14</v>
      </c>
      <c r="J136" s="24">
        <v>40695</v>
      </c>
    </row>
    <row r="137" spans="1:12" ht="18.75" x14ac:dyDescent="0.25">
      <c r="A137" s="17"/>
      <c r="B137" s="5"/>
      <c r="C137" s="6"/>
      <c r="F137" s="4"/>
      <c r="G137" s="4"/>
      <c r="J137" s="4"/>
    </row>
    <row r="138" spans="1:12" ht="30" x14ac:dyDescent="0.25">
      <c r="A138" s="17"/>
      <c r="B138" s="5"/>
      <c r="C138" s="6"/>
      <c r="E138" s="18" t="s">
        <v>114</v>
      </c>
      <c r="F138" s="19"/>
      <c r="G138" s="19"/>
      <c r="H138" s="20"/>
      <c r="I138" s="18" t="s">
        <v>114</v>
      </c>
      <c r="J138" s="19"/>
    </row>
    <row r="139" spans="1:12" ht="18.75" x14ac:dyDescent="0.25">
      <c r="A139" s="17"/>
      <c r="B139" s="5"/>
      <c r="C139" s="6"/>
      <c r="E139" s="19" t="s">
        <v>1</v>
      </c>
      <c r="F139" s="19" t="s">
        <v>41</v>
      </c>
      <c r="G139" s="20"/>
      <c r="H139" s="20"/>
      <c r="I139" s="19" t="s">
        <v>1</v>
      </c>
      <c r="J139" s="19" t="s">
        <v>112</v>
      </c>
    </row>
    <row r="140" spans="1:12" ht="56.25" x14ac:dyDescent="0.25">
      <c r="A140" s="17"/>
      <c r="B140" s="5"/>
      <c r="C140" s="6"/>
      <c r="E140" s="19" t="s">
        <v>3</v>
      </c>
      <c r="F140" s="10" t="s">
        <v>117</v>
      </c>
      <c r="G140" s="20"/>
      <c r="H140" s="20"/>
      <c r="I140" s="19" t="s">
        <v>3</v>
      </c>
      <c r="J140" s="10" t="s">
        <v>111</v>
      </c>
    </row>
    <row r="141" spans="1:12" ht="18.75" x14ac:dyDescent="0.25">
      <c r="A141" s="17"/>
      <c r="B141" s="5"/>
      <c r="C141" s="6"/>
      <c r="E141" s="19" t="s">
        <v>12</v>
      </c>
      <c r="F141" s="23">
        <f>F136+F136*0.1</f>
        <v>6794.04</v>
      </c>
      <c r="G141" s="39"/>
      <c r="H141" s="20"/>
      <c r="I141" s="19" t="s">
        <v>14</v>
      </c>
      <c r="J141" s="24">
        <v>42445</v>
      </c>
    </row>
    <row r="142" spans="1:12" ht="18.75" x14ac:dyDescent="0.25">
      <c r="A142" s="17"/>
      <c r="B142" s="5"/>
      <c r="C142" s="6"/>
      <c r="F142" s="4"/>
      <c r="G142" s="4"/>
      <c r="J142" s="4"/>
    </row>
    <row r="143" spans="1:12" s="20" customFormat="1" x14ac:dyDescent="0.25">
      <c r="A143" s="19"/>
      <c r="B143" s="19"/>
      <c r="C143" s="19"/>
      <c r="E143" s="19"/>
      <c r="I143" s="19"/>
      <c r="K143" s="19"/>
    </row>
    <row r="144" spans="1:12" s="20" customFormat="1" ht="18.75" x14ac:dyDescent="0.25">
      <c r="A144" s="12" t="s">
        <v>15</v>
      </c>
      <c r="B144" s="25"/>
      <c r="C144" s="25"/>
      <c r="D144" s="26"/>
      <c r="E144" s="25"/>
      <c r="F144" s="26"/>
      <c r="G144" s="26"/>
      <c r="H144" s="26"/>
      <c r="I144" s="25"/>
      <c r="J144" s="26"/>
      <c r="K144" s="25"/>
      <c r="L144" s="26"/>
    </row>
    <row r="145" spans="1:12" s="20" customFormat="1" ht="6" customHeight="1" x14ac:dyDescent="0.25">
      <c r="A145" s="19"/>
      <c r="B145" s="19"/>
      <c r="C145" s="19"/>
      <c r="E145" s="19"/>
      <c r="I145" s="19"/>
      <c r="K145" s="19"/>
    </row>
    <row r="146" spans="1:12" s="20" customFormat="1" x14ac:dyDescent="0.25">
      <c r="A146" s="25" t="s">
        <v>22</v>
      </c>
      <c r="B146" s="25"/>
      <c r="C146" s="25"/>
      <c r="D146" s="26"/>
      <c r="E146" s="25" t="s">
        <v>23</v>
      </c>
      <c r="F146" s="25"/>
      <c r="G146" s="25"/>
      <c r="H146" s="26"/>
      <c r="I146" s="25" t="s">
        <v>24</v>
      </c>
      <c r="J146" s="25"/>
      <c r="K146" s="25"/>
      <c r="L146" s="26"/>
    </row>
    <row r="147" spans="1:12" s="20" customFormat="1" ht="33" customHeight="1" x14ac:dyDescent="0.25">
      <c r="A147" s="18" t="s">
        <v>38</v>
      </c>
      <c r="B147" s="19"/>
      <c r="C147" s="19"/>
      <c r="E147" s="18" t="s">
        <v>38</v>
      </c>
      <c r="F147" s="19"/>
      <c r="G147" s="19"/>
      <c r="I147" s="18" t="s">
        <v>38</v>
      </c>
      <c r="J147" s="19"/>
      <c r="K147" s="19"/>
    </row>
    <row r="148" spans="1:12" s="20" customFormat="1" x14ac:dyDescent="0.25">
      <c r="A148" s="19" t="s">
        <v>1</v>
      </c>
      <c r="B148" s="19" t="s">
        <v>10</v>
      </c>
      <c r="E148" s="19" t="s">
        <v>1</v>
      </c>
      <c r="F148" s="19" t="s">
        <v>2</v>
      </c>
      <c r="I148" s="19" t="s">
        <v>1</v>
      </c>
      <c r="J148" s="19" t="s">
        <v>2</v>
      </c>
      <c r="K148" s="19"/>
    </row>
    <row r="149" spans="1:12" s="20" customFormat="1" ht="105" x14ac:dyDescent="0.25">
      <c r="A149" s="19" t="s">
        <v>3</v>
      </c>
      <c r="B149" s="27" t="s">
        <v>11</v>
      </c>
      <c r="E149" s="19" t="s">
        <v>3</v>
      </c>
      <c r="F149" s="27" t="s">
        <v>4</v>
      </c>
      <c r="I149" s="19" t="s">
        <v>3</v>
      </c>
      <c r="J149" s="27" t="s">
        <v>21</v>
      </c>
      <c r="K149" s="19"/>
    </row>
    <row r="150" spans="1:12" s="20" customFormat="1" ht="75" x14ac:dyDescent="0.25">
      <c r="A150" s="19" t="s">
        <v>17</v>
      </c>
      <c r="B150" s="28">
        <v>77.17</v>
      </c>
      <c r="E150" s="19" t="s">
        <v>18</v>
      </c>
      <c r="F150" s="21" t="s">
        <v>19</v>
      </c>
      <c r="G150" s="22" t="s">
        <v>42</v>
      </c>
      <c r="I150" s="19" t="s">
        <v>20</v>
      </c>
      <c r="J150" s="29">
        <v>24182</v>
      </c>
      <c r="K150" s="19" t="s">
        <v>44</v>
      </c>
    </row>
    <row r="151" spans="1:12" s="20" customFormat="1" x14ac:dyDescent="0.25">
      <c r="A151" s="19"/>
      <c r="B151" s="19"/>
      <c r="C151" s="19"/>
      <c r="E151" s="19"/>
      <c r="I151" s="19"/>
      <c r="K151" s="19"/>
    </row>
    <row r="152" spans="1:12" s="20" customFormat="1" ht="30" x14ac:dyDescent="0.25">
      <c r="A152" s="18" t="s">
        <v>39</v>
      </c>
      <c r="E152" s="19"/>
      <c r="I152" s="18" t="s">
        <v>39</v>
      </c>
      <c r="K152" s="19"/>
    </row>
    <row r="153" spans="1:12" s="20" customFormat="1" x14ac:dyDescent="0.25">
      <c r="A153" s="19" t="s">
        <v>1</v>
      </c>
      <c r="B153" s="20" t="s">
        <v>41</v>
      </c>
      <c r="E153" s="19"/>
      <c r="I153" s="19" t="s">
        <v>1</v>
      </c>
      <c r="J153" s="20" t="s">
        <v>41</v>
      </c>
      <c r="K153" s="19"/>
    </row>
    <row r="154" spans="1:12" s="20" customFormat="1" ht="90" x14ac:dyDescent="0.25">
      <c r="A154" s="19" t="s">
        <v>3</v>
      </c>
      <c r="B154" s="16" t="s">
        <v>40</v>
      </c>
      <c r="E154" s="19"/>
      <c r="I154" s="19" t="s">
        <v>3</v>
      </c>
      <c r="J154" s="30" t="s">
        <v>43</v>
      </c>
      <c r="K154" s="19"/>
    </row>
    <row r="155" spans="1:12" s="20" customFormat="1" ht="75" x14ac:dyDescent="0.25">
      <c r="A155" s="19" t="s">
        <v>17</v>
      </c>
      <c r="B155" s="39">
        <v>80.25</v>
      </c>
      <c r="E155" s="19"/>
      <c r="I155" s="19" t="s">
        <v>20</v>
      </c>
      <c r="J155" s="24">
        <v>30750</v>
      </c>
      <c r="K155" s="19" t="s">
        <v>48</v>
      </c>
    </row>
    <row r="156" spans="1:12" s="20" customFormat="1" x14ac:dyDescent="0.25">
      <c r="A156" s="19"/>
      <c r="E156" s="19"/>
      <c r="I156" s="19"/>
      <c r="K156" s="19"/>
    </row>
    <row r="157" spans="1:12" s="20" customFormat="1" ht="30" x14ac:dyDescent="0.25">
      <c r="A157" s="18" t="s">
        <v>47</v>
      </c>
      <c r="E157" s="19"/>
      <c r="I157" s="18" t="s">
        <v>47</v>
      </c>
    </row>
    <row r="158" spans="1:12" s="20" customFormat="1" x14ac:dyDescent="0.25">
      <c r="A158" s="19" t="s">
        <v>1</v>
      </c>
      <c r="B158" s="19" t="s">
        <v>10</v>
      </c>
      <c r="E158" s="19"/>
      <c r="I158" s="19" t="s">
        <v>1</v>
      </c>
      <c r="J158" s="19" t="s">
        <v>10</v>
      </c>
    </row>
    <row r="159" spans="1:12" s="20" customFormat="1" ht="45" x14ac:dyDescent="0.25">
      <c r="A159" s="19" t="s">
        <v>3</v>
      </c>
      <c r="B159" s="16" t="s">
        <v>46</v>
      </c>
      <c r="E159" s="19"/>
      <c r="I159" s="19" t="s">
        <v>3</v>
      </c>
      <c r="J159" s="16" t="s">
        <v>53</v>
      </c>
    </row>
    <row r="160" spans="1:12" s="20" customFormat="1" ht="75" x14ac:dyDescent="0.25">
      <c r="A160" s="19" t="s">
        <v>17</v>
      </c>
      <c r="B160" s="28">
        <v>78.67</v>
      </c>
      <c r="E160" s="19"/>
      <c r="I160" s="19" t="s">
        <v>20</v>
      </c>
      <c r="J160" s="23">
        <v>25837</v>
      </c>
      <c r="K160" s="19" t="s">
        <v>49</v>
      </c>
    </row>
    <row r="161" spans="1:11" s="20" customFormat="1" x14ac:dyDescent="0.25">
      <c r="A161" s="19"/>
      <c r="E161" s="19"/>
      <c r="I161" s="19"/>
      <c r="K161" s="19"/>
    </row>
    <row r="162" spans="1:11" s="20" customFormat="1" ht="30" x14ac:dyDescent="0.25">
      <c r="A162" s="18" t="s">
        <v>51</v>
      </c>
      <c r="E162" s="19"/>
      <c r="I162" s="18" t="s">
        <v>51</v>
      </c>
    </row>
    <row r="163" spans="1:11" s="20" customFormat="1" x14ac:dyDescent="0.25">
      <c r="A163" s="19" t="s">
        <v>1</v>
      </c>
      <c r="B163" s="19" t="s">
        <v>10</v>
      </c>
      <c r="E163" s="19"/>
      <c r="I163" s="19" t="s">
        <v>1</v>
      </c>
      <c r="J163" s="19" t="s">
        <v>10</v>
      </c>
    </row>
    <row r="164" spans="1:11" s="20" customFormat="1" ht="45" x14ac:dyDescent="0.25">
      <c r="A164" s="19" t="s">
        <v>3</v>
      </c>
      <c r="B164" s="16" t="s">
        <v>50</v>
      </c>
      <c r="E164" s="19"/>
      <c r="I164" s="19" t="s">
        <v>3</v>
      </c>
      <c r="J164" s="16" t="s">
        <v>54</v>
      </c>
    </row>
    <row r="165" spans="1:11" s="20" customFormat="1" ht="75" x14ac:dyDescent="0.25">
      <c r="A165" s="19" t="s">
        <v>17</v>
      </c>
      <c r="B165" s="23">
        <v>81.83</v>
      </c>
      <c r="E165" s="19"/>
      <c r="I165" s="19" t="s">
        <v>20</v>
      </c>
      <c r="J165" s="23">
        <v>28596</v>
      </c>
      <c r="K165" s="19" t="s">
        <v>52</v>
      </c>
    </row>
    <row r="166" spans="1:11" s="20" customFormat="1" x14ac:dyDescent="0.25">
      <c r="A166" s="19"/>
      <c r="B166" s="19"/>
      <c r="C166" s="19"/>
      <c r="E166" s="19"/>
      <c r="I166" s="19"/>
      <c r="K166" s="19"/>
    </row>
    <row r="167" spans="1:11" s="20" customFormat="1" ht="30" x14ac:dyDescent="0.25">
      <c r="A167" s="18" t="s">
        <v>55</v>
      </c>
      <c r="E167" s="18"/>
      <c r="I167" s="19"/>
      <c r="K167" s="19"/>
    </row>
    <row r="168" spans="1:11" s="20" customFormat="1" x14ac:dyDescent="0.25">
      <c r="A168" s="19" t="s">
        <v>1</v>
      </c>
      <c r="B168" s="19" t="s">
        <v>10</v>
      </c>
      <c r="E168" s="19"/>
      <c r="F168" s="19"/>
      <c r="I168" s="19"/>
      <c r="K168" s="19"/>
    </row>
    <row r="169" spans="1:11" s="20" customFormat="1" ht="33.75" x14ac:dyDescent="0.25">
      <c r="A169" s="19" t="s">
        <v>3</v>
      </c>
      <c r="B169" s="16" t="s">
        <v>56</v>
      </c>
      <c r="E169" s="19"/>
      <c r="F169" s="16"/>
      <c r="I169" s="19"/>
      <c r="K169" s="19"/>
    </row>
    <row r="170" spans="1:11" s="20" customFormat="1" x14ac:dyDescent="0.25">
      <c r="A170" s="19" t="s">
        <v>17</v>
      </c>
      <c r="B170" s="28">
        <v>81.17</v>
      </c>
      <c r="E170" s="19"/>
      <c r="F170" s="24"/>
      <c r="I170" s="19"/>
      <c r="K170" s="19"/>
    </row>
    <row r="171" spans="1:11" s="20" customFormat="1" x14ac:dyDescent="0.25">
      <c r="A171" s="19"/>
      <c r="B171" s="19"/>
      <c r="C171" s="19"/>
      <c r="E171" s="19"/>
      <c r="I171" s="19"/>
      <c r="K171" s="19"/>
    </row>
    <row r="172" spans="1:11" s="20" customFormat="1" ht="30" x14ac:dyDescent="0.25">
      <c r="A172" s="18" t="s">
        <v>57</v>
      </c>
      <c r="C172" s="19"/>
      <c r="E172" s="19"/>
      <c r="I172" s="19"/>
      <c r="K172" s="19"/>
    </row>
    <row r="173" spans="1:11" s="20" customFormat="1" x14ac:dyDescent="0.25">
      <c r="A173" s="19" t="s">
        <v>1</v>
      </c>
      <c r="B173" s="19" t="s">
        <v>10</v>
      </c>
      <c r="C173" s="19"/>
      <c r="E173" s="19"/>
      <c r="I173" s="19"/>
      <c r="K173" s="19"/>
    </row>
    <row r="174" spans="1:11" s="20" customFormat="1" ht="33.75" x14ac:dyDescent="0.25">
      <c r="A174" s="19" t="s">
        <v>3</v>
      </c>
      <c r="B174" s="16" t="s">
        <v>11</v>
      </c>
      <c r="C174" s="19"/>
      <c r="E174" s="19"/>
      <c r="I174" s="19"/>
      <c r="K174" s="19"/>
    </row>
    <row r="175" spans="1:11" s="20" customFormat="1" x14ac:dyDescent="0.25">
      <c r="A175" s="19" t="s">
        <v>17</v>
      </c>
      <c r="B175" s="28">
        <v>81.33</v>
      </c>
      <c r="C175" s="19"/>
      <c r="E175" s="19"/>
      <c r="I175" s="19"/>
      <c r="K175" s="19"/>
    </row>
    <row r="176" spans="1:11" s="20" customFormat="1" x14ac:dyDescent="0.25">
      <c r="A176" s="19"/>
      <c r="B176" s="19"/>
      <c r="C176" s="19"/>
      <c r="E176" s="19"/>
      <c r="I176" s="19"/>
      <c r="K176" s="19"/>
    </row>
    <row r="177" spans="1:11" s="20" customFormat="1" ht="30" x14ac:dyDescent="0.25">
      <c r="A177" s="18" t="s">
        <v>58</v>
      </c>
      <c r="C177" s="19"/>
      <c r="E177" s="19"/>
      <c r="I177" s="19"/>
      <c r="K177" s="19"/>
    </row>
    <row r="178" spans="1:11" s="20" customFormat="1" x14ac:dyDescent="0.25">
      <c r="A178" s="19" t="s">
        <v>1</v>
      </c>
      <c r="B178" s="19" t="s">
        <v>10</v>
      </c>
      <c r="C178" s="19"/>
      <c r="E178" s="19"/>
      <c r="I178" s="19"/>
      <c r="K178" s="19"/>
    </row>
    <row r="179" spans="1:11" s="20" customFormat="1" ht="33.75" x14ac:dyDescent="0.25">
      <c r="A179" s="19" t="s">
        <v>3</v>
      </c>
      <c r="B179" s="16" t="s">
        <v>59</v>
      </c>
      <c r="C179" s="19"/>
      <c r="E179" s="19"/>
      <c r="I179" s="19"/>
      <c r="K179" s="19"/>
    </row>
    <row r="180" spans="1:11" s="20" customFormat="1" x14ac:dyDescent="0.25">
      <c r="A180" s="19" t="s">
        <v>17</v>
      </c>
      <c r="B180" s="28">
        <v>81.33</v>
      </c>
      <c r="C180" s="19"/>
      <c r="E180" s="19"/>
      <c r="I180" s="19"/>
      <c r="K180" s="19"/>
    </row>
    <row r="181" spans="1:11" s="20" customFormat="1" x14ac:dyDescent="0.25">
      <c r="A181" s="19"/>
      <c r="B181" s="19"/>
      <c r="C181" s="19"/>
      <c r="E181" s="19"/>
      <c r="I181" s="19"/>
      <c r="K181" s="19"/>
    </row>
    <row r="182" spans="1:11" s="20" customFormat="1" x14ac:dyDescent="0.25">
      <c r="A182" s="18" t="s">
        <v>125</v>
      </c>
      <c r="C182" s="19"/>
      <c r="E182" s="19"/>
      <c r="I182" s="19"/>
      <c r="K182" s="19"/>
    </row>
    <row r="183" spans="1:11" s="20" customFormat="1" x14ac:dyDescent="0.25">
      <c r="A183" s="19" t="s">
        <v>1</v>
      </c>
      <c r="B183" s="19" t="s">
        <v>10</v>
      </c>
      <c r="C183" s="19"/>
      <c r="E183" s="19"/>
      <c r="I183" s="19"/>
      <c r="K183" s="19"/>
    </row>
    <row r="184" spans="1:11" s="20" customFormat="1" ht="33.75" x14ac:dyDescent="0.25">
      <c r="A184" s="19" t="s">
        <v>3</v>
      </c>
      <c r="B184" s="16" t="s">
        <v>60</v>
      </c>
      <c r="C184" s="19"/>
      <c r="E184" s="19"/>
      <c r="I184" s="19"/>
      <c r="K184" s="19"/>
    </row>
    <row r="185" spans="1:11" s="20" customFormat="1" x14ac:dyDescent="0.25">
      <c r="A185" s="19" t="s">
        <v>17</v>
      </c>
      <c r="B185" s="28">
        <v>75.25</v>
      </c>
      <c r="C185" s="19"/>
      <c r="E185" s="19"/>
      <c r="I185" s="19"/>
      <c r="K185" s="19"/>
    </row>
    <row r="187" spans="1:11" s="34" customFormat="1" x14ac:dyDescent="0.25">
      <c r="A187" s="33"/>
      <c r="B187" s="33"/>
      <c r="C187" s="33"/>
      <c r="E187" s="33"/>
      <c r="F187" s="35"/>
      <c r="I187" s="33"/>
      <c r="J187" s="36"/>
      <c r="K187" s="33"/>
    </row>
    <row r="188" spans="1:11" ht="18.75" x14ac:dyDescent="0.25">
      <c r="A188" s="17" t="s">
        <v>62</v>
      </c>
      <c r="B188" s="5"/>
      <c r="C188" s="6"/>
      <c r="F188" s="4"/>
      <c r="G188" s="4"/>
      <c r="J188" s="4"/>
    </row>
    <row r="189" spans="1:11" s="20" customFormat="1" ht="33" customHeight="1" x14ac:dyDescent="0.25">
      <c r="A189" s="18" t="s">
        <v>65</v>
      </c>
      <c r="B189" s="19"/>
      <c r="C189" s="19"/>
      <c r="E189" s="18" t="s">
        <v>65</v>
      </c>
      <c r="F189" s="19"/>
      <c r="G189" s="19"/>
      <c r="I189" s="18" t="s">
        <v>65</v>
      </c>
      <c r="J189" s="19"/>
      <c r="K189" s="19"/>
    </row>
    <row r="190" spans="1:11" s="20" customFormat="1" x14ac:dyDescent="0.25">
      <c r="A190" s="19" t="s">
        <v>1</v>
      </c>
      <c r="B190" s="19" t="s">
        <v>10</v>
      </c>
      <c r="E190" s="19" t="s">
        <v>1</v>
      </c>
      <c r="F190" s="19" t="s">
        <v>10</v>
      </c>
      <c r="I190" s="19" t="s">
        <v>1</v>
      </c>
      <c r="J190" s="19" t="s">
        <v>10</v>
      </c>
    </row>
    <row r="191" spans="1:11" s="20" customFormat="1" ht="45" x14ac:dyDescent="0.25">
      <c r="A191" s="19" t="s">
        <v>3</v>
      </c>
      <c r="B191" s="16" t="s">
        <v>60</v>
      </c>
      <c r="E191" s="19" t="s">
        <v>3</v>
      </c>
      <c r="F191" s="27" t="s">
        <v>64</v>
      </c>
      <c r="I191" s="19" t="s">
        <v>3</v>
      </c>
      <c r="J191" s="16" t="s">
        <v>69</v>
      </c>
    </row>
    <row r="192" spans="1:11" s="20" customFormat="1" ht="60" x14ac:dyDescent="0.25">
      <c r="A192" s="19" t="s">
        <v>17</v>
      </c>
      <c r="B192" s="28">
        <v>87.33</v>
      </c>
      <c r="C192" s="4"/>
      <c r="E192" s="19" t="s">
        <v>18</v>
      </c>
      <c r="F192" s="21" t="s">
        <v>68</v>
      </c>
      <c r="G192" s="22" t="s">
        <v>42</v>
      </c>
      <c r="I192" s="19" t="s">
        <v>20</v>
      </c>
      <c r="J192" s="23">
        <v>29275</v>
      </c>
      <c r="K192" s="19" t="s">
        <v>70</v>
      </c>
    </row>
    <row r="194" spans="1:11" x14ac:dyDescent="0.25">
      <c r="A194" s="18" t="s">
        <v>72</v>
      </c>
      <c r="B194" s="19"/>
      <c r="I194" s="18" t="s">
        <v>72</v>
      </c>
    </row>
    <row r="195" spans="1:11" x14ac:dyDescent="0.25">
      <c r="A195" s="19" t="s">
        <v>1</v>
      </c>
      <c r="B195" s="19" t="s">
        <v>10</v>
      </c>
      <c r="I195" s="19" t="s">
        <v>1</v>
      </c>
      <c r="J195" s="19" t="s">
        <v>10</v>
      </c>
    </row>
    <row r="196" spans="1:11" ht="60" x14ac:dyDescent="0.25">
      <c r="A196" s="19" t="s">
        <v>3</v>
      </c>
      <c r="B196" s="10" t="s">
        <v>71</v>
      </c>
      <c r="I196" s="19" t="s">
        <v>3</v>
      </c>
      <c r="J196" s="16" t="s">
        <v>69</v>
      </c>
      <c r="K196" s="19" t="s">
        <v>70</v>
      </c>
    </row>
    <row r="197" spans="1:11" x14ac:dyDescent="0.25">
      <c r="A197" s="19" t="s">
        <v>17</v>
      </c>
      <c r="B197" s="28">
        <v>84.17</v>
      </c>
      <c r="I197" s="19" t="s">
        <v>20</v>
      </c>
      <c r="J197" s="23">
        <v>22905</v>
      </c>
    </row>
    <row r="199" spans="1:11" x14ac:dyDescent="0.25">
      <c r="A199" s="18" t="s">
        <v>74</v>
      </c>
      <c r="B199" s="19"/>
      <c r="I199" s="18" t="s">
        <v>74</v>
      </c>
    </row>
    <row r="200" spans="1:11" x14ac:dyDescent="0.25">
      <c r="A200" s="19" t="s">
        <v>1</v>
      </c>
      <c r="B200" s="19" t="s">
        <v>10</v>
      </c>
      <c r="I200" s="19" t="s">
        <v>1</v>
      </c>
      <c r="J200" s="19" t="s">
        <v>10</v>
      </c>
    </row>
    <row r="201" spans="1:11" ht="60" x14ac:dyDescent="0.25">
      <c r="A201" s="19" t="s">
        <v>3</v>
      </c>
      <c r="B201" s="10" t="s">
        <v>73</v>
      </c>
      <c r="I201" s="19" t="s">
        <v>3</v>
      </c>
      <c r="J201" s="16" t="s">
        <v>69</v>
      </c>
      <c r="K201" s="19" t="s">
        <v>70</v>
      </c>
    </row>
    <row r="202" spans="1:11" x14ac:dyDescent="0.25">
      <c r="A202" s="19" t="s">
        <v>17</v>
      </c>
      <c r="B202" s="28">
        <v>85.08</v>
      </c>
      <c r="I202" s="19" t="s">
        <v>20</v>
      </c>
      <c r="J202" s="23">
        <v>25797</v>
      </c>
    </row>
    <row r="204" spans="1:11" x14ac:dyDescent="0.25">
      <c r="A204" s="18" t="s">
        <v>76</v>
      </c>
      <c r="B204" s="19"/>
      <c r="I204" s="18" t="s">
        <v>76</v>
      </c>
    </row>
    <row r="205" spans="1:11" x14ac:dyDescent="0.25">
      <c r="A205" s="19" t="s">
        <v>1</v>
      </c>
      <c r="B205" s="19" t="s">
        <v>10</v>
      </c>
      <c r="I205" s="19" t="s">
        <v>1</v>
      </c>
      <c r="J205" s="19" t="s">
        <v>10</v>
      </c>
    </row>
    <row r="206" spans="1:11" ht="60" x14ac:dyDescent="0.25">
      <c r="A206" s="19" t="s">
        <v>3</v>
      </c>
      <c r="B206" s="10" t="s">
        <v>75</v>
      </c>
      <c r="I206" s="19" t="s">
        <v>3</v>
      </c>
      <c r="J206" s="16" t="s">
        <v>69</v>
      </c>
      <c r="K206" s="19" t="s">
        <v>70</v>
      </c>
    </row>
    <row r="207" spans="1:11" x14ac:dyDescent="0.25">
      <c r="A207" s="19" t="s">
        <v>17</v>
      </c>
      <c r="B207" s="28">
        <v>87.17</v>
      </c>
      <c r="I207" s="19" t="s">
        <v>20</v>
      </c>
      <c r="J207" s="23">
        <v>29812</v>
      </c>
    </row>
    <row r="209" spans="1:11" ht="30" x14ac:dyDescent="0.25">
      <c r="A209" s="18" t="s">
        <v>77</v>
      </c>
      <c r="B209" s="19"/>
      <c r="I209" s="18" t="s">
        <v>77</v>
      </c>
    </row>
    <row r="210" spans="1:11" x14ac:dyDescent="0.25">
      <c r="A210" s="19" t="s">
        <v>1</v>
      </c>
      <c r="B210" s="19" t="s">
        <v>10</v>
      </c>
      <c r="I210" s="19" t="s">
        <v>1</v>
      </c>
      <c r="J210" s="19" t="s">
        <v>10</v>
      </c>
    </row>
    <row r="211" spans="1:11" ht="60" x14ac:dyDescent="0.25">
      <c r="A211" s="19" t="s">
        <v>3</v>
      </c>
      <c r="B211" s="10" t="s">
        <v>78</v>
      </c>
      <c r="I211" s="19" t="s">
        <v>3</v>
      </c>
      <c r="J211" s="16" t="s">
        <v>69</v>
      </c>
      <c r="K211" s="19" t="s">
        <v>70</v>
      </c>
    </row>
    <row r="212" spans="1:11" x14ac:dyDescent="0.25">
      <c r="A212" s="19" t="s">
        <v>17</v>
      </c>
      <c r="B212" s="28">
        <v>87.33</v>
      </c>
      <c r="I212" s="19" t="s">
        <v>20</v>
      </c>
      <c r="J212" s="23">
        <v>26522</v>
      </c>
    </row>
    <row r="214" spans="1:11" x14ac:dyDescent="0.25">
      <c r="A214" s="18" t="s">
        <v>82</v>
      </c>
      <c r="B214" s="19"/>
      <c r="I214" s="18" t="s">
        <v>82</v>
      </c>
    </row>
    <row r="215" spans="1:11" x14ac:dyDescent="0.25">
      <c r="A215" s="19" t="s">
        <v>1</v>
      </c>
      <c r="B215" s="19" t="s">
        <v>10</v>
      </c>
      <c r="I215" s="19" t="s">
        <v>1</v>
      </c>
      <c r="J215" s="19" t="s">
        <v>10</v>
      </c>
    </row>
    <row r="216" spans="1:11" ht="60" x14ac:dyDescent="0.25">
      <c r="A216" s="19" t="s">
        <v>3</v>
      </c>
      <c r="B216" s="10" t="s">
        <v>79</v>
      </c>
      <c r="I216" s="19" t="s">
        <v>3</v>
      </c>
      <c r="J216" s="16" t="s">
        <v>69</v>
      </c>
      <c r="K216" s="19" t="s">
        <v>70</v>
      </c>
    </row>
    <row r="217" spans="1:11" x14ac:dyDescent="0.25">
      <c r="A217" s="19" t="s">
        <v>17</v>
      </c>
      <c r="B217" s="28">
        <v>84.5</v>
      </c>
      <c r="I217" s="19" t="s">
        <v>20</v>
      </c>
      <c r="J217" s="23">
        <v>24400</v>
      </c>
    </row>
    <row r="219" spans="1:11" ht="30" x14ac:dyDescent="0.25">
      <c r="A219" s="18" t="s">
        <v>80</v>
      </c>
      <c r="B219" s="19"/>
      <c r="I219" s="18" t="s">
        <v>80</v>
      </c>
    </row>
    <row r="220" spans="1:11" x14ac:dyDescent="0.25">
      <c r="A220" s="19" t="s">
        <v>1</v>
      </c>
      <c r="B220" s="19" t="s">
        <v>10</v>
      </c>
      <c r="I220" s="19" t="s">
        <v>1</v>
      </c>
      <c r="J220" s="19" t="s">
        <v>10</v>
      </c>
    </row>
    <row r="221" spans="1:11" ht="60" x14ac:dyDescent="0.25">
      <c r="A221" s="19" t="s">
        <v>3</v>
      </c>
      <c r="B221" s="10" t="s">
        <v>81</v>
      </c>
      <c r="I221" s="19" t="s">
        <v>3</v>
      </c>
      <c r="J221" s="16" t="s">
        <v>69</v>
      </c>
      <c r="K221" s="19" t="s">
        <v>70</v>
      </c>
    </row>
    <row r="222" spans="1:11" x14ac:dyDescent="0.25">
      <c r="A222" s="19" t="s">
        <v>17</v>
      </c>
      <c r="B222" s="28">
        <v>87.33</v>
      </c>
      <c r="I222" s="19" t="s">
        <v>20</v>
      </c>
      <c r="J222" s="23">
        <v>31072</v>
      </c>
    </row>
    <row r="224" spans="1:11" x14ac:dyDescent="0.25">
      <c r="A224" s="18" t="s">
        <v>83</v>
      </c>
      <c r="B224" s="19"/>
      <c r="I224" s="18" t="s">
        <v>83</v>
      </c>
    </row>
    <row r="225" spans="1:11" x14ac:dyDescent="0.25">
      <c r="A225" s="19" t="s">
        <v>1</v>
      </c>
      <c r="B225" s="19" t="s">
        <v>10</v>
      </c>
      <c r="I225" s="19" t="s">
        <v>1</v>
      </c>
      <c r="J225" s="19" t="s">
        <v>10</v>
      </c>
    </row>
    <row r="226" spans="1:11" ht="60" x14ac:dyDescent="0.25">
      <c r="A226" s="19" t="s">
        <v>3</v>
      </c>
      <c r="B226" s="10" t="s">
        <v>84</v>
      </c>
      <c r="I226" s="19" t="s">
        <v>3</v>
      </c>
      <c r="J226" s="16" t="s">
        <v>69</v>
      </c>
      <c r="K226" s="19" t="s">
        <v>70</v>
      </c>
    </row>
    <row r="227" spans="1:11" x14ac:dyDescent="0.25">
      <c r="A227" s="19" t="s">
        <v>17</v>
      </c>
      <c r="B227" s="28">
        <v>84</v>
      </c>
      <c r="I227" s="19" t="s">
        <v>20</v>
      </c>
      <c r="J227" s="23">
        <v>24041</v>
      </c>
    </row>
    <row r="229" spans="1:11" ht="30" x14ac:dyDescent="0.25">
      <c r="A229" s="18" t="s">
        <v>85</v>
      </c>
      <c r="B229" s="19"/>
      <c r="I229" s="18" t="s">
        <v>85</v>
      </c>
    </row>
    <row r="230" spans="1:11" x14ac:dyDescent="0.25">
      <c r="A230" s="19" t="s">
        <v>1</v>
      </c>
      <c r="B230" s="19" t="s">
        <v>10</v>
      </c>
      <c r="I230" s="19" t="s">
        <v>1</v>
      </c>
      <c r="J230" s="19" t="s">
        <v>10</v>
      </c>
    </row>
    <row r="231" spans="1:11" ht="60" x14ac:dyDescent="0.25">
      <c r="A231" s="19" t="s">
        <v>3</v>
      </c>
      <c r="B231" s="10" t="s">
        <v>86</v>
      </c>
      <c r="I231" s="19" t="s">
        <v>3</v>
      </c>
      <c r="J231" s="16" t="s">
        <v>69</v>
      </c>
      <c r="K231" s="19" t="s">
        <v>70</v>
      </c>
    </row>
    <row r="232" spans="1:11" x14ac:dyDescent="0.25">
      <c r="A232" s="19" t="s">
        <v>17</v>
      </c>
      <c r="B232" s="28">
        <v>87.75</v>
      </c>
      <c r="I232" s="19" t="s">
        <v>20</v>
      </c>
      <c r="J232" s="23">
        <v>27798</v>
      </c>
    </row>
    <row r="234" spans="1:11" s="34" customFormat="1" x14ac:dyDescent="0.25">
      <c r="A234" s="33"/>
      <c r="B234" s="33"/>
      <c r="C234" s="33"/>
      <c r="E234" s="33"/>
      <c r="F234" s="35"/>
      <c r="I234" s="33"/>
      <c r="J234" s="36"/>
      <c r="K234" s="33"/>
    </row>
    <row r="235" spans="1:11" ht="18.75" x14ac:dyDescent="0.25">
      <c r="A235" s="17" t="s">
        <v>87</v>
      </c>
      <c r="B235" s="5"/>
      <c r="C235" s="6"/>
      <c r="F235" s="4"/>
      <c r="G235" s="4"/>
      <c r="J235" s="4"/>
    </row>
    <row r="236" spans="1:11" ht="30" x14ac:dyDescent="0.25">
      <c r="A236" s="18" t="s">
        <v>90</v>
      </c>
      <c r="B236" s="19"/>
      <c r="C236" s="19"/>
      <c r="D236" s="20"/>
      <c r="E236" s="17" t="s">
        <v>87</v>
      </c>
      <c r="F236" s="19"/>
      <c r="G236" s="19"/>
      <c r="H236" s="20"/>
      <c r="I236" s="18" t="s">
        <v>90</v>
      </c>
      <c r="J236" s="19"/>
      <c r="K236" s="19"/>
    </row>
    <row r="237" spans="1:11" x14ac:dyDescent="0.25">
      <c r="A237" s="19" t="s">
        <v>1</v>
      </c>
      <c r="B237" s="19" t="s">
        <v>10</v>
      </c>
      <c r="C237" s="20"/>
      <c r="D237" s="20"/>
      <c r="E237" s="19" t="s">
        <v>1</v>
      </c>
      <c r="F237" s="19" t="s">
        <v>2</v>
      </c>
      <c r="G237" s="20"/>
      <c r="H237" s="20"/>
      <c r="I237" s="19" t="s">
        <v>1</v>
      </c>
      <c r="J237" s="19" t="s">
        <v>2</v>
      </c>
      <c r="K237" s="20"/>
    </row>
    <row r="238" spans="1:11" ht="45" x14ac:dyDescent="0.25">
      <c r="A238" s="19" t="s">
        <v>3</v>
      </c>
      <c r="B238" s="16" t="s">
        <v>91</v>
      </c>
      <c r="C238" s="20"/>
      <c r="D238" s="20"/>
      <c r="E238" s="19" t="s">
        <v>3</v>
      </c>
      <c r="F238" s="27" t="s">
        <v>64</v>
      </c>
      <c r="G238" s="20"/>
      <c r="H238" s="20"/>
      <c r="I238" s="19" t="s">
        <v>3</v>
      </c>
      <c r="J238" s="16" t="s">
        <v>92</v>
      </c>
      <c r="K238" s="20"/>
    </row>
    <row r="239" spans="1:11" ht="75" x14ac:dyDescent="0.25">
      <c r="A239" s="19" t="s">
        <v>17</v>
      </c>
      <c r="B239" s="28">
        <v>79.33</v>
      </c>
      <c r="D239" s="20"/>
      <c r="E239" s="19" t="s">
        <v>18</v>
      </c>
      <c r="F239" s="21" t="s">
        <v>89</v>
      </c>
      <c r="G239" s="22" t="s">
        <v>42</v>
      </c>
      <c r="H239" s="20"/>
      <c r="I239" s="19" t="s">
        <v>20</v>
      </c>
      <c r="J239" s="23">
        <v>20102</v>
      </c>
      <c r="K239" s="19" t="s">
        <v>93</v>
      </c>
    </row>
    <row r="241" spans="1:11" ht="30" x14ac:dyDescent="0.25">
      <c r="A241" s="18" t="s">
        <v>90</v>
      </c>
      <c r="B241" s="19"/>
      <c r="C241" s="19"/>
      <c r="I241" s="18" t="s">
        <v>90</v>
      </c>
      <c r="J241" s="19"/>
      <c r="K241" s="19"/>
    </row>
    <row r="242" spans="1:11" x14ac:dyDescent="0.25">
      <c r="A242" s="19" t="s">
        <v>1</v>
      </c>
      <c r="B242" s="19" t="s">
        <v>10</v>
      </c>
      <c r="C242" s="20"/>
      <c r="I242" s="19" t="s">
        <v>1</v>
      </c>
      <c r="J242" s="19" t="s">
        <v>2</v>
      </c>
      <c r="K242" s="20"/>
    </row>
    <row r="243" spans="1:11" ht="45" x14ac:dyDescent="0.25">
      <c r="A243" s="19" t="s">
        <v>3</v>
      </c>
      <c r="B243" s="10" t="s">
        <v>95</v>
      </c>
      <c r="C243" s="20"/>
      <c r="I243" s="19" t="s">
        <v>3</v>
      </c>
      <c r="J243" s="16" t="s">
        <v>99</v>
      </c>
      <c r="K243" s="20"/>
    </row>
    <row r="244" spans="1:11" ht="75" x14ac:dyDescent="0.25">
      <c r="A244" s="19" t="s">
        <v>17</v>
      </c>
      <c r="B244" s="28">
        <v>82.42</v>
      </c>
      <c r="I244" s="19" t="s">
        <v>20</v>
      </c>
      <c r="J244" s="23">
        <v>25068</v>
      </c>
      <c r="K244" s="19" t="s">
        <v>98</v>
      </c>
    </row>
    <row r="246" spans="1:11" ht="30" x14ac:dyDescent="0.25">
      <c r="A246" s="18" t="s">
        <v>96</v>
      </c>
      <c r="B246" s="19"/>
      <c r="I246" s="18" t="s">
        <v>100</v>
      </c>
      <c r="J246" s="19"/>
      <c r="K246" s="19"/>
    </row>
    <row r="247" spans="1:11" x14ac:dyDescent="0.25">
      <c r="A247" s="19" t="s">
        <v>1</v>
      </c>
      <c r="B247" s="19" t="s">
        <v>10</v>
      </c>
      <c r="I247" s="19" t="s">
        <v>1</v>
      </c>
      <c r="J247" s="19" t="s">
        <v>2</v>
      </c>
      <c r="K247" s="20"/>
    </row>
    <row r="248" spans="1:11" ht="45" x14ac:dyDescent="0.25">
      <c r="A248" s="19" t="s">
        <v>3</v>
      </c>
      <c r="B248" s="10" t="s">
        <v>97</v>
      </c>
      <c r="I248" s="19" t="s">
        <v>3</v>
      </c>
      <c r="J248" s="16" t="s">
        <v>102</v>
      </c>
      <c r="K248" s="20"/>
    </row>
    <row r="249" spans="1:11" ht="75" x14ac:dyDescent="0.25">
      <c r="A249" s="19" t="s">
        <v>17</v>
      </c>
      <c r="B249" s="28">
        <v>81.58</v>
      </c>
      <c r="I249" s="19" t="s">
        <v>20</v>
      </c>
      <c r="J249" s="23">
        <v>17614</v>
      </c>
      <c r="K249" s="19" t="s">
        <v>103</v>
      </c>
    </row>
    <row r="251" spans="1:11" x14ac:dyDescent="0.25">
      <c r="A251" s="18" t="s">
        <v>100</v>
      </c>
      <c r="B251" s="19"/>
    </row>
    <row r="252" spans="1:11" x14ac:dyDescent="0.25">
      <c r="A252" s="19" t="s">
        <v>1</v>
      </c>
      <c r="B252" s="19" t="s">
        <v>10</v>
      </c>
    </row>
    <row r="253" spans="1:11" ht="33.75" x14ac:dyDescent="0.25">
      <c r="A253" s="19" t="s">
        <v>3</v>
      </c>
      <c r="B253" s="10" t="s">
        <v>101</v>
      </c>
    </row>
    <row r="254" spans="1:11" x14ac:dyDescent="0.25">
      <c r="A254" s="19" t="s">
        <v>17</v>
      </c>
      <c r="B254" s="28">
        <v>79.67</v>
      </c>
    </row>
    <row r="256" spans="1:11" ht="30" x14ac:dyDescent="0.25">
      <c r="A256" s="18" t="s">
        <v>104</v>
      </c>
      <c r="B256" s="19"/>
    </row>
    <row r="257" spans="1:11" x14ac:dyDescent="0.25">
      <c r="A257" s="19" t="s">
        <v>1</v>
      </c>
      <c r="B257" s="19" t="s">
        <v>10</v>
      </c>
    </row>
    <row r="258" spans="1:11" ht="33.75" x14ac:dyDescent="0.25">
      <c r="A258" s="19" t="s">
        <v>3</v>
      </c>
      <c r="B258" s="10" t="s">
        <v>105</v>
      </c>
    </row>
    <row r="259" spans="1:11" x14ac:dyDescent="0.25">
      <c r="A259" s="19" t="s">
        <v>17</v>
      </c>
      <c r="B259" s="28">
        <v>81.75</v>
      </c>
    </row>
    <row r="261" spans="1:11" s="34" customFormat="1" x14ac:dyDescent="0.25">
      <c r="A261" s="33"/>
      <c r="B261" s="33"/>
      <c r="C261" s="33"/>
      <c r="E261" s="33"/>
      <c r="F261" s="35"/>
      <c r="I261" s="33"/>
      <c r="J261" s="36"/>
      <c r="K261" s="33"/>
    </row>
    <row r="262" spans="1:11" ht="18.75" x14ac:dyDescent="0.25">
      <c r="A262" s="17" t="s">
        <v>107</v>
      </c>
      <c r="B262" s="5"/>
      <c r="C262" s="6"/>
      <c r="F262" s="4"/>
      <c r="G262" s="4"/>
      <c r="J262" s="4"/>
    </row>
    <row r="263" spans="1:11" ht="18.75" x14ac:dyDescent="0.25">
      <c r="A263" s="18" t="s">
        <v>109</v>
      </c>
      <c r="B263" s="19"/>
      <c r="C263" s="19"/>
      <c r="D263" s="20"/>
      <c r="E263" s="17" t="s">
        <v>107</v>
      </c>
      <c r="F263" s="19"/>
      <c r="G263" s="19"/>
      <c r="H263" s="20"/>
      <c r="I263" s="18" t="s">
        <v>109</v>
      </c>
      <c r="J263" s="19"/>
      <c r="K263" s="19"/>
    </row>
    <row r="264" spans="1:11" x14ac:dyDescent="0.25">
      <c r="A264" s="19" t="s">
        <v>1</v>
      </c>
      <c r="B264" s="19" t="s">
        <v>10</v>
      </c>
      <c r="C264" s="20"/>
      <c r="D264" s="20"/>
      <c r="E264" s="19" t="s">
        <v>1</v>
      </c>
      <c r="F264" s="19" t="s">
        <v>2</v>
      </c>
      <c r="G264" s="20"/>
      <c r="H264" s="20"/>
      <c r="I264" s="19" t="s">
        <v>1</v>
      </c>
      <c r="J264" s="19" t="s">
        <v>2</v>
      </c>
      <c r="K264" s="20"/>
    </row>
    <row r="265" spans="1:11" ht="45" x14ac:dyDescent="0.25">
      <c r="A265" s="19" t="s">
        <v>3</v>
      </c>
      <c r="B265" s="16" t="s">
        <v>115</v>
      </c>
      <c r="C265" s="20"/>
      <c r="D265" s="20"/>
      <c r="E265" s="19" t="s">
        <v>3</v>
      </c>
      <c r="F265" s="27" t="s">
        <v>106</v>
      </c>
      <c r="G265" s="20"/>
      <c r="H265" s="20"/>
      <c r="I265" s="19" t="s">
        <v>3</v>
      </c>
      <c r="J265" s="16" t="s">
        <v>118</v>
      </c>
      <c r="K265" s="20"/>
    </row>
    <row r="266" spans="1:11" ht="75" x14ac:dyDescent="0.25">
      <c r="A266" s="19" t="s">
        <v>17</v>
      </c>
      <c r="B266" s="28">
        <v>86.58</v>
      </c>
      <c r="D266" s="20"/>
      <c r="E266" s="19" t="s">
        <v>18</v>
      </c>
      <c r="F266" s="21" t="s">
        <v>108</v>
      </c>
      <c r="G266" s="22" t="s">
        <v>42</v>
      </c>
      <c r="H266" s="20"/>
      <c r="I266" s="19" t="s">
        <v>20</v>
      </c>
      <c r="J266" s="23">
        <v>23911</v>
      </c>
      <c r="K266" s="19" t="s">
        <v>93</v>
      </c>
    </row>
    <row r="268" spans="1:11" x14ac:dyDescent="0.25">
      <c r="A268" s="18" t="s">
        <v>110</v>
      </c>
      <c r="B268" s="19"/>
      <c r="C268" s="19"/>
      <c r="D268" s="20"/>
      <c r="H268" s="20"/>
    </row>
    <row r="269" spans="1:11" ht="30" x14ac:dyDescent="0.25">
      <c r="A269" s="19" t="s">
        <v>1</v>
      </c>
      <c r="B269" s="19" t="s">
        <v>10</v>
      </c>
      <c r="C269" s="20"/>
      <c r="D269" s="20"/>
      <c r="H269" s="20"/>
      <c r="I269" s="18" t="s">
        <v>113</v>
      </c>
      <c r="J269" s="19"/>
      <c r="K269" s="19"/>
    </row>
    <row r="270" spans="1:11" ht="33.75" x14ac:dyDescent="0.25">
      <c r="A270" s="19" t="s">
        <v>3</v>
      </c>
      <c r="B270" s="16" t="s">
        <v>116</v>
      </c>
      <c r="C270" s="20"/>
      <c r="D270" s="20"/>
      <c r="H270" s="20"/>
      <c r="I270" s="19" t="s">
        <v>1</v>
      </c>
      <c r="J270" s="19" t="s">
        <v>2</v>
      </c>
      <c r="K270" s="20"/>
    </row>
    <row r="271" spans="1:11" ht="45" x14ac:dyDescent="0.25">
      <c r="A271" s="19" t="s">
        <v>17</v>
      </c>
      <c r="B271" s="28">
        <v>86.58</v>
      </c>
      <c r="D271" s="20"/>
      <c r="H271" s="20"/>
      <c r="I271" s="19" t="s">
        <v>3</v>
      </c>
      <c r="J271" s="16" t="s">
        <v>119</v>
      </c>
      <c r="K271" s="20"/>
    </row>
    <row r="272" spans="1:11" ht="75" x14ac:dyDescent="0.25">
      <c r="I272" s="19" t="s">
        <v>20</v>
      </c>
      <c r="J272" s="23">
        <v>28438</v>
      </c>
      <c r="K272" s="19" t="s">
        <v>93</v>
      </c>
    </row>
    <row r="273" spans="1:8" ht="30" x14ac:dyDescent="0.25">
      <c r="A273" s="18" t="s">
        <v>113</v>
      </c>
      <c r="B273" s="19"/>
      <c r="C273" s="19"/>
      <c r="D273" s="20"/>
      <c r="H273" s="20"/>
    </row>
    <row r="274" spans="1:8" x14ac:dyDescent="0.25">
      <c r="A274" s="19" t="s">
        <v>1</v>
      </c>
      <c r="B274" s="19" t="s">
        <v>10</v>
      </c>
      <c r="C274" s="20"/>
      <c r="D274" s="20"/>
      <c r="H274" s="20"/>
    </row>
    <row r="275" spans="1:8" ht="33.75" x14ac:dyDescent="0.25">
      <c r="A275" s="19" t="s">
        <v>3</v>
      </c>
      <c r="B275" s="16" t="s">
        <v>91</v>
      </c>
      <c r="C275" s="20"/>
      <c r="D275" s="20"/>
      <c r="H275" s="20"/>
    </row>
    <row r="276" spans="1:8" x14ac:dyDescent="0.25">
      <c r="A276" s="19" t="s">
        <v>17</v>
      </c>
      <c r="B276" s="28">
        <v>86.75</v>
      </c>
      <c r="D276" s="20"/>
      <c r="H276" s="20"/>
    </row>
    <row r="278" spans="1:8" ht="30" x14ac:dyDescent="0.25">
      <c r="A278" s="18" t="s">
        <v>114</v>
      </c>
      <c r="B278" s="19"/>
      <c r="C278" s="19"/>
      <c r="D278" s="20"/>
      <c r="H278" s="20"/>
    </row>
    <row r="279" spans="1:8" x14ac:dyDescent="0.25">
      <c r="A279" s="19" t="s">
        <v>1</v>
      </c>
      <c r="B279" s="19" t="s">
        <v>10</v>
      </c>
      <c r="C279" s="20"/>
      <c r="D279" s="20"/>
      <c r="H279" s="20"/>
    </row>
    <row r="280" spans="1:8" ht="33.75" x14ac:dyDescent="0.25">
      <c r="A280" s="19" t="s">
        <v>3</v>
      </c>
      <c r="B280" s="16" t="s">
        <v>91</v>
      </c>
      <c r="C280" s="20"/>
      <c r="D280" s="20"/>
      <c r="H280" s="20"/>
    </row>
    <row r="281" spans="1:8" x14ac:dyDescent="0.25">
      <c r="A281" s="19" t="s">
        <v>17</v>
      </c>
      <c r="B281" s="28">
        <v>86.75</v>
      </c>
      <c r="D281" s="20"/>
      <c r="H281" s="20"/>
    </row>
  </sheetData>
  <hyperlinks>
    <hyperlink ref="B10" r:id="rId1" xr:uid="{36575FF4-EA51-4A2B-9E98-171ED92E5618}"/>
    <hyperlink ref="F10" r:id="rId2" location="style=401780794" display="https://www.edmunds.com/honda/cr-v/2019/cost-to-own/ - style=401780794" xr:uid="{8C2145E3-8666-4E1F-8EEE-0ACDA75F3298}"/>
    <hyperlink ref="J10" r:id="rId3" location="style=401780794" display="https://www.edmunds.com/honda/cr-v/2019/cost-to-own/ - style=401780794" xr:uid="{19167C47-20DA-4908-B51B-0CBE0E465609}"/>
    <hyperlink ref="B149" r:id="rId4" location="style=401780794" display="https://www.edmunds.com/honda/cr-v/2019/cost-to-own/ - style=401780794" xr:uid="{295C2703-CCEE-489A-878D-C37D3672833F}"/>
    <hyperlink ref="F149" r:id="rId5" xr:uid="{6810732F-ED8C-4AB8-955B-F7C90628DF48}"/>
    <hyperlink ref="J149" r:id="rId6" xr:uid="{FB53B8AE-0ECB-49C1-AE3C-115F501F0D78}"/>
    <hyperlink ref="F15" r:id="rId7" location="style=401780792" display="style=401780792" xr:uid="{BDBEA346-0835-4B2A-B3B9-04B11E9167F9}"/>
    <hyperlink ref="B154" r:id="rId8" location="style=401780792" display="style=401780792" xr:uid="{1BDDF9E3-CE02-43AE-A578-B2ECB5FC4720}"/>
    <hyperlink ref="J15" r:id="rId9" location="style=401780792" display="style=401780792" xr:uid="{93FC390F-FCA4-447F-822E-8B115DC61AA9}"/>
    <hyperlink ref="J154" r:id="rId10" xr:uid="{5D5649D7-C211-4FA6-A698-79AD4E8AD39C}"/>
    <hyperlink ref="J20" r:id="rId11" location="style=401780795" display="https://www.edmunds.com/honda/cr-v/2019/cost-to-own/ - style=401780795" xr:uid="{825AC6E7-8CE6-49FE-B391-4DB9E0AC9B03}"/>
    <hyperlink ref="F20" r:id="rId12" location="style=401780795" display="style=401780795" xr:uid="{560DF74E-485F-4EED-ABF6-7AB31DF3C299}"/>
    <hyperlink ref="B159" r:id="rId13" location="style=401780795" display="style=401780795" xr:uid="{A33CF241-1EA7-4CC7-BDA7-3CC35593BB29}"/>
    <hyperlink ref="F25" r:id="rId14" location="style=401780796" display="https://www.edmunds.com/honda/cr-v/2019/cost-to-own/ - style=401780796" xr:uid="{6CA2AF0B-DBF0-477E-8AE6-7AD8EBC7EEB6}"/>
    <hyperlink ref="J25" r:id="rId15" location="style=401780796" display="https://www.edmunds.com/honda/cr-v/2019/cost-to-own/ - style=401780796" xr:uid="{F3A45A51-045B-4D9E-B851-9FC239138E93}"/>
    <hyperlink ref="F45" r:id="rId16" location="style=401780798" xr:uid="{CFE5CC6E-35AA-48C5-AA2A-8D332DF4E87C}"/>
  </hyperlinks>
  <pageMargins left="0.7" right="0.7" top="0.75" bottom="0.75" header="0.3" footer="0.3"/>
  <pageSetup orientation="portrait" r:id="rId17"/>
  <customProperties>
    <customPr name="EpmWorksheetKeyString_GUID" r:id="rId18"/>
    <customPr name="FPMExcelClientCellBasedFunctionStatus" r:id="rId19"/>
  </customPropertie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2306-F85B-4469-B696-71FBB159F028}">
  <dimension ref="A1:AA34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5" x14ac:dyDescent="0.25"/>
  <cols>
    <col min="2" max="2" width="16.28515625" bestFit="1" customWidth="1"/>
    <col min="3" max="3" width="53" bestFit="1" customWidth="1"/>
    <col min="4" max="4" width="25.28515625" customWidth="1"/>
    <col min="5" max="5" width="23.7109375" customWidth="1"/>
    <col min="6" max="6" width="22.85546875" customWidth="1"/>
    <col min="7" max="7" width="4.85546875" customWidth="1"/>
    <col min="8" max="8" width="5.140625" customWidth="1"/>
    <col min="9" max="9" width="11.28515625" customWidth="1"/>
    <col min="10" max="10" width="10.42578125" customWidth="1"/>
    <col min="11" max="11" width="20.7109375" customWidth="1"/>
    <col min="12" max="12" width="13.28515625" bestFit="1" customWidth="1"/>
    <col min="13" max="14" width="17.7109375" customWidth="1"/>
    <col min="15" max="15" width="10" bestFit="1" customWidth="1"/>
    <col min="16" max="16" width="15.5703125" bestFit="1" customWidth="1"/>
    <col min="17" max="17" width="19.7109375" customWidth="1"/>
    <col min="18" max="18" width="19.85546875" customWidth="1"/>
    <col min="19" max="19" width="12.85546875" bestFit="1" customWidth="1"/>
    <col min="20" max="20" width="19.5703125" bestFit="1" customWidth="1"/>
    <col min="21" max="21" width="12.7109375" bestFit="1" customWidth="1"/>
    <col min="22" max="22" width="19.7109375" bestFit="1" customWidth="1"/>
    <col min="23" max="26" width="1.85546875" customWidth="1"/>
    <col min="27" max="27" width="20.7109375" style="45" bestFit="1" customWidth="1"/>
    <col min="28" max="28" width="11.28515625" customWidth="1"/>
    <col min="29" max="29" width="16.85546875" customWidth="1"/>
  </cols>
  <sheetData>
    <row r="1" spans="1:22" ht="21" x14ac:dyDescent="0.35">
      <c r="A1" s="86" t="s">
        <v>246</v>
      </c>
      <c r="B1" s="85"/>
      <c r="C1" s="85"/>
    </row>
    <row r="2" spans="1:22" ht="8.1" customHeight="1" x14ac:dyDescent="0.25"/>
    <row r="3" spans="1:22" x14ac:dyDescent="0.25">
      <c r="A3" s="41" t="s">
        <v>32</v>
      </c>
      <c r="B3" s="41" t="s">
        <v>25</v>
      </c>
      <c r="C3" s="41" t="s">
        <v>26</v>
      </c>
      <c r="D3" s="41" t="s">
        <v>142</v>
      </c>
      <c r="E3" s="41" t="s">
        <v>143</v>
      </c>
      <c r="F3" s="41" t="s">
        <v>144</v>
      </c>
      <c r="G3" s="41" t="s">
        <v>145</v>
      </c>
      <c r="H3" s="41" t="s">
        <v>146</v>
      </c>
      <c r="I3" s="41" t="s">
        <v>147</v>
      </c>
      <c r="J3" s="41" t="s">
        <v>148</v>
      </c>
      <c r="K3" s="41" t="s">
        <v>149</v>
      </c>
      <c r="L3" s="41" t="s">
        <v>186</v>
      </c>
      <c r="M3" s="41" t="s">
        <v>157</v>
      </c>
      <c r="N3" s="41" t="s">
        <v>158</v>
      </c>
      <c r="O3" s="41" t="s">
        <v>124</v>
      </c>
      <c r="P3" s="41" t="s">
        <v>190</v>
      </c>
      <c r="Q3" s="41" t="s">
        <v>191</v>
      </c>
      <c r="R3" s="40" t="s">
        <v>36</v>
      </c>
      <c r="S3" s="40" t="s">
        <v>156</v>
      </c>
      <c r="T3" s="40" t="s">
        <v>37</v>
      </c>
      <c r="U3" s="40" t="s">
        <v>31</v>
      </c>
      <c r="V3" s="40" t="s">
        <v>180</v>
      </c>
    </row>
    <row r="4" spans="1:22" x14ac:dyDescent="0.25">
      <c r="A4">
        <v>2019</v>
      </c>
      <c r="B4" t="s">
        <v>120</v>
      </c>
      <c r="C4" t="str">
        <f>'A &amp; B. Data Scrape - Part 1'!E8</f>
        <v>2019 CR-V SUV LX 4dr SUV AWD (2.4L 4cyl CVT)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1</v>
      </c>
      <c r="K4">
        <v>3</v>
      </c>
      <c r="L4">
        <f t="shared" ref="L4:L12" si="0">SUM(D4:K4)</f>
        <v>22</v>
      </c>
      <c r="M4" s="2">
        <f>'A &amp; B. Data Scrape - Part 1'!F11</f>
        <v>5230</v>
      </c>
      <c r="N4" s="2">
        <f>M4/5</f>
        <v>1046</v>
      </c>
      <c r="O4" s="2">
        <f>'A &amp; B. Data Scrape - Part 1'!J11</f>
        <v>27009</v>
      </c>
      <c r="P4">
        <f t="shared" ref="P4:P29" si="1">IF(O4&lt;=30000,5,IF(AND(O4&lt;35000,O4&gt;30000),3,1))</f>
        <v>5</v>
      </c>
      <c r="Q4">
        <f>P4*7</f>
        <v>35</v>
      </c>
      <c r="R4" s="7">
        <f>'A &amp; B. Data Scrape - Part 1'!B150</f>
        <v>77.17</v>
      </c>
      <c r="S4" s="7">
        <f>R4*12</f>
        <v>926.04</v>
      </c>
      <c r="T4">
        <v>28</v>
      </c>
      <c r="U4" s="2">
        <f>'A &amp; B. Data Scrape - Part 1'!J150</f>
        <v>24182</v>
      </c>
      <c r="V4" s="47">
        <f>ROUND(U4/O4,2)</f>
        <v>0.9</v>
      </c>
    </row>
    <row r="5" spans="1:22" x14ac:dyDescent="0.25">
      <c r="A5">
        <v>2019</v>
      </c>
      <c r="B5" t="s">
        <v>120</v>
      </c>
      <c r="C5" t="str">
        <f>'A &amp; B. Data Scrape - Part 1'!E13</f>
        <v>2019 CR-V SUV Touring 4dr SUV (1.5L 4cyl Turbo CVT)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2</v>
      </c>
      <c r="K5">
        <v>3</v>
      </c>
      <c r="L5">
        <f t="shared" si="0"/>
        <v>23</v>
      </c>
      <c r="M5" s="2">
        <f>'A &amp; B. Data Scrape - Part 1'!F16</f>
        <v>5431</v>
      </c>
      <c r="N5" s="2">
        <f t="shared" ref="N5:N29" si="2">M5/5</f>
        <v>1086.2</v>
      </c>
      <c r="O5" s="2">
        <f>'A &amp; B. Data Scrape - Part 1'!J16</f>
        <v>33830</v>
      </c>
      <c r="P5">
        <f t="shared" si="1"/>
        <v>3</v>
      </c>
      <c r="Q5">
        <f t="shared" ref="Q5:Q29" si="3">P5*7</f>
        <v>21</v>
      </c>
      <c r="R5" s="7">
        <f>'A &amp; B. Data Scrape - Part 1'!B155</f>
        <v>80.25</v>
      </c>
      <c r="S5" s="7">
        <f t="shared" ref="S5:S29" si="4">R5*12</f>
        <v>963</v>
      </c>
      <c r="T5">
        <v>28</v>
      </c>
      <c r="U5" s="2">
        <f>'A &amp; B. Data Scrape - Part 1'!J155</f>
        <v>30750</v>
      </c>
      <c r="V5" s="47">
        <f>U5/O5</f>
        <v>0.90895654744309784</v>
      </c>
    </row>
    <row r="6" spans="1:22" x14ac:dyDescent="0.25">
      <c r="A6">
        <v>2019</v>
      </c>
      <c r="B6" t="s">
        <v>120</v>
      </c>
      <c r="C6" t="str">
        <f>'A &amp; B. Data Scrape - Part 1'!E18</f>
        <v>2019 CR-V SUV EX 4dr SUV (1.5L 4cyl Turbo CVT)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1</v>
      </c>
      <c r="K6">
        <v>3</v>
      </c>
      <c r="L6">
        <f t="shared" si="0"/>
        <v>22</v>
      </c>
      <c r="M6" s="2">
        <f>'A &amp; B. Data Scrape - Part 1'!F21</f>
        <v>5431</v>
      </c>
      <c r="N6" s="2">
        <f t="shared" si="2"/>
        <v>1086.2</v>
      </c>
      <c r="O6" s="2">
        <f>'A &amp; B. Data Scrape - Part 1'!J21</f>
        <v>28088</v>
      </c>
      <c r="P6">
        <f t="shared" si="1"/>
        <v>5</v>
      </c>
      <c r="Q6">
        <f t="shared" si="3"/>
        <v>35</v>
      </c>
      <c r="R6" s="7">
        <f>'A &amp; B. Data Scrape - Part 1'!B160</f>
        <v>78.67</v>
      </c>
      <c r="S6" s="7">
        <f t="shared" si="4"/>
        <v>944.04</v>
      </c>
      <c r="T6">
        <v>28</v>
      </c>
      <c r="U6" s="2">
        <f>'A &amp; B. Data Scrape - Part 1'!J160</f>
        <v>25837</v>
      </c>
      <c r="V6" s="47">
        <f>U6/O6</f>
        <v>0.91985901452577612</v>
      </c>
    </row>
    <row r="7" spans="1:22" x14ac:dyDescent="0.25">
      <c r="A7">
        <v>2019</v>
      </c>
      <c r="B7" t="s">
        <v>120</v>
      </c>
      <c r="C7" t="str">
        <f>'A &amp; B. Data Scrape - Part 1'!E23</f>
        <v>2019 CR-V SUV EX-L 4dr SUV (1.5L 4cyl Turbo CVT)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1</v>
      </c>
      <c r="K7">
        <v>3</v>
      </c>
      <c r="L7">
        <f t="shared" si="0"/>
        <v>22</v>
      </c>
      <c r="M7" s="2">
        <f>'A &amp; B. Data Scrape - Part 1'!F26</f>
        <v>5431</v>
      </c>
      <c r="N7" s="2">
        <f t="shared" si="2"/>
        <v>1086.2</v>
      </c>
      <c r="O7" s="2">
        <f>'A &amp; B. Data Scrape - Part 1'!J26</f>
        <v>30648</v>
      </c>
      <c r="P7">
        <f t="shared" si="1"/>
        <v>3</v>
      </c>
      <c r="Q7">
        <f t="shared" si="3"/>
        <v>21</v>
      </c>
      <c r="R7" s="7">
        <f>'A &amp; B. Data Scrape - Part 1'!B165</f>
        <v>81.83</v>
      </c>
      <c r="S7" s="7">
        <f t="shared" si="4"/>
        <v>981.96</v>
      </c>
      <c r="T7">
        <v>28</v>
      </c>
      <c r="U7" s="2">
        <f>'A &amp; B. Data Scrape - Part 1'!J165</f>
        <v>28596</v>
      </c>
      <c r="V7" s="47">
        <f>U7/O7</f>
        <v>0.93304620203602195</v>
      </c>
    </row>
    <row r="8" spans="1:22" x14ac:dyDescent="0.25">
      <c r="A8">
        <v>2019</v>
      </c>
      <c r="B8" t="s">
        <v>120</v>
      </c>
      <c r="C8" t="str">
        <f>'A &amp; B. Data Scrape - Part 1'!E28</f>
        <v>2019 CR-V SUV EX-L 4dr SUV AWD (1.5L 4cyl Turbo CVT)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f t="shared" si="0"/>
        <v>22</v>
      </c>
      <c r="M8" s="2">
        <f>'A &amp; B. Data Scrape - Part 1'!F31</f>
        <v>5315</v>
      </c>
      <c r="N8" s="2">
        <f t="shared" si="2"/>
        <v>1063</v>
      </c>
      <c r="O8" s="2">
        <f>'A &amp; B. Data Scrape - Part 1'!J31</f>
        <v>32194</v>
      </c>
      <c r="P8">
        <f t="shared" si="1"/>
        <v>3</v>
      </c>
      <c r="Q8">
        <f t="shared" si="3"/>
        <v>21</v>
      </c>
      <c r="R8" s="7">
        <f>'A &amp; B. Data Scrape - Part 1'!B170</f>
        <v>81.17</v>
      </c>
      <c r="S8" s="7">
        <f t="shared" si="4"/>
        <v>974.04</v>
      </c>
      <c r="T8">
        <v>28</v>
      </c>
      <c r="U8" s="2">
        <f>'A &amp; B. Data Scrape - Part 1'!J165</f>
        <v>28596</v>
      </c>
      <c r="V8" s="47">
        <f>U8/O8</f>
        <v>0.88824004472883145</v>
      </c>
    </row>
    <row r="9" spans="1:22" x14ac:dyDescent="0.25">
      <c r="A9">
        <v>2019</v>
      </c>
      <c r="B9" t="s">
        <v>120</v>
      </c>
      <c r="C9" t="str">
        <f>'A &amp; B. Data Scrape - Part 1'!E33</f>
        <v>2019 CR-V SUV EX 4dr SUV AWD (1.5L 4cyl Turbo CVT)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1</v>
      </c>
      <c r="K9">
        <v>3</v>
      </c>
      <c r="L9">
        <f t="shared" si="0"/>
        <v>22</v>
      </c>
      <c r="M9" s="2">
        <f>'A &amp; B. Data Scrape - Part 1'!F36</f>
        <v>5234</v>
      </c>
      <c r="N9" s="2">
        <f t="shared" si="2"/>
        <v>1046.8</v>
      </c>
      <c r="O9" s="2">
        <f>'A &amp; B. Data Scrape - Part 1'!J36</f>
        <v>29762</v>
      </c>
      <c r="P9">
        <f t="shared" si="1"/>
        <v>5</v>
      </c>
      <c r="Q9">
        <f t="shared" si="3"/>
        <v>35</v>
      </c>
      <c r="R9" s="7">
        <f>'A &amp; B. Data Scrape - Part 1'!B175</f>
        <v>81.33</v>
      </c>
      <c r="S9" s="7">
        <f t="shared" si="4"/>
        <v>975.96</v>
      </c>
      <c r="T9">
        <v>28</v>
      </c>
      <c r="U9" s="2">
        <f>'A &amp; B. Data Scrape - Part 1'!J160</f>
        <v>25837</v>
      </c>
      <c r="V9" s="47">
        <f>U9/O9</f>
        <v>0.86812042201464956</v>
      </c>
    </row>
    <row r="10" spans="1:22" x14ac:dyDescent="0.25">
      <c r="A10">
        <v>2019</v>
      </c>
      <c r="B10" t="s">
        <v>120</v>
      </c>
      <c r="C10" t="str">
        <f>'A &amp; B. Data Scrape - Part 1'!E38</f>
        <v>2019 CR-V SUV Touring 4dr SUV AWD (1.5L 4cyl Turbo CVT)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2</v>
      </c>
      <c r="K10">
        <v>3</v>
      </c>
      <c r="L10">
        <f t="shared" si="0"/>
        <v>23</v>
      </c>
      <c r="M10" s="2">
        <f>'A &amp; B. Data Scrape - Part 1'!F41</f>
        <v>5271</v>
      </c>
      <c r="N10" s="2">
        <f t="shared" si="2"/>
        <v>1054.2</v>
      </c>
      <c r="O10" s="2">
        <f>'A &amp; B. Data Scrape - Part 1'!J41</f>
        <v>35258</v>
      </c>
      <c r="P10">
        <f t="shared" si="1"/>
        <v>1</v>
      </c>
      <c r="Q10">
        <f t="shared" si="3"/>
        <v>7</v>
      </c>
      <c r="R10" s="7">
        <f>'A &amp; B. Data Scrape - Part 1'!B180</f>
        <v>81.33</v>
      </c>
      <c r="S10" s="7">
        <f t="shared" si="4"/>
        <v>975.96</v>
      </c>
      <c r="T10">
        <v>28</v>
      </c>
      <c r="U10" s="2">
        <f>'A &amp; B. Data Scrape - Part 1'!J155</f>
        <v>30750</v>
      </c>
      <c r="V10" s="47">
        <f>U10/O10</f>
        <v>0.87214249248397524</v>
      </c>
    </row>
    <row r="11" spans="1:22" x14ac:dyDescent="0.25">
      <c r="A11">
        <v>2019</v>
      </c>
      <c r="B11" t="s">
        <v>120</v>
      </c>
      <c r="C11" t="str">
        <f>'A &amp; B. Data Scrape - Part 1'!E43</f>
        <v>2019 CR-V SUV LX 4dr SUV (2.4L 4cyl CVT)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1</v>
      </c>
      <c r="K11">
        <v>3</v>
      </c>
      <c r="L11">
        <f t="shared" si="0"/>
        <v>22</v>
      </c>
      <c r="M11" s="2">
        <f>'A &amp; B. Data Scrape - Part 1'!F46</f>
        <v>5244</v>
      </c>
      <c r="N11" s="2">
        <f t="shared" si="2"/>
        <v>1048.8</v>
      </c>
      <c r="O11" s="2">
        <f>'A &amp; B. Data Scrape - Part 1'!J46</f>
        <v>25381</v>
      </c>
      <c r="P11">
        <f t="shared" si="1"/>
        <v>5</v>
      </c>
      <c r="Q11">
        <f t="shared" si="3"/>
        <v>35</v>
      </c>
      <c r="R11" s="7">
        <f>'A &amp; B. Data Scrape - Part 1'!B185</f>
        <v>75.25</v>
      </c>
      <c r="S11" s="7">
        <f t="shared" si="4"/>
        <v>903</v>
      </c>
      <c r="T11">
        <v>28</v>
      </c>
      <c r="U11" s="2">
        <f>'A &amp; B. Data Scrape - Part 1'!J150</f>
        <v>24182</v>
      </c>
      <c r="V11" s="47">
        <f>U11/O11</f>
        <v>0.95275993853670071</v>
      </c>
    </row>
    <row r="12" spans="1:22" x14ac:dyDescent="0.25">
      <c r="A12">
        <v>2019</v>
      </c>
      <c r="B12" t="s">
        <v>121</v>
      </c>
      <c r="C12" t="str">
        <f>'A &amp; B. Data Scrape - Part 1'!E49</f>
        <v>2019 RAV4 SUV Adventure 4dr SUV AWD (2.5L 4cyl 8A)</v>
      </c>
      <c r="D12">
        <v>0</v>
      </c>
      <c r="E12">
        <v>0</v>
      </c>
      <c r="F12">
        <v>3</v>
      </c>
      <c r="G12">
        <v>3</v>
      </c>
      <c r="H12">
        <v>2</v>
      </c>
      <c r="I12">
        <v>3</v>
      </c>
      <c r="J12">
        <v>0</v>
      </c>
      <c r="K12">
        <v>0</v>
      </c>
      <c r="L12">
        <f t="shared" si="0"/>
        <v>11</v>
      </c>
      <c r="M12" s="2">
        <f>'A &amp; B. Data Scrape - Part 1'!F52</f>
        <v>6969</v>
      </c>
      <c r="N12" s="2">
        <f t="shared" si="2"/>
        <v>1393.8</v>
      </c>
      <c r="O12" s="2">
        <f>'A &amp; B. Data Scrape - Part 1'!J52</f>
        <v>37289</v>
      </c>
      <c r="P12">
        <f t="shared" si="1"/>
        <v>1</v>
      </c>
      <c r="Q12">
        <f t="shared" si="3"/>
        <v>7</v>
      </c>
      <c r="R12" s="7">
        <f>'A &amp; B. Data Scrape - Part 1'!B192</f>
        <v>87.33</v>
      </c>
      <c r="S12" s="7">
        <f t="shared" si="4"/>
        <v>1047.96</v>
      </c>
      <c r="T12">
        <v>30</v>
      </c>
      <c r="U12" s="2">
        <f>'A &amp; B. Data Scrape - Part 1'!J192</f>
        <v>29275</v>
      </c>
      <c r="V12" s="47">
        <f>U12/O12</f>
        <v>0.78508407305103378</v>
      </c>
    </row>
    <row r="13" spans="1:22" x14ac:dyDescent="0.25">
      <c r="A13">
        <v>2019</v>
      </c>
      <c r="B13" t="s">
        <v>121</v>
      </c>
      <c r="C13" t="str">
        <f>'A &amp; B. Data Scrape - Part 1'!E54</f>
        <v>2019 RAV4 SUV LE 4dr SUV (2.5L 4cyl 8A)</v>
      </c>
      <c r="D13">
        <v>0</v>
      </c>
      <c r="E13">
        <v>0</v>
      </c>
      <c r="F13">
        <v>3</v>
      </c>
      <c r="G13">
        <v>3</v>
      </c>
      <c r="H13">
        <v>2</v>
      </c>
      <c r="I13">
        <v>3</v>
      </c>
      <c r="J13">
        <v>0</v>
      </c>
      <c r="K13">
        <v>0</v>
      </c>
      <c r="L13">
        <f t="shared" ref="L13:L29" si="5">SUM(D13:K13)</f>
        <v>11</v>
      </c>
      <c r="M13" s="2">
        <f>'A &amp; B. Data Scrape - Part 1'!F57</f>
        <v>5395</v>
      </c>
      <c r="N13" s="2">
        <f t="shared" si="2"/>
        <v>1079</v>
      </c>
      <c r="O13" s="2">
        <f>'A &amp; B. Data Scrape - Part 1'!J57</f>
        <v>27319</v>
      </c>
      <c r="P13">
        <f t="shared" si="1"/>
        <v>5</v>
      </c>
      <c r="Q13">
        <f t="shared" si="3"/>
        <v>35</v>
      </c>
      <c r="R13" s="7">
        <f>'A &amp; B. Data Scrape - Part 1'!B197</f>
        <v>84.17</v>
      </c>
      <c r="S13" s="7">
        <f t="shared" si="4"/>
        <v>1010.04</v>
      </c>
      <c r="T13">
        <v>30</v>
      </c>
      <c r="U13" s="2">
        <f>'A &amp; B. Data Scrape - Part 1'!J197</f>
        <v>22905</v>
      </c>
      <c r="V13" s="47">
        <f>U13/O13</f>
        <v>0.83842746806252055</v>
      </c>
    </row>
    <row r="14" spans="1:22" x14ac:dyDescent="0.25">
      <c r="A14">
        <v>2019</v>
      </c>
      <c r="B14" t="s">
        <v>121</v>
      </c>
      <c r="C14" t="str">
        <f>'A &amp; B. Data Scrape - Part 1'!E59</f>
        <v>2019 RAV4 SUV XLE 4dr SUV AWD (2.5L 4cyl 8A)</v>
      </c>
      <c r="D14">
        <v>0</v>
      </c>
      <c r="E14">
        <v>0</v>
      </c>
      <c r="F14">
        <v>3</v>
      </c>
      <c r="G14">
        <v>3</v>
      </c>
      <c r="H14">
        <v>2</v>
      </c>
      <c r="I14">
        <v>3</v>
      </c>
      <c r="J14">
        <v>0</v>
      </c>
      <c r="K14">
        <v>0</v>
      </c>
      <c r="L14">
        <f t="shared" si="5"/>
        <v>11</v>
      </c>
      <c r="M14" s="2">
        <f>'A &amp; B. Data Scrape - Part 1'!F62</f>
        <v>6102</v>
      </c>
      <c r="N14" s="2">
        <f t="shared" si="2"/>
        <v>1220.4000000000001</v>
      </c>
      <c r="O14" s="2">
        <f>'A &amp; B. Data Scrape - Part 1'!J62</f>
        <v>32010</v>
      </c>
      <c r="P14">
        <f t="shared" si="1"/>
        <v>3</v>
      </c>
      <c r="Q14">
        <f t="shared" si="3"/>
        <v>21</v>
      </c>
      <c r="R14" s="7">
        <f>'A &amp; B. Data Scrape - Part 1'!B202</f>
        <v>85.08</v>
      </c>
      <c r="S14" s="7">
        <f t="shared" si="4"/>
        <v>1020.96</v>
      </c>
      <c r="T14">
        <v>30</v>
      </c>
      <c r="U14" s="2">
        <f>'A &amp; B. Data Scrape - Part 1'!J202</f>
        <v>25797</v>
      </c>
      <c r="V14" s="47">
        <f>U14/O14</f>
        <v>0.80590440487347703</v>
      </c>
    </row>
    <row r="15" spans="1:22" x14ac:dyDescent="0.25">
      <c r="A15">
        <v>2019</v>
      </c>
      <c r="B15" t="s">
        <v>121</v>
      </c>
      <c r="C15" t="str">
        <f>'A &amp; B. Data Scrape - Part 1'!E64</f>
        <v>2019 RAV4 SUV Limited 4dr SUV (2.5L 4cyl 8A)</v>
      </c>
      <c r="D15">
        <v>0</v>
      </c>
      <c r="E15">
        <v>0</v>
      </c>
      <c r="F15">
        <v>3</v>
      </c>
      <c r="G15">
        <v>3</v>
      </c>
      <c r="H15">
        <v>2</v>
      </c>
      <c r="I15">
        <v>3</v>
      </c>
      <c r="J15">
        <v>0</v>
      </c>
      <c r="K15">
        <v>0</v>
      </c>
      <c r="L15">
        <f t="shared" si="5"/>
        <v>11</v>
      </c>
      <c r="M15" s="2">
        <f>'A &amp; B. Data Scrape - Part 1'!F67</f>
        <v>6925</v>
      </c>
      <c r="N15" s="2">
        <f t="shared" si="2"/>
        <v>1385</v>
      </c>
      <c r="O15" s="2">
        <f>'A &amp; B. Data Scrape - Part 1'!J67</f>
        <v>35634</v>
      </c>
      <c r="P15">
        <f t="shared" si="1"/>
        <v>1</v>
      </c>
      <c r="Q15">
        <f t="shared" si="3"/>
        <v>7</v>
      </c>
      <c r="R15" s="7">
        <f>'A &amp; B. Data Scrape - Part 1'!B207</f>
        <v>87.17</v>
      </c>
      <c r="S15" s="7">
        <f t="shared" si="4"/>
        <v>1046.04</v>
      </c>
      <c r="T15">
        <v>30</v>
      </c>
      <c r="U15" s="2">
        <f>'A &amp; B. Data Scrape - Part 1'!J207</f>
        <v>29812</v>
      </c>
      <c r="V15" s="47">
        <f>U15/O15</f>
        <v>0.83661671437391261</v>
      </c>
    </row>
    <row r="16" spans="1:22" x14ac:dyDescent="0.25">
      <c r="A16">
        <v>2019</v>
      </c>
      <c r="B16" t="s">
        <v>121</v>
      </c>
      <c r="C16" t="str">
        <f>'A &amp; B. Data Scrape - Part 1'!E69</f>
        <v>2019 RAV4 SUV XLE Premium 4dr SUV (2.5L 4cyl 8A)</v>
      </c>
      <c r="D16">
        <v>0</v>
      </c>
      <c r="E16">
        <v>0</v>
      </c>
      <c r="F16">
        <v>3</v>
      </c>
      <c r="G16">
        <v>3</v>
      </c>
      <c r="H16">
        <v>2</v>
      </c>
      <c r="I16">
        <v>3</v>
      </c>
      <c r="J16">
        <v>0</v>
      </c>
      <c r="K16">
        <v>0</v>
      </c>
      <c r="L16">
        <f t="shared" si="5"/>
        <v>11</v>
      </c>
      <c r="M16" s="2">
        <f>'A &amp; B. Data Scrape - Part 1'!F72</f>
        <v>6925</v>
      </c>
      <c r="N16" s="2">
        <f t="shared" si="2"/>
        <v>1385</v>
      </c>
      <c r="O16" s="2">
        <f>'A &amp; B. Data Scrape - Part 1'!J72</f>
        <v>31696</v>
      </c>
      <c r="P16">
        <f t="shared" si="1"/>
        <v>3</v>
      </c>
      <c r="Q16">
        <f t="shared" si="3"/>
        <v>21</v>
      </c>
      <c r="R16" s="7">
        <f>'A &amp; B. Data Scrape - Part 1'!B212</f>
        <v>87.33</v>
      </c>
      <c r="S16" s="7">
        <f t="shared" si="4"/>
        <v>1047.96</v>
      </c>
      <c r="T16">
        <v>30</v>
      </c>
      <c r="U16" s="2">
        <f>'A &amp; B. Data Scrape - Part 1'!J212</f>
        <v>26522</v>
      </c>
      <c r="V16" s="47">
        <f>U16/O16</f>
        <v>0.83676173649671881</v>
      </c>
    </row>
    <row r="17" spans="1:22" x14ac:dyDescent="0.25">
      <c r="A17">
        <v>2019</v>
      </c>
      <c r="B17" t="s">
        <v>121</v>
      </c>
      <c r="C17" t="str">
        <f>'A &amp; B. Data Scrape - Part 1'!E74</f>
        <v>2019 RAV4 SUV XLE 4dr SUV (2.5L 4cyl 8A)</v>
      </c>
      <c r="D17">
        <v>0</v>
      </c>
      <c r="E17">
        <v>0</v>
      </c>
      <c r="F17">
        <v>3</v>
      </c>
      <c r="G17">
        <v>3</v>
      </c>
      <c r="H17">
        <v>2</v>
      </c>
      <c r="I17">
        <v>3</v>
      </c>
      <c r="J17">
        <v>0</v>
      </c>
      <c r="K17">
        <v>0</v>
      </c>
      <c r="L17">
        <f t="shared" si="5"/>
        <v>11</v>
      </c>
      <c r="M17" s="2">
        <f>'A &amp; B. Data Scrape - Part 1'!F77</f>
        <v>6058</v>
      </c>
      <c r="N17" s="2">
        <f t="shared" si="2"/>
        <v>1211.5999999999999</v>
      </c>
      <c r="O17" s="2">
        <f>'A &amp; B. Data Scrape - Part 1'!J77</f>
        <v>30039</v>
      </c>
      <c r="P17">
        <f t="shared" si="1"/>
        <v>3</v>
      </c>
      <c r="Q17">
        <f t="shared" si="3"/>
        <v>21</v>
      </c>
      <c r="R17" s="7">
        <f>'A &amp; B. Data Scrape - Part 1'!B217</f>
        <v>84.5</v>
      </c>
      <c r="S17" s="7">
        <f t="shared" si="4"/>
        <v>1014</v>
      </c>
      <c r="T17">
        <v>30</v>
      </c>
      <c r="U17" s="2">
        <f>'A &amp; B. Data Scrape - Part 1'!J217</f>
        <v>24400</v>
      </c>
      <c r="V17" s="47">
        <f>U17/O17</f>
        <v>0.81227737274876</v>
      </c>
    </row>
    <row r="18" spans="1:22" x14ac:dyDescent="0.25">
      <c r="A18">
        <v>2019</v>
      </c>
      <c r="B18" t="s">
        <v>121</v>
      </c>
      <c r="C18" t="str">
        <f>'A &amp; B. Data Scrape - Part 1'!E79</f>
        <v>2019 RAV4 SUV Limited 4dr SUV AWD (2.5L 4cyl 8A)</v>
      </c>
      <c r="D18">
        <v>0</v>
      </c>
      <c r="E18">
        <v>0</v>
      </c>
      <c r="F18">
        <v>3</v>
      </c>
      <c r="G18">
        <v>3</v>
      </c>
      <c r="H18">
        <v>2</v>
      </c>
      <c r="I18">
        <v>3</v>
      </c>
      <c r="J18">
        <v>0</v>
      </c>
      <c r="K18">
        <v>0</v>
      </c>
      <c r="L18">
        <f t="shared" si="5"/>
        <v>11</v>
      </c>
      <c r="M18" s="2">
        <f>'A &amp; B. Data Scrape - Part 1'!F82</f>
        <v>6969</v>
      </c>
      <c r="N18" s="2">
        <f t="shared" si="2"/>
        <v>1393.8</v>
      </c>
      <c r="O18" s="2">
        <f>'A &amp; B. Data Scrape - Part 1'!J82</f>
        <v>37535</v>
      </c>
      <c r="P18">
        <f t="shared" si="1"/>
        <v>1</v>
      </c>
      <c r="Q18">
        <f t="shared" si="3"/>
        <v>7</v>
      </c>
      <c r="R18" s="7">
        <f>'A &amp; B. Data Scrape - Part 1'!B222</f>
        <v>87.33</v>
      </c>
      <c r="S18" s="7">
        <f t="shared" si="4"/>
        <v>1047.96</v>
      </c>
      <c r="T18">
        <v>30</v>
      </c>
      <c r="U18" s="2">
        <f>'A &amp; B. Data Scrape - Part 1'!J222</f>
        <v>31072</v>
      </c>
      <c r="V18" s="47">
        <f>U18/O18</f>
        <v>0.82781404022911953</v>
      </c>
    </row>
    <row r="19" spans="1:22" x14ac:dyDescent="0.25">
      <c r="A19">
        <v>2019</v>
      </c>
      <c r="B19" t="s">
        <v>121</v>
      </c>
      <c r="C19" t="str">
        <f>'A &amp; B. Data Scrape - Part 1'!E84</f>
        <v>2019 RAV4 SUV LE 4dr SUV AWD (2.5L 4cyl 8A)</v>
      </c>
      <c r="D19">
        <v>0</v>
      </c>
      <c r="E19">
        <v>0</v>
      </c>
      <c r="F19">
        <v>3</v>
      </c>
      <c r="G19">
        <v>3</v>
      </c>
      <c r="H19">
        <v>2</v>
      </c>
      <c r="I19">
        <v>3</v>
      </c>
      <c r="J19">
        <v>0</v>
      </c>
      <c r="K19">
        <v>0</v>
      </c>
      <c r="L19">
        <f t="shared" si="5"/>
        <v>11</v>
      </c>
      <c r="M19" s="2">
        <f>'A &amp; B. Data Scrape - Part 1'!F87</f>
        <v>5439</v>
      </c>
      <c r="N19" s="2">
        <f t="shared" si="2"/>
        <v>1087.8</v>
      </c>
      <c r="O19" s="2">
        <f>'A &amp; B. Data Scrape - Part 1'!J87</f>
        <v>28968</v>
      </c>
      <c r="P19">
        <f t="shared" si="1"/>
        <v>5</v>
      </c>
      <c r="Q19">
        <f t="shared" si="3"/>
        <v>35</v>
      </c>
      <c r="R19" s="7">
        <f>'A &amp; B. Data Scrape - Part 1'!B227</f>
        <v>84</v>
      </c>
      <c r="S19" s="7">
        <f t="shared" si="4"/>
        <v>1008</v>
      </c>
      <c r="T19">
        <v>30</v>
      </c>
      <c r="U19" s="2">
        <f>'A &amp; B. Data Scrape - Part 1'!J227</f>
        <v>24041</v>
      </c>
      <c r="V19" s="47">
        <f>U19/O19</f>
        <v>0.82991576912455123</v>
      </c>
    </row>
    <row r="20" spans="1:22" x14ac:dyDescent="0.25">
      <c r="A20">
        <v>2019</v>
      </c>
      <c r="B20" t="s">
        <v>121</v>
      </c>
      <c r="C20" t="str">
        <f>'A &amp; B. Data Scrape - Part 1'!E89</f>
        <v>2019 RAV4 SUV XLE Premium 4dr SUV AWD (2.5L 4cyl 8A)</v>
      </c>
      <c r="D20">
        <v>0</v>
      </c>
      <c r="E20">
        <v>0</v>
      </c>
      <c r="F20">
        <v>3</v>
      </c>
      <c r="G20">
        <v>3</v>
      </c>
      <c r="H20">
        <v>2</v>
      </c>
      <c r="I20">
        <v>3</v>
      </c>
      <c r="J20">
        <v>0</v>
      </c>
      <c r="K20">
        <v>0</v>
      </c>
      <c r="L20">
        <f t="shared" si="5"/>
        <v>11</v>
      </c>
      <c r="M20" s="2">
        <f>'A &amp; B. Data Scrape - Part 1'!F92</f>
        <v>6969</v>
      </c>
      <c r="N20" s="2">
        <f t="shared" si="2"/>
        <v>1393.8</v>
      </c>
      <c r="O20" s="2">
        <f>'A &amp; B. Data Scrape - Part 1'!J92</f>
        <v>34021</v>
      </c>
      <c r="P20">
        <f t="shared" si="1"/>
        <v>3</v>
      </c>
      <c r="Q20">
        <f t="shared" si="3"/>
        <v>21</v>
      </c>
      <c r="R20" s="7">
        <f>'A &amp; B. Data Scrape - Part 1'!B232</f>
        <v>87.75</v>
      </c>
      <c r="S20" s="7">
        <f t="shared" si="4"/>
        <v>1053</v>
      </c>
      <c r="T20">
        <v>30</v>
      </c>
      <c r="U20" s="2">
        <f>'A &amp; B. Data Scrape - Part 1'!J232</f>
        <v>27798</v>
      </c>
      <c r="V20" s="47">
        <f>U20/O20</f>
        <v>0.81708356603274446</v>
      </c>
    </row>
    <row r="21" spans="1:22" x14ac:dyDescent="0.25">
      <c r="A21">
        <v>2019</v>
      </c>
      <c r="B21" t="s">
        <v>122</v>
      </c>
      <c r="C21" t="str">
        <f>'A &amp; B. Data Scrape - Part 1'!E96</f>
        <v>2019 Escape SUV SE 4dr SUV AWD (1.5L 4cyl Turbo 6A)</v>
      </c>
      <c r="D21">
        <v>2</v>
      </c>
      <c r="E21">
        <v>0</v>
      </c>
      <c r="F21">
        <v>3</v>
      </c>
      <c r="G21">
        <v>3</v>
      </c>
      <c r="H21">
        <v>3</v>
      </c>
      <c r="I21">
        <v>3</v>
      </c>
      <c r="J21">
        <v>0</v>
      </c>
      <c r="K21">
        <v>1</v>
      </c>
      <c r="L21">
        <f t="shared" si="5"/>
        <v>15</v>
      </c>
      <c r="M21" s="2">
        <f>'A &amp; B. Data Scrape - Part 1'!F99</f>
        <v>5946</v>
      </c>
      <c r="N21" s="2">
        <f t="shared" si="2"/>
        <v>1189.2</v>
      </c>
      <c r="O21" s="2">
        <f>'A &amp; B. Data Scrape - Part 1'!J99</f>
        <v>27484</v>
      </c>
      <c r="P21">
        <f t="shared" si="1"/>
        <v>5</v>
      </c>
      <c r="Q21">
        <f t="shared" si="3"/>
        <v>35</v>
      </c>
      <c r="R21" s="7">
        <f>'A &amp; B. Data Scrape - Part 1'!B239</f>
        <v>79.33</v>
      </c>
      <c r="S21" s="7">
        <f t="shared" si="4"/>
        <v>951.96</v>
      </c>
      <c r="T21">
        <v>24</v>
      </c>
      <c r="U21" s="2">
        <f>'A &amp; B. Data Scrape - Part 1'!J239</f>
        <v>20102</v>
      </c>
      <c r="V21" s="47">
        <f>U21/O21</f>
        <v>0.73140736428467468</v>
      </c>
    </row>
    <row r="22" spans="1:22" x14ac:dyDescent="0.25">
      <c r="A22">
        <v>2019</v>
      </c>
      <c r="B22" t="s">
        <v>122</v>
      </c>
      <c r="C22" t="str">
        <f>'A &amp; B. Data Scrape - Part 1'!E101</f>
        <v>2019 Escape SUV SE 4dr SUV (1.5L 4cyl Turbo 6A)</v>
      </c>
      <c r="D22">
        <v>2</v>
      </c>
      <c r="E22">
        <v>0</v>
      </c>
      <c r="F22">
        <v>3</v>
      </c>
      <c r="G22">
        <v>3</v>
      </c>
      <c r="H22">
        <v>3</v>
      </c>
      <c r="I22">
        <v>3</v>
      </c>
      <c r="J22">
        <v>0</v>
      </c>
      <c r="K22">
        <v>1</v>
      </c>
      <c r="L22">
        <f t="shared" si="5"/>
        <v>15</v>
      </c>
      <c r="M22" s="2">
        <f>'A &amp; B. Data Scrape - Part 1'!F104</f>
        <v>5708</v>
      </c>
      <c r="N22" s="2">
        <f t="shared" si="2"/>
        <v>1141.5999999999999</v>
      </c>
      <c r="O22" s="2">
        <f>'A &amp; B. Data Scrape - Part 1'!J104</f>
        <v>26350</v>
      </c>
      <c r="P22">
        <f t="shared" si="1"/>
        <v>5</v>
      </c>
      <c r="Q22">
        <f t="shared" si="3"/>
        <v>35</v>
      </c>
      <c r="R22" s="7">
        <f>'A &amp; B. Data Scrape - Part 1'!B244</f>
        <v>82.42</v>
      </c>
      <c r="S22" s="7">
        <f t="shared" si="4"/>
        <v>989.04</v>
      </c>
      <c r="T22">
        <v>24</v>
      </c>
      <c r="U22" s="2">
        <f>'A &amp; B. Data Scrape - Part 1'!J239</f>
        <v>20102</v>
      </c>
      <c r="V22" s="47">
        <f>U22/O22</f>
        <v>0.76288425047438335</v>
      </c>
    </row>
    <row r="23" spans="1:22" x14ac:dyDescent="0.25">
      <c r="A23">
        <v>2019</v>
      </c>
      <c r="B23" t="s">
        <v>122</v>
      </c>
      <c r="C23" t="str">
        <f>'A &amp; B. Data Scrape - Part 1'!E106</f>
        <v>2019 Escape SUV Titanium 4dr SUV (2.0L 4cyl Turbo 6A)</v>
      </c>
      <c r="D23">
        <v>2</v>
      </c>
      <c r="E23">
        <v>0</v>
      </c>
      <c r="F23">
        <v>3</v>
      </c>
      <c r="G23">
        <v>3</v>
      </c>
      <c r="H23">
        <v>3</v>
      </c>
      <c r="I23">
        <v>3</v>
      </c>
      <c r="J23">
        <v>2</v>
      </c>
      <c r="K23">
        <v>1</v>
      </c>
      <c r="L23">
        <f t="shared" si="5"/>
        <v>17</v>
      </c>
      <c r="M23" s="2">
        <f>'A &amp; B. Data Scrape - Part 1'!F109</f>
        <v>6624</v>
      </c>
      <c r="N23" s="2">
        <f t="shared" si="2"/>
        <v>1324.8</v>
      </c>
      <c r="O23" s="2">
        <f>'A &amp; B. Data Scrape - Part 1'!J109</f>
        <v>33688</v>
      </c>
      <c r="P23">
        <f t="shared" si="1"/>
        <v>3</v>
      </c>
      <c r="Q23">
        <f t="shared" si="3"/>
        <v>21</v>
      </c>
      <c r="R23" s="7">
        <f>'A &amp; B. Data Scrape - Part 1'!B249</f>
        <v>81.58</v>
      </c>
      <c r="S23" s="7">
        <f t="shared" si="4"/>
        <v>978.96</v>
      </c>
      <c r="T23">
        <v>24</v>
      </c>
      <c r="U23" s="2">
        <f>'A &amp; B. Data Scrape - Part 1'!J244</f>
        <v>25068</v>
      </c>
      <c r="V23" s="47">
        <f>U23/O23</f>
        <v>0.74412253621467583</v>
      </c>
    </row>
    <row r="24" spans="1:22" x14ac:dyDescent="0.25">
      <c r="A24">
        <v>2019</v>
      </c>
      <c r="B24" t="s">
        <v>122</v>
      </c>
      <c r="C24" t="str">
        <f>'A &amp; B. Data Scrape - Part 1'!E111</f>
        <v>2019 Escape SUV S 4dr SUV (2.5L 4cyl 6A)</v>
      </c>
      <c r="D24">
        <v>2</v>
      </c>
      <c r="E24">
        <v>0</v>
      </c>
      <c r="F24">
        <v>3</v>
      </c>
      <c r="G24">
        <v>3</v>
      </c>
      <c r="H24">
        <v>3</v>
      </c>
      <c r="I24">
        <v>3</v>
      </c>
      <c r="J24">
        <v>0</v>
      </c>
      <c r="K24">
        <v>1</v>
      </c>
      <c r="L24">
        <f t="shared" si="5"/>
        <v>15</v>
      </c>
      <c r="M24" s="2">
        <f>'A &amp; B. Data Scrape - Part 1'!F114</f>
        <v>5510</v>
      </c>
      <c r="N24" s="2">
        <f t="shared" si="2"/>
        <v>1102</v>
      </c>
      <c r="O24" s="2">
        <f>'A &amp; B. Data Scrape - Part 1'!J114</f>
        <v>23729</v>
      </c>
      <c r="P24">
        <f t="shared" si="1"/>
        <v>5</v>
      </c>
      <c r="Q24">
        <f t="shared" si="3"/>
        <v>35</v>
      </c>
      <c r="R24" s="7">
        <f>'A &amp; B. Data Scrape - Part 1'!B254</f>
        <v>79.67</v>
      </c>
      <c r="S24" s="7">
        <f t="shared" si="4"/>
        <v>956.04</v>
      </c>
      <c r="T24">
        <v>24</v>
      </c>
      <c r="U24" s="2">
        <f>'A &amp; B. Data Scrape - Part 1'!J249</f>
        <v>17614</v>
      </c>
      <c r="V24" s="47">
        <f>U24/O24</f>
        <v>0.74229845336929501</v>
      </c>
    </row>
    <row r="25" spans="1:22" x14ac:dyDescent="0.25">
      <c r="A25">
        <v>2019</v>
      </c>
      <c r="B25" t="s">
        <v>122</v>
      </c>
      <c r="C25" t="str">
        <f>'A &amp; B. Data Scrape - Part 1'!E116</f>
        <v>2019 Escape SUV Titanium 4dr SUV AWD (2.0L 4cyl Turbo 6A)</v>
      </c>
      <c r="D25">
        <v>2</v>
      </c>
      <c r="E25">
        <v>0</v>
      </c>
      <c r="F25">
        <v>3</v>
      </c>
      <c r="G25">
        <v>3</v>
      </c>
      <c r="H25">
        <v>3</v>
      </c>
      <c r="I25">
        <v>3</v>
      </c>
      <c r="J25">
        <v>2</v>
      </c>
      <c r="K25">
        <v>1</v>
      </c>
      <c r="L25">
        <f t="shared" si="5"/>
        <v>17</v>
      </c>
      <c r="M25" s="2">
        <f>'A &amp; B. Data Scrape - Part 1'!F119</f>
        <v>6821</v>
      </c>
      <c r="N25" s="2">
        <f t="shared" si="2"/>
        <v>1364.2</v>
      </c>
      <c r="O25" s="2">
        <f>'A &amp; B. Data Scrape - Part 1'!J119</f>
        <v>34615</v>
      </c>
      <c r="P25">
        <f t="shared" si="1"/>
        <v>3</v>
      </c>
      <c r="Q25">
        <f t="shared" si="3"/>
        <v>21</v>
      </c>
      <c r="R25" s="7">
        <f>'A &amp; B. Data Scrape - Part 1'!B259</f>
        <v>81.75</v>
      </c>
      <c r="S25" s="7">
        <f t="shared" si="4"/>
        <v>981</v>
      </c>
      <c r="T25">
        <v>24</v>
      </c>
      <c r="U25" s="2">
        <f>'A &amp; B. Data Scrape - Part 1'!J244</f>
        <v>25068</v>
      </c>
      <c r="V25" s="47">
        <f>U25/O25</f>
        <v>0.72419471327459195</v>
      </c>
    </row>
    <row r="26" spans="1:22" x14ac:dyDescent="0.25">
      <c r="A26">
        <v>2019</v>
      </c>
      <c r="B26" t="s">
        <v>123</v>
      </c>
      <c r="C26" t="str">
        <f>'A &amp; B. Data Scrape - Part 1'!E123</f>
        <v>2019 Santa FE SE 4dr SUV (3.3L 6cyl)</v>
      </c>
      <c r="D26">
        <v>3</v>
      </c>
      <c r="E26">
        <v>2</v>
      </c>
      <c r="F26">
        <v>3</v>
      </c>
      <c r="G26">
        <v>3</v>
      </c>
      <c r="H26">
        <v>3</v>
      </c>
      <c r="I26">
        <v>3</v>
      </c>
      <c r="J26">
        <v>0</v>
      </c>
      <c r="K26">
        <v>3</v>
      </c>
      <c r="L26">
        <f t="shared" si="5"/>
        <v>20</v>
      </c>
      <c r="M26" s="2">
        <f>'A &amp; B. Data Scrape - Part 1'!F126:F126</f>
        <v>6108</v>
      </c>
      <c r="N26" s="2">
        <f t="shared" si="2"/>
        <v>1221.5999999999999</v>
      </c>
      <c r="O26" s="2">
        <f>'A &amp; B. Data Scrape - Part 1'!J126</f>
        <v>31995</v>
      </c>
      <c r="P26">
        <f t="shared" si="1"/>
        <v>3</v>
      </c>
      <c r="Q26">
        <f t="shared" si="3"/>
        <v>21</v>
      </c>
      <c r="R26" s="7">
        <f>'A &amp; B. Data Scrape - Part 1'!B266</f>
        <v>86.58</v>
      </c>
      <c r="S26" s="7">
        <f t="shared" si="4"/>
        <v>1038.96</v>
      </c>
      <c r="T26">
        <v>25</v>
      </c>
      <c r="U26" s="2">
        <f>'A &amp; B. Data Scrape - Part 1'!J266</f>
        <v>23911</v>
      </c>
      <c r="V26" s="47">
        <f>U26/O26</f>
        <v>0.74733552117518365</v>
      </c>
    </row>
    <row r="27" spans="1:22" x14ac:dyDescent="0.25">
      <c r="A27">
        <v>2019</v>
      </c>
      <c r="B27" t="s">
        <v>123</v>
      </c>
      <c r="C27" t="str">
        <f>'A &amp; B. Data Scrape - Part 1'!E128</f>
        <v>2019 Santa FE SE 4dr SUV AWD (3.3L 6cyl)</v>
      </c>
      <c r="D27">
        <v>3</v>
      </c>
      <c r="E27">
        <v>2</v>
      </c>
      <c r="F27">
        <v>3</v>
      </c>
      <c r="G27">
        <v>3</v>
      </c>
      <c r="H27">
        <v>3</v>
      </c>
      <c r="I27">
        <v>3</v>
      </c>
      <c r="J27">
        <v>0</v>
      </c>
      <c r="K27">
        <v>3</v>
      </c>
      <c r="L27">
        <f t="shared" si="5"/>
        <v>20</v>
      </c>
      <c r="M27" s="2">
        <f>'A &amp; B. Data Scrape - Part 1'!F131</f>
        <v>6176.4</v>
      </c>
      <c r="N27" s="2">
        <f t="shared" si="2"/>
        <v>1235.28</v>
      </c>
      <c r="O27" s="2">
        <f>'A &amp; B. Data Scrape - Part 1'!J131</f>
        <v>33745</v>
      </c>
      <c r="P27">
        <f t="shared" si="1"/>
        <v>3</v>
      </c>
      <c r="Q27">
        <f t="shared" si="3"/>
        <v>21</v>
      </c>
      <c r="R27" s="7">
        <f>'A &amp; B. Data Scrape - Part 1'!B271</f>
        <v>86.58</v>
      </c>
      <c r="S27" s="7">
        <f t="shared" si="4"/>
        <v>1038.96</v>
      </c>
      <c r="T27">
        <v>25</v>
      </c>
      <c r="U27" s="2">
        <f>'A &amp; B. Data Scrape - Part 1'!J266</f>
        <v>23911</v>
      </c>
      <c r="V27" s="47">
        <f>U27/O27</f>
        <v>0.70857904874796263</v>
      </c>
    </row>
    <row r="28" spans="1:22" x14ac:dyDescent="0.25">
      <c r="A28">
        <v>2019</v>
      </c>
      <c r="B28" t="s">
        <v>123</v>
      </c>
      <c r="C28" t="str">
        <f>'A &amp; B. Data Scrape - Part 1'!E133</f>
        <v>2019 Santa FE Limited Ultimate 4dr SUV (3.3L 6cyl)</v>
      </c>
      <c r="D28">
        <v>3</v>
      </c>
      <c r="E28">
        <v>2</v>
      </c>
      <c r="F28">
        <v>3</v>
      </c>
      <c r="G28">
        <v>3</v>
      </c>
      <c r="H28">
        <v>3</v>
      </c>
      <c r="I28">
        <v>3</v>
      </c>
      <c r="J28">
        <v>0</v>
      </c>
      <c r="K28">
        <v>3</v>
      </c>
      <c r="L28">
        <f t="shared" si="5"/>
        <v>20</v>
      </c>
      <c r="M28" s="2">
        <f>'A &amp; B. Data Scrape - Part 1'!F136</f>
        <v>6176.4</v>
      </c>
      <c r="N28" s="2">
        <f t="shared" si="2"/>
        <v>1235.28</v>
      </c>
      <c r="O28" s="2">
        <f>'A &amp; B. Data Scrape - Part 1'!J136</f>
        <v>40695</v>
      </c>
      <c r="P28">
        <f t="shared" si="1"/>
        <v>1</v>
      </c>
      <c r="Q28">
        <f t="shared" si="3"/>
        <v>7</v>
      </c>
      <c r="R28" s="7">
        <f>'A &amp; B. Data Scrape - Part 1'!B276</f>
        <v>86.75</v>
      </c>
      <c r="S28" s="7">
        <f t="shared" si="4"/>
        <v>1041</v>
      </c>
      <c r="T28">
        <v>25</v>
      </c>
      <c r="U28" s="2">
        <f>'A &amp; B. Data Scrape - Part 1'!J272</f>
        <v>28438</v>
      </c>
      <c r="V28" s="47">
        <f>U28/O28</f>
        <v>0.69880820739648608</v>
      </c>
    </row>
    <row r="29" spans="1:22" x14ac:dyDescent="0.25">
      <c r="A29">
        <v>2019</v>
      </c>
      <c r="B29" t="s">
        <v>123</v>
      </c>
      <c r="C29" t="str">
        <f>'A &amp; B. Data Scrape - Part 1'!E138</f>
        <v>2019 Santa FE Limited Ultimate 4dr SUV AWD (3.3L 6cyl)</v>
      </c>
      <c r="D29">
        <v>3</v>
      </c>
      <c r="E29">
        <v>2</v>
      </c>
      <c r="F29">
        <v>3</v>
      </c>
      <c r="G29">
        <v>3</v>
      </c>
      <c r="H29">
        <v>3</v>
      </c>
      <c r="I29">
        <v>3</v>
      </c>
      <c r="J29">
        <v>0</v>
      </c>
      <c r="K29">
        <v>3</v>
      </c>
      <c r="L29">
        <f t="shared" si="5"/>
        <v>20</v>
      </c>
      <c r="M29" s="2">
        <f>'A &amp; B. Data Scrape - Part 1'!F141</f>
        <v>6794.04</v>
      </c>
      <c r="N29" s="2">
        <f t="shared" si="2"/>
        <v>1358.808</v>
      </c>
      <c r="O29" s="2">
        <f>'A &amp; B. Data Scrape - Part 1'!J141</f>
        <v>42445</v>
      </c>
      <c r="P29">
        <f t="shared" si="1"/>
        <v>1</v>
      </c>
      <c r="Q29">
        <f t="shared" si="3"/>
        <v>7</v>
      </c>
      <c r="R29" s="7">
        <f>'A &amp; B. Data Scrape - Part 1'!B281</f>
        <v>86.75</v>
      </c>
      <c r="S29" s="7">
        <f t="shared" si="4"/>
        <v>1041</v>
      </c>
      <c r="T29">
        <v>25</v>
      </c>
      <c r="U29" s="2">
        <f>'A &amp; B. Data Scrape - Part 1'!J272</f>
        <v>28438</v>
      </c>
      <c r="V29" s="47">
        <f>U29/O29</f>
        <v>0.66999646601484275</v>
      </c>
    </row>
    <row r="30" spans="1:22" x14ac:dyDescent="0.25">
      <c r="R30" s="7"/>
      <c r="S30" s="7"/>
      <c r="U30" s="44"/>
      <c r="V30" s="1"/>
    </row>
    <row r="31" spans="1:22" x14ac:dyDescent="0.25">
      <c r="M31" s="44"/>
      <c r="N31" s="1"/>
      <c r="O31" s="44"/>
      <c r="P31" s="1"/>
      <c r="R31" s="44"/>
      <c r="S31" s="1"/>
      <c r="T31" s="44"/>
      <c r="U31" s="46"/>
    </row>
    <row r="32" spans="1:22" x14ac:dyDescent="0.25">
      <c r="M32" s="46"/>
      <c r="O32" s="46"/>
      <c r="R32" s="46"/>
      <c r="T32" s="45"/>
      <c r="U32" s="45"/>
    </row>
    <row r="33" spans="13:21" x14ac:dyDescent="0.25">
      <c r="M33" s="45"/>
      <c r="O33" s="45"/>
      <c r="R33" s="45"/>
      <c r="T33" s="45"/>
      <c r="U33" s="45"/>
    </row>
    <row r="34" spans="13:21" x14ac:dyDescent="0.25">
      <c r="M34" s="45"/>
      <c r="O34" s="45"/>
      <c r="R34" s="45"/>
      <c r="T34" s="45"/>
    </row>
  </sheetData>
  <pageMargins left="0.7" right="0.7" top="0.75" bottom="0.75" header="0.3" footer="0.3"/>
  <pageSetup orientation="portrait" r:id="rId1"/>
  <customProperties>
    <customPr name="EpmWorksheetKeyString_GUID" r:id="rId2"/>
    <customPr name="FPMExcelClientCellBasedFunctionStatus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653-62B9-4AA0-BFF2-054F6095C95F}">
  <dimension ref="B1:Z43"/>
  <sheetViews>
    <sheetView showGridLines="0" zoomScale="85" zoomScaleNormal="85" workbookViewId="0">
      <selection activeCell="Y4" sqref="Y4"/>
    </sheetView>
  </sheetViews>
  <sheetFormatPr defaultRowHeight="15" x14ac:dyDescent="0.25"/>
  <cols>
    <col min="1" max="1" width="2.7109375" style="52" customWidth="1"/>
    <col min="2" max="2" width="20.140625" style="52" customWidth="1"/>
    <col min="3" max="3" width="23.5703125" style="54" customWidth="1"/>
    <col min="4" max="4" width="10.85546875" style="52" bestFit="1" customWidth="1"/>
    <col min="5" max="5" width="13.85546875" style="52" customWidth="1"/>
    <col min="6" max="6" width="11.28515625" style="52" customWidth="1"/>
    <col min="7" max="7" width="9.140625" style="52"/>
    <col min="8" max="8" width="13.140625" style="52" bestFit="1" customWidth="1"/>
    <col min="9" max="9" width="8.5703125" style="52" bestFit="1" customWidth="1"/>
    <col min="10" max="11" width="9.140625" style="52"/>
    <col min="12" max="12" width="11.28515625" style="52" customWidth="1"/>
    <col min="13" max="13" width="8.5703125" style="52" bestFit="1" customWidth="1"/>
    <col min="14" max="15" width="9.140625" style="52"/>
    <col min="16" max="16" width="10.5703125" style="52" bestFit="1" customWidth="1"/>
    <col min="17" max="17" width="8.5703125" style="52" bestFit="1" customWidth="1"/>
    <col min="18" max="19" width="9.140625" style="52"/>
    <col min="20" max="20" width="10" style="52" bestFit="1" customWidth="1"/>
    <col min="21" max="21" width="8.5703125" style="52" bestFit="1" customWidth="1"/>
    <col min="22" max="23" width="9.140625" style="52"/>
    <col min="24" max="25" width="8.5703125" style="52" bestFit="1" customWidth="1"/>
    <col min="26" max="26" width="12.85546875" style="52" customWidth="1"/>
    <col min="27" max="16384" width="9.140625" style="52"/>
  </cols>
  <sheetData>
    <row r="1" spans="2:26" ht="21" x14ac:dyDescent="0.25">
      <c r="B1" s="89" t="s">
        <v>244</v>
      </c>
      <c r="C1" s="87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2:26" ht="15.75" thickBot="1" x14ac:dyDescent="0.3"/>
    <row r="3" spans="2:26" ht="45" x14ac:dyDescent="0.25">
      <c r="B3" s="65" t="s">
        <v>33</v>
      </c>
      <c r="C3" s="66" t="s">
        <v>34</v>
      </c>
      <c r="D3" s="67" t="s">
        <v>243</v>
      </c>
      <c r="E3" s="68"/>
      <c r="H3" s="65" t="s">
        <v>164</v>
      </c>
      <c r="I3" s="66" t="s">
        <v>159</v>
      </c>
      <c r="J3" s="81"/>
      <c r="L3" s="65" t="s">
        <v>168</v>
      </c>
      <c r="M3" s="66" t="s">
        <v>159</v>
      </c>
      <c r="N3" s="81"/>
      <c r="P3" s="65" t="s">
        <v>172</v>
      </c>
      <c r="Q3" s="66" t="s">
        <v>159</v>
      </c>
      <c r="R3" s="81"/>
      <c r="T3" s="65" t="s">
        <v>176</v>
      </c>
      <c r="U3" s="66" t="s">
        <v>159</v>
      </c>
      <c r="V3" s="81"/>
      <c r="X3" s="65" t="s">
        <v>184</v>
      </c>
      <c r="Y3" s="66" t="s">
        <v>159</v>
      </c>
      <c r="Z3" s="90" t="s">
        <v>185</v>
      </c>
    </row>
    <row r="4" spans="2:26" x14ac:dyDescent="0.25">
      <c r="B4" s="69" t="s">
        <v>27</v>
      </c>
      <c r="C4" s="70">
        <v>10</v>
      </c>
      <c r="D4" s="71"/>
      <c r="E4" s="72"/>
      <c r="H4" s="82" t="s">
        <v>165</v>
      </c>
      <c r="I4" s="70">
        <v>5</v>
      </c>
      <c r="J4" s="72"/>
      <c r="L4" s="82" t="s">
        <v>169</v>
      </c>
      <c r="M4" s="70">
        <v>5</v>
      </c>
      <c r="N4" s="72"/>
      <c r="P4" s="78" t="s">
        <v>173</v>
      </c>
      <c r="Q4" s="70">
        <v>5</v>
      </c>
      <c r="R4" s="72"/>
      <c r="T4" s="82" t="s">
        <v>177</v>
      </c>
      <c r="U4" s="70">
        <v>5</v>
      </c>
      <c r="V4" s="72"/>
      <c r="X4" s="82" t="s">
        <v>181</v>
      </c>
      <c r="Y4" s="70">
        <v>5</v>
      </c>
      <c r="Z4" s="72"/>
    </row>
    <row r="5" spans="2:26" ht="45" x14ac:dyDescent="0.25">
      <c r="B5" s="69" t="s">
        <v>28</v>
      </c>
      <c r="C5" s="70">
        <v>5</v>
      </c>
      <c r="D5" s="71"/>
      <c r="E5" s="72"/>
      <c r="H5" s="78" t="s">
        <v>166</v>
      </c>
      <c r="I5" s="70">
        <v>3</v>
      </c>
      <c r="J5" s="72"/>
      <c r="L5" s="78" t="s">
        <v>170</v>
      </c>
      <c r="M5" s="70">
        <v>3</v>
      </c>
      <c r="N5" s="72"/>
      <c r="P5" s="78" t="s">
        <v>175</v>
      </c>
      <c r="Q5" s="70">
        <v>3</v>
      </c>
      <c r="R5" s="72"/>
      <c r="T5" s="78" t="s">
        <v>178</v>
      </c>
      <c r="U5" s="70">
        <v>3</v>
      </c>
      <c r="V5" s="72"/>
      <c r="X5" s="78" t="s">
        <v>182</v>
      </c>
      <c r="Y5" s="70">
        <v>3</v>
      </c>
      <c r="Z5" s="72"/>
    </row>
    <row r="6" spans="2:26" ht="15.75" thickBot="1" x14ac:dyDescent="0.3">
      <c r="B6" s="69" t="s">
        <v>29</v>
      </c>
      <c r="C6" s="70">
        <v>7</v>
      </c>
      <c r="D6" s="71"/>
      <c r="E6" s="72"/>
      <c r="H6" s="83" t="s">
        <v>167</v>
      </c>
      <c r="I6" s="74">
        <v>1</v>
      </c>
      <c r="J6" s="76"/>
      <c r="L6" s="83" t="s">
        <v>171</v>
      </c>
      <c r="M6" s="74">
        <v>1</v>
      </c>
      <c r="N6" s="76"/>
      <c r="P6" s="83" t="s">
        <v>174</v>
      </c>
      <c r="Q6" s="74">
        <v>1</v>
      </c>
      <c r="R6" s="76"/>
      <c r="T6" s="83" t="s">
        <v>179</v>
      </c>
      <c r="U6" s="74">
        <v>1</v>
      </c>
      <c r="V6" s="76"/>
      <c r="X6" s="83" t="s">
        <v>183</v>
      </c>
      <c r="Y6" s="74">
        <v>1</v>
      </c>
      <c r="Z6" s="76"/>
    </row>
    <row r="7" spans="2:26" x14ac:dyDescent="0.25">
      <c r="B7" s="69" t="s">
        <v>16</v>
      </c>
      <c r="C7" s="70">
        <v>7</v>
      </c>
      <c r="D7" s="71"/>
      <c r="E7" s="72"/>
    </row>
    <row r="8" spans="2:26" x14ac:dyDescent="0.25">
      <c r="B8" s="69" t="s">
        <v>30</v>
      </c>
      <c r="C8" s="70">
        <v>10</v>
      </c>
      <c r="D8" s="71"/>
      <c r="E8" s="72"/>
    </row>
    <row r="9" spans="2:26" ht="15.75" thickBot="1" x14ac:dyDescent="0.3">
      <c r="B9" s="73" t="s">
        <v>31</v>
      </c>
      <c r="C9" s="74">
        <v>5</v>
      </c>
      <c r="D9" s="75"/>
      <c r="E9" s="76"/>
    </row>
    <row r="10" spans="2:26" x14ac:dyDescent="0.25">
      <c r="B10" s="54"/>
    </row>
    <row r="11" spans="2:26" ht="15.75" thickBot="1" x14ac:dyDescent="0.3">
      <c r="B11" s="54"/>
    </row>
    <row r="12" spans="2:26" ht="45" x14ac:dyDescent="0.25">
      <c r="B12" s="65" t="s">
        <v>130</v>
      </c>
      <c r="C12" s="66" t="s">
        <v>139</v>
      </c>
      <c r="D12" s="77"/>
      <c r="E12" s="66" t="s">
        <v>140</v>
      </c>
      <c r="F12" s="66" t="s">
        <v>141</v>
      </c>
      <c r="G12" s="77"/>
      <c r="H12" s="66" t="s">
        <v>160</v>
      </c>
      <c r="I12" s="67" t="s">
        <v>159</v>
      </c>
      <c r="J12" s="77"/>
      <c r="K12" s="68"/>
    </row>
    <row r="13" spans="2:26" ht="45" x14ac:dyDescent="0.25">
      <c r="B13" s="78" t="s">
        <v>131</v>
      </c>
      <c r="C13" s="70" t="s">
        <v>136</v>
      </c>
      <c r="D13" s="71"/>
      <c r="E13" s="70" t="s">
        <v>126</v>
      </c>
      <c r="F13" s="71">
        <v>3</v>
      </c>
      <c r="G13" s="71"/>
      <c r="H13" s="70" t="s">
        <v>161</v>
      </c>
      <c r="I13" s="71">
        <v>5</v>
      </c>
      <c r="J13" s="71"/>
      <c r="K13" s="72"/>
    </row>
    <row r="14" spans="2:26" ht="45" x14ac:dyDescent="0.25">
      <c r="B14" s="78" t="s">
        <v>132</v>
      </c>
      <c r="C14" s="70" t="s">
        <v>138</v>
      </c>
      <c r="D14" s="71"/>
      <c r="E14" s="70" t="s">
        <v>127</v>
      </c>
      <c r="F14" s="71">
        <v>2</v>
      </c>
      <c r="G14" s="71"/>
      <c r="H14" s="70" t="s">
        <v>162</v>
      </c>
      <c r="I14" s="71">
        <v>3</v>
      </c>
      <c r="J14" s="71"/>
      <c r="K14" s="72"/>
    </row>
    <row r="15" spans="2:26" ht="45" x14ac:dyDescent="0.25">
      <c r="B15" s="78" t="s">
        <v>133</v>
      </c>
      <c r="C15" s="70" t="s">
        <v>137</v>
      </c>
      <c r="D15" s="71"/>
      <c r="E15" s="70" t="s">
        <v>128</v>
      </c>
      <c r="F15" s="71">
        <v>1</v>
      </c>
      <c r="G15" s="71"/>
      <c r="H15" s="70" t="s">
        <v>163</v>
      </c>
      <c r="I15" s="71">
        <v>1</v>
      </c>
      <c r="J15" s="71"/>
      <c r="K15" s="72"/>
    </row>
    <row r="16" spans="2:26" ht="60" x14ac:dyDescent="0.25">
      <c r="B16" s="78" t="s">
        <v>134</v>
      </c>
      <c r="C16" s="70" t="s">
        <v>135</v>
      </c>
      <c r="D16" s="71"/>
      <c r="E16" s="70" t="s">
        <v>129</v>
      </c>
      <c r="F16" s="71">
        <v>0</v>
      </c>
      <c r="G16" s="71"/>
      <c r="H16" s="71"/>
      <c r="I16" s="71"/>
      <c r="J16" s="71"/>
      <c r="K16" s="72"/>
    </row>
    <row r="17" spans="2:11" x14ac:dyDescent="0.25">
      <c r="B17" s="78"/>
      <c r="C17" s="70"/>
      <c r="D17" s="71"/>
      <c r="E17" s="70" t="s">
        <v>150</v>
      </c>
      <c r="F17" s="71">
        <v>3</v>
      </c>
      <c r="G17" s="71"/>
      <c r="H17" s="71"/>
      <c r="I17" s="71"/>
      <c r="J17" s="71"/>
      <c r="K17" s="72"/>
    </row>
    <row r="18" spans="2:11" x14ac:dyDescent="0.25">
      <c r="B18" s="79"/>
      <c r="C18" s="70"/>
      <c r="D18" s="71"/>
      <c r="E18" s="70" t="s">
        <v>151</v>
      </c>
      <c r="F18" s="71">
        <v>2</v>
      </c>
      <c r="G18" s="71"/>
      <c r="H18" s="71"/>
      <c r="I18" s="71"/>
      <c r="J18" s="71"/>
      <c r="K18" s="72"/>
    </row>
    <row r="19" spans="2:11" x14ac:dyDescent="0.25">
      <c r="B19" s="79"/>
      <c r="C19" s="70"/>
      <c r="D19" s="71"/>
      <c r="E19" s="70" t="s">
        <v>152</v>
      </c>
      <c r="F19" s="71">
        <v>1</v>
      </c>
      <c r="G19" s="71"/>
      <c r="H19" s="71"/>
      <c r="I19" s="71"/>
      <c r="J19" s="71"/>
      <c r="K19" s="72"/>
    </row>
    <row r="20" spans="2:11" x14ac:dyDescent="0.25">
      <c r="B20" s="79"/>
      <c r="C20" s="70"/>
      <c r="D20" s="71"/>
      <c r="E20" s="70" t="s">
        <v>153</v>
      </c>
      <c r="F20" s="71">
        <v>0</v>
      </c>
      <c r="G20" s="71"/>
      <c r="H20" s="71"/>
      <c r="I20" s="71"/>
      <c r="J20" s="71"/>
      <c r="K20" s="72"/>
    </row>
    <row r="21" spans="2:11" ht="15.75" thickBot="1" x14ac:dyDescent="0.3">
      <c r="B21" s="80"/>
      <c r="C21" s="74"/>
      <c r="D21" s="75"/>
      <c r="E21" s="74" t="s">
        <v>154</v>
      </c>
      <c r="F21" s="75">
        <v>0</v>
      </c>
      <c r="G21" s="75"/>
      <c r="H21" s="75"/>
      <c r="I21" s="75"/>
      <c r="J21" s="75"/>
      <c r="K21" s="76"/>
    </row>
    <row r="28" spans="2:11" x14ac:dyDescent="0.25">
      <c r="B28" s="54"/>
    </row>
    <row r="33" spans="2:2" x14ac:dyDescent="0.25">
      <c r="B33" s="54"/>
    </row>
    <row r="38" spans="2:2" x14ac:dyDescent="0.25">
      <c r="B38" s="54"/>
    </row>
    <row r="43" spans="2:2" x14ac:dyDescent="0.25">
      <c r="B43" s="54"/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58F5-9920-4E4B-8277-093D58002D12}">
  <dimension ref="B1:B28"/>
  <sheetViews>
    <sheetView workbookViewId="0">
      <selection activeCell="B3" sqref="B3:B28"/>
    </sheetView>
  </sheetViews>
  <sheetFormatPr defaultRowHeight="15" x14ac:dyDescent="0.25"/>
  <cols>
    <col min="1" max="1" width="2.7109375" customWidth="1"/>
    <col min="2" max="2" width="29.28515625" bestFit="1" customWidth="1"/>
  </cols>
  <sheetData>
    <row r="1" spans="2:2" ht="18.75" x14ac:dyDescent="0.3">
      <c r="B1" s="84" t="s">
        <v>247</v>
      </c>
    </row>
    <row r="2" spans="2:2" ht="8.1" customHeight="1" x14ac:dyDescent="0.25"/>
    <row r="3" spans="2:2" x14ac:dyDescent="0.25">
      <c r="B3" s="49" t="s">
        <v>198</v>
      </c>
    </row>
    <row r="4" spans="2:2" x14ac:dyDescent="0.25">
      <c r="B4" s="49" t="s">
        <v>199</v>
      </c>
    </row>
    <row r="5" spans="2:2" x14ac:dyDescent="0.25">
      <c r="B5" s="49" t="s">
        <v>200</v>
      </c>
    </row>
    <row r="6" spans="2:2" x14ac:dyDescent="0.25">
      <c r="B6" s="49" t="s">
        <v>201</v>
      </c>
    </row>
    <row r="7" spans="2:2" x14ac:dyDescent="0.25">
      <c r="B7" s="49" t="s">
        <v>202</v>
      </c>
    </row>
    <row r="8" spans="2:2" x14ac:dyDescent="0.25">
      <c r="B8" s="49" t="s">
        <v>203</v>
      </c>
    </row>
    <row r="9" spans="2:2" x14ac:dyDescent="0.25">
      <c r="B9" s="49" t="s">
        <v>204</v>
      </c>
    </row>
    <row r="10" spans="2:2" x14ac:dyDescent="0.25">
      <c r="B10" s="49" t="s">
        <v>205</v>
      </c>
    </row>
    <row r="11" spans="2:2" x14ac:dyDescent="0.25">
      <c r="B11" s="49" t="s">
        <v>206</v>
      </c>
    </row>
    <row r="12" spans="2:2" x14ac:dyDescent="0.25">
      <c r="B12" s="49" t="s">
        <v>207</v>
      </c>
    </row>
    <row r="13" spans="2:2" x14ac:dyDescent="0.25">
      <c r="B13" s="49" t="s">
        <v>208</v>
      </c>
    </row>
    <row r="14" spans="2:2" x14ac:dyDescent="0.25">
      <c r="B14" s="49" t="s">
        <v>209</v>
      </c>
    </row>
    <row r="15" spans="2:2" x14ac:dyDescent="0.25">
      <c r="B15" s="49" t="s">
        <v>210</v>
      </c>
    </row>
    <row r="16" spans="2:2" x14ac:dyDescent="0.25">
      <c r="B16" s="49" t="s">
        <v>211</v>
      </c>
    </row>
    <row r="17" spans="2:2" x14ac:dyDescent="0.25">
      <c r="B17" s="49" t="s">
        <v>212</v>
      </c>
    </row>
    <row r="18" spans="2:2" x14ac:dyDescent="0.25">
      <c r="B18" s="49" t="s">
        <v>213</v>
      </c>
    </row>
    <row r="19" spans="2:2" x14ac:dyDescent="0.25">
      <c r="B19" s="49" t="s">
        <v>214</v>
      </c>
    </row>
    <row r="20" spans="2:2" x14ac:dyDescent="0.25">
      <c r="B20" s="49" t="s">
        <v>215</v>
      </c>
    </row>
    <row r="21" spans="2:2" x14ac:dyDescent="0.25">
      <c r="B21" s="49" t="s">
        <v>216</v>
      </c>
    </row>
    <row r="22" spans="2:2" x14ac:dyDescent="0.25">
      <c r="B22" s="49" t="s">
        <v>217</v>
      </c>
    </row>
    <row r="23" spans="2:2" x14ac:dyDescent="0.25">
      <c r="B23" s="49" t="s">
        <v>218</v>
      </c>
    </row>
    <row r="24" spans="2:2" x14ac:dyDescent="0.25">
      <c r="B24" s="49" t="s">
        <v>219</v>
      </c>
    </row>
    <row r="25" spans="2:2" x14ac:dyDescent="0.25">
      <c r="B25" s="49" t="s">
        <v>220</v>
      </c>
    </row>
    <row r="26" spans="2:2" x14ac:dyDescent="0.25">
      <c r="B26" s="49" t="s">
        <v>221</v>
      </c>
    </row>
    <row r="27" spans="2:2" x14ac:dyDescent="0.25">
      <c r="B27" s="49" t="s">
        <v>222</v>
      </c>
    </row>
    <row r="28" spans="2:2" x14ac:dyDescent="0.25">
      <c r="B28" s="49" t="s">
        <v>223</v>
      </c>
    </row>
  </sheetData>
  <pageMargins left="0.7" right="0.7" top="0.75" bottom="0.75" header="0.3" footer="0.3"/>
  <pageSetup orientation="portrait" r:id="rId1"/>
  <customProperties>
    <customPr name="EpmWorksheetKeyString_GUID" r:id="rId2"/>
    <customPr name="FPMExcelClientCellBasedFunctionStatus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C082-9D79-4B9D-9ED6-56408C355E14}">
  <dimension ref="A1:AF32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8" sqref="D28"/>
    </sheetView>
  </sheetViews>
  <sheetFormatPr defaultRowHeight="15" x14ac:dyDescent="0.25"/>
  <cols>
    <col min="1" max="1" width="5.140625" bestFit="1" customWidth="1"/>
    <col min="2" max="2" width="17.28515625" bestFit="1" customWidth="1"/>
    <col min="3" max="3" width="30.5703125" bestFit="1" customWidth="1"/>
    <col min="4" max="4" width="25.28515625" bestFit="1" customWidth="1"/>
    <col min="5" max="5" width="23.7109375" bestFit="1" customWidth="1"/>
    <col min="6" max="6" width="22.85546875" bestFit="1" customWidth="1"/>
    <col min="7" max="7" width="4.85546875" bestFit="1" customWidth="1"/>
    <col min="8" max="8" width="5.140625" bestFit="1" customWidth="1"/>
    <col min="9" max="9" width="11.28515625" bestFit="1" customWidth="1"/>
    <col min="10" max="10" width="10.42578125" bestFit="1" customWidth="1"/>
    <col min="11" max="11" width="20.7109375" bestFit="1" customWidth="1"/>
    <col min="12" max="12" width="13.140625" bestFit="1" customWidth="1"/>
    <col min="13" max="13" width="11.42578125" bestFit="1" customWidth="1"/>
    <col min="14" max="14" width="16.5703125" bestFit="1" customWidth="1"/>
    <col min="15" max="15" width="16.28515625" bestFit="1" customWidth="1"/>
    <col min="16" max="16" width="13.5703125" bestFit="1" customWidth="1"/>
    <col min="17" max="17" width="18.5703125" bestFit="1" customWidth="1"/>
    <col min="18" max="18" width="20.28515625" bestFit="1" customWidth="1"/>
    <col min="19" max="19" width="10" bestFit="1" customWidth="1"/>
    <col min="20" max="20" width="15.5703125" bestFit="1" customWidth="1"/>
    <col min="21" max="21" width="19.7109375" style="45" bestFit="1" customWidth="1"/>
    <col min="22" max="22" width="19.85546875" bestFit="1" customWidth="1"/>
    <col min="23" max="23" width="12.85546875" bestFit="1" customWidth="1"/>
    <col min="24" max="24" width="18" bestFit="1" customWidth="1"/>
    <col min="25" max="25" width="22.140625" bestFit="1" customWidth="1"/>
    <col min="26" max="26" width="19.5703125" bestFit="1" customWidth="1"/>
    <col min="27" max="27" width="13.85546875" bestFit="1" customWidth="1"/>
    <col min="28" max="28" width="18" bestFit="1" customWidth="1"/>
    <col min="29" max="29" width="12.7109375" bestFit="1" customWidth="1"/>
    <col min="30" max="30" width="19.7109375" bestFit="1" customWidth="1"/>
    <col min="31" max="31" width="12.7109375" bestFit="1" customWidth="1"/>
    <col min="32" max="32" width="16.85546875" bestFit="1" customWidth="1"/>
  </cols>
  <sheetData>
    <row r="1" spans="1:32" x14ac:dyDescent="0.25">
      <c r="A1" s="41" t="s">
        <v>32</v>
      </c>
      <c r="B1" s="41" t="s">
        <v>25</v>
      </c>
      <c r="C1" s="41" t="s">
        <v>26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s="41" t="s">
        <v>148</v>
      </c>
      <c r="K1" s="41" t="s">
        <v>149</v>
      </c>
      <c r="L1" s="41" t="s">
        <v>186</v>
      </c>
      <c r="M1" s="41" t="s">
        <v>187</v>
      </c>
      <c r="N1" s="41" t="s">
        <v>155</v>
      </c>
      <c r="O1" s="41" t="s">
        <v>157</v>
      </c>
      <c r="P1" s="41" t="s">
        <v>158</v>
      </c>
      <c r="Q1" s="41" t="s">
        <v>188</v>
      </c>
      <c r="R1" s="41" t="s">
        <v>189</v>
      </c>
      <c r="S1" s="41" t="s">
        <v>124</v>
      </c>
      <c r="T1" s="41" t="s">
        <v>190</v>
      </c>
      <c r="U1" s="41" t="s">
        <v>191</v>
      </c>
      <c r="V1" s="40" t="s">
        <v>36</v>
      </c>
      <c r="W1" s="40" t="s">
        <v>156</v>
      </c>
      <c r="X1" s="40" t="s">
        <v>192</v>
      </c>
      <c r="Y1" s="40" t="s">
        <v>193</v>
      </c>
      <c r="Z1" s="40" t="s">
        <v>37</v>
      </c>
      <c r="AA1" s="40" t="s">
        <v>194</v>
      </c>
      <c r="AB1" s="40" t="s">
        <v>195</v>
      </c>
      <c r="AC1" s="40" t="s">
        <v>31</v>
      </c>
      <c r="AD1" s="40" t="s">
        <v>180</v>
      </c>
      <c r="AE1" s="40" t="s">
        <v>196</v>
      </c>
      <c r="AF1" s="40" t="s">
        <v>197</v>
      </c>
    </row>
    <row r="2" spans="1:32" x14ac:dyDescent="0.25">
      <c r="A2">
        <v>2019</v>
      </c>
      <c r="B2" t="s">
        <v>120</v>
      </c>
      <c r="C2" t="s">
        <v>198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1</v>
      </c>
      <c r="K2">
        <v>3</v>
      </c>
      <c r="L2">
        <f t="shared" ref="L2:L10" si="0">SUM(D2:K2)</f>
        <v>22</v>
      </c>
      <c r="M2">
        <f>IF(L2&gt;=20,5,IF(AND(L2&gt;15,L2&lt;=19),3,1))</f>
        <v>5</v>
      </c>
      <c r="N2">
        <f>M2*10</f>
        <v>50</v>
      </c>
      <c r="O2" s="2">
        <f>'[1]A &amp; B. Data Scrape - I &amp; II'!F11</f>
        <v>5230</v>
      </c>
      <c r="P2" s="2">
        <f>O2/5</f>
        <v>1046</v>
      </c>
      <c r="Q2">
        <f t="shared" ref="Q2:Q7" si="1">IF(P2&lt;=1100,5,IF(AND(P2&lt;1200,P2&gt;1100),3,1))</f>
        <v>5</v>
      </c>
      <c r="R2">
        <f>Q2*5</f>
        <v>25</v>
      </c>
      <c r="S2" s="2">
        <f>'[1]A &amp; B. Data Scrape - I &amp; II'!J11</f>
        <v>27009</v>
      </c>
      <c r="T2">
        <f t="shared" ref="T2:T27" si="2">IF(S2&lt;=30000,5,IF(AND(S2&lt;35000,S2&gt;30000),3,1))</f>
        <v>5</v>
      </c>
      <c r="U2">
        <f>T2*7</f>
        <v>35</v>
      </c>
      <c r="V2" s="7">
        <f>'[1]A &amp; B. Data Scrape - I &amp; II'!B150</f>
        <v>77.17</v>
      </c>
      <c r="W2" s="7">
        <f>V2*12</f>
        <v>926.04</v>
      </c>
      <c r="X2">
        <f>IF(W2&lt;=930,5,IF(AND(W2&lt;1000,W2&gt;930),3,1))</f>
        <v>5</v>
      </c>
      <c r="Y2">
        <f>X2*7</f>
        <v>35</v>
      </c>
      <c r="Z2">
        <v>28</v>
      </c>
      <c r="AA2">
        <f>IF(Z2&gt;=28,5,IF(AND(Z2&lt;28,Z2&gt;=25),3,1))</f>
        <v>5</v>
      </c>
      <c r="AB2">
        <f>AA2*10</f>
        <v>50</v>
      </c>
      <c r="AC2" s="2">
        <f>'[1]A &amp; B. Data Scrape - I &amp; II'!J150</f>
        <v>24182</v>
      </c>
      <c r="AD2" s="47">
        <f>ROUND(AC2/S2,2)</f>
        <v>0.9</v>
      </c>
      <c r="AE2">
        <f>IF(AD2&gt;=0.9,5,IF(AND(AD2&lt;0.9,AD2&gt;=0.75),3,1))</f>
        <v>5</v>
      </c>
      <c r="AF2">
        <f>AE2*5</f>
        <v>25</v>
      </c>
    </row>
    <row r="3" spans="1:32" x14ac:dyDescent="0.25">
      <c r="A3">
        <v>2019</v>
      </c>
      <c r="B3" t="s">
        <v>120</v>
      </c>
      <c r="C3" t="s">
        <v>199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2</v>
      </c>
      <c r="K3">
        <v>3</v>
      </c>
      <c r="L3">
        <f t="shared" si="0"/>
        <v>23</v>
      </c>
      <c r="M3">
        <f t="shared" ref="M3:M4" si="3">IF(L3&gt;=20,5,IF(AND(L3&gt;15,L3&lt;=19),3,1))</f>
        <v>5</v>
      </c>
      <c r="N3">
        <f t="shared" ref="N3:N27" si="4">M3*10</f>
        <v>50</v>
      </c>
      <c r="O3" s="2">
        <f>'[1]A &amp; B. Data Scrape - I &amp; II'!F16</f>
        <v>5431</v>
      </c>
      <c r="P3" s="2">
        <f t="shared" ref="P3:P27" si="5">O3/5</f>
        <v>1086.2</v>
      </c>
      <c r="Q3">
        <f t="shared" si="1"/>
        <v>5</v>
      </c>
      <c r="R3">
        <f t="shared" ref="R3:R27" si="6">Q3*5</f>
        <v>25</v>
      </c>
      <c r="S3" s="2">
        <f>'[1]A &amp; B. Data Scrape - I &amp; II'!J16</f>
        <v>33830</v>
      </c>
      <c r="T3">
        <f t="shared" si="2"/>
        <v>3</v>
      </c>
      <c r="U3">
        <f t="shared" ref="U3:U27" si="7">T3*7</f>
        <v>21</v>
      </c>
      <c r="V3" s="7">
        <f>'[1]A &amp; B. Data Scrape - I &amp; II'!B155</f>
        <v>80.25</v>
      </c>
      <c r="W3" s="7">
        <f t="shared" ref="W3:W27" si="8">V3*12</f>
        <v>963</v>
      </c>
      <c r="X3">
        <f t="shared" ref="X3:X27" si="9">IF(W3&lt;=930,5,IF(AND(W3&lt;1000,W3&gt;930),3,1))</f>
        <v>3</v>
      </c>
      <c r="Y3">
        <f t="shared" ref="Y3:Y27" si="10">X3*7</f>
        <v>21</v>
      </c>
      <c r="Z3">
        <v>28</v>
      </c>
      <c r="AA3">
        <f t="shared" ref="AA3:AA27" si="11">IF(Z3&gt;=28,5,IF(AND(Z3&lt;28,Z3&gt;=25),3,1))</f>
        <v>5</v>
      </c>
      <c r="AB3">
        <f t="shared" ref="AB3:AB27" si="12">AA3*10</f>
        <v>50</v>
      </c>
      <c r="AC3" s="2">
        <f>'[1]A &amp; B. Data Scrape - I &amp; II'!J155</f>
        <v>30750</v>
      </c>
      <c r="AD3" s="47">
        <f t="shared" ref="AD3:AD27" si="13">AC3/S3</f>
        <v>0.90895654744309784</v>
      </c>
      <c r="AE3">
        <f t="shared" ref="AE3:AE27" si="14">IF(AD3&gt;=0.9,5,IF(AND(AD3&lt;0.9,AD3&gt;=0.75),3,1))</f>
        <v>5</v>
      </c>
      <c r="AF3">
        <f t="shared" ref="AF3:AF27" si="15">AE3*5</f>
        <v>25</v>
      </c>
    </row>
    <row r="4" spans="1:32" x14ac:dyDescent="0.25">
      <c r="A4">
        <v>2019</v>
      </c>
      <c r="B4" t="s">
        <v>120</v>
      </c>
      <c r="C4" t="s">
        <v>200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1</v>
      </c>
      <c r="K4">
        <v>3</v>
      </c>
      <c r="L4">
        <f t="shared" si="0"/>
        <v>22</v>
      </c>
      <c r="M4">
        <f t="shared" si="3"/>
        <v>5</v>
      </c>
      <c r="N4">
        <f t="shared" si="4"/>
        <v>50</v>
      </c>
      <c r="O4" s="2">
        <f>'[1]A &amp; B. Data Scrape - I &amp; II'!F21</f>
        <v>5431</v>
      </c>
      <c r="P4" s="2">
        <f t="shared" si="5"/>
        <v>1086.2</v>
      </c>
      <c r="Q4">
        <f t="shared" si="1"/>
        <v>5</v>
      </c>
      <c r="R4">
        <f t="shared" si="6"/>
        <v>25</v>
      </c>
      <c r="S4" s="2">
        <f>'[1]A &amp; B. Data Scrape - I &amp; II'!J21</f>
        <v>28088</v>
      </c>
      <c r="T4">
        <f t="shared" si="2"/>
        <v>5</v>
      </c>
      <c r="U4">
        <f t="shared" si="7"/>
        <v>35</v>
      </c>
      <c r="V4" s="7">
        <f>'[1]A &amp; B. Data Scrape - I &amp; II'!B160</f>
        <v>78.67</v>
      </c>
      <c r="W4" s="7">
        <f t="shared" si="8"/>
        <v>944.04</v>
      </c>
      <c r="X4">
        <f t="shared" si="9"/>
        <v>3</v>
      </c>
      <c r="Y4">
        <f t="shared" si="10"/>
        <v>21</v>
      </c>
      <c r="Z4">
        <v>28</v>
      </c>
      <c r="AA4">
        <f t="shared" si="11"/>
        <v>5</v>
      </c>
      <c r="AB4">
        <f t="shared" si="12"/>
        <v>50</v>
      </c>
      <c r="AC4" s="2">
        <f>'[1]A &amp; B. Data Scrape - I &amp; II'!J160</f>
        <v>25837</v>
      </c>
      <c r="AD4" s="47">
        <f t="shared" si="13"/>
        <v>0.91985901452577612</v>
      </c>
      <c r="AE4">
        <f t="shared" si="14"/>
        <v>5</v>
      </c>
      <c r="AF4">
        <f t="shared" si="15"/>
        <v>25</v>
      </c>
    </row>
    <row r="5" spans="1:32" x14ac:dyDescent="0.25">
      <c r="A5">
        <v>2019</v>
      </c>
      <c r="B5" t="s">
        <v>120</v>
      </c>
      <c r="C5" t="s">
        <v>201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1</v>
      </c>
      <c r="K5">
        <v>3</v>
      </c>
      <c r="L5">
        <f t="shared" si="0"/>
        <v>22</v>
      </c>
      <c r="M5">
        <f>IF(L5&gt;20,5,IF(AND(L5&gt;15,L5&lt;=20),3,1))</f>
        <v>5</v>
      </c>
      <c r="N5">
        <f t="shared" si="4"/>
        <v>50</v>
      </c>
      <c r="O5" s="2">
        <f>'[1]A &amp; B. Data Scrape - I &amp; II'!F26</f>
        <v>5431</v>
      </c>
      <c r="P5" s="2">
        <f t="shared" si="5"/>
        <v>1086.2</v>
      </c>
      <c r="Q5">
        <f t="shared" si="1"/>
        <v>5</v>
      </c>
      <c r="R5">
        <f t="shared" si="6"/>
        <v>25</v>
      </c>
      <c r="S5" s="2">
        <f>'[1]A &amp; B. Data Scrape - I &amp; II'!J26</f>
        <v>30648</v>
      </c>
      <c r="T5">
        <f t="shared" si="2"/>
        <v>3</v>
      </c>
      <c r="U5">
        <f t="shared" si="7"/>
        <v>21</v>
      </c>
      <c r="V5" s="7">
        <f>'[1]A &amp; B. Data Scrape - I &amp; II'!B165</f>
        <v>81.83</v>
      </c>
      <c r="W5" s="7">
        <f t="shared" si="8"/>
        <v>981.96</v>
      </c>
      <c r="X5">
        <f t="shared" si="9"/>
        <v>3</v>
      </c>
      <c r="Y5">
        <f t="shared" si="10"/>
        <v>21</v>
      </c>
      <c r="Z5">
        <v>28</v>
      </c>
      <c r="AA5">
        <f t="shared" si="11"/>
        <v>5</v>
      </c>
      <c r="AB5">
        <f t="shared" si="12"/>
        <v>50</v>
      </c>
      <c r="AC5" s="2">
        <f>'[1]A &amp; B. Data Scrape - I &amp; II'!J165</f>
        <v>28596</v>
      </c>
      <c r="AD5" s="47">
        <f t="shared" si="13"/>
        <v>0.93304620203602195</v>
      </c>
      <c r="AE5">
        <f t="shared" si="14"/>
        <v>5</v>
      </c>
      <c r="AF5">
        <f t="shared" si="15"/>
        <v>25</v>
      </c>
    </row>
    <row r="6" spans="1:32" x14ac:dyDescent="0.25">
      <c r="A6">
        <v>2019</v>
      </c>
      <c r="B6" t="s">
        <v>120</v>
      </c>
      <c r="C6" t="s">
        <v>202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1</v>
      </c>
      <c r="K6">
        <v>3</v>
      </c>
      <c r="L6">
        <f t="shared" si="0"/>
        <v>22</v>
      </c>
      <c r="M6">
        <f t="shared" ref="M6:M27" si="16">IF(L6&gt;20,5,IF(AND(L6&gt;15,L6&lt;=20),3,1))</f>
        <v>5</v>
      </c>
      <c r="N6">
        <f t="shared" si="4"/>
        <v>50</v>
      </c>
      <c r="O6" s="2">
        <f>'[1]A &amp; B. Data Scrape - I &amp; II'!F31</f>
        <v>5315</v>
      </c>
      <c r="P6" s="2">
        <f t="shared" si="5"/>
        <v>1063</v>
      </c>
      <c r="Q6">
        <f t="shared" si="1"/>
        <v>5</v>
      </c>
      <c r="R6">
        <f t="shared" si="6"/>
        <v>25</v>
      </c>
      <c r="S6" s="2">
        <f>'[1]A &amp; B. Data Scrape - I &amp; II'!J31</f>
        <v>32194</v>
      </c>
      <c r="T6">
        <f t="shared" si="2"/>
        <v>3</v>
      </c>
      <c r="U6">
        <f t="shared" si="7"/>
        <v>21</v>
      </c>
      <c r="V6" s="7">
        <f>'[1]A &amp; B. Data Scrape - I &amp; II'!B170</f>
        <v>81.17</v>
      </c>
      <c r="W6" s="7">
        <f t="shared" si="8"/>
        <v>974.04</v>
      </c>
      <c r="X6">
        <f t="shared" si="9"/>
        <v>3</v>
      </c>
      <c r="Y6">
        <f t="shared" si="10"/>
        <v>21</v>
      </c>
      <c r="Z6">
        <v>28</v>
      </c>
      <c r="AA6">
        <f t="shared" si="11"/>
        <v>5</v>
      </c>
      <c r="AB6">
        <f t="shared" si="12"/>
        <v>50</v>
      </c>
      <c r="AC6" s="2">
        <f>'[1]A &amp; B. Data Scrape - I &amp; II'!J165</f>
        <v>28596</v>
      </c>
      <c r="AD6" s="47">
        <f t="shared" si="13"/>
        <v>0.88824004472883145</v>
      </c>
      <c r="AE6">
        <f t="shared" si="14"/>
        <v>3</v>
      </c>
      <c r="AF6">
        <f t="shared" si="15"/>
        <v>15</v>
      </c>
    </row>
    <row r="7" spans="1:32" x14ac:dyDescent="0.25">
      <c r="A7">
        <v>2019</v>
      </c>
      <c r="B7" t="s">
        <v>120</v>
      </c>
      <c r="C7" t="s">
        <v>203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1</v>
      </c>
      <c r="K7">
        <v>3</v>
      </c>
      <c r="L7">
        <f t="shared" si="0"/>
        <v>22</v>
      </c>
      <c r="M7">
        <f t="shared" si="16"/>
        <v>5</v>
      </c>
      <c r="N7">
        <f t="shared" si="4"/>
        <v>50</v>
      </c>
      <c r="O7" s="2">
        <f>'[1]A &amp; B. Data Scrape - I &amp; II'!F36</f>
        <v>5234</v>
      </c>
      <c r="P7" s="2">
        <f t="shared" si="5"/>
        <v>1046.8</v>
      </c>
      <c r="Q7">
        <f t="shared" si="1"/>
        <v>5</v>
      </c>
      <c r="R7">
        <f t="shared" si="6"/>
        <v>25</v>
      </c>
      <c r="S7" s="2">
        <f>'[1]A &amp; B. Data Scrape - I &amp; II'!J36</f>
        <v>29762</v>
      </c>
      <c r="T7">
        <f t="shared" si="2"/>
        <v>5</v>
      </c>
      <c r="U7">
        <f t="shared" si="7"/>
        <v>35</v>
      </c>
      <c r="V7" s="7">
        <f>'[1]A &amp; B. Data Scrape - I &amp; II'!B175</f>
        <v>81.33</v>
      </c>
      <c r="W7" s="7">
        <f t="shared" si="8"/>
        <v>975.96</v>
      </c>
      <c r="X7">
        <f t="shared" si="9"/>
        <v>3</v>
      </c>
      <c r="Y7">
        <f t="shared" si="10"/>
        <v>21</v>
      </c>
      <c r="Z7">
        <v>28</v>
      </c>
      <c r="AA7">
        <f t="shared" si="11"/>
        <v>5</v>
      </c>
      <c r="AB7">
        <f t="shared" si="12"/>
        <v>50</v>
      </c>
      <c r="AC7" s="2">
        <f>'[1]A &amp; B. Data Scrape - I &amp; II'!J160</f>
        <v>25837</v>
      </c>
      <c r="AD7" s="47">
        <f t="shared" si="13"/>
        <v>0.86812042201464956</v>
      </c>
      <c r="AE7">
        <f t="shared" si="14"/>
        <v>3</v>
      </c>
      <c r="AF7">
        <f t="shared" si="15"/>
        <v>15</v>
      </c>
    </row>
    <row r="8" spans="1:32" x14ac:dyDescent="0.25">
      <c r="A8">
        <v>2019</v>
      </c>
      <c r="B8" t="s">
        <v>120</v>
      </c>
      <c r="C8" t="s">
        <v>204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2</v>
      </c>
      <c r="K8">
        <v>3</v>
      </c>
      <c r="L8">
        <f t="shared" si="0"/>
        <v>23</v>
      </c>
      <c r="M8">
        <f t="shared" si="16"/>
        <v>5</v>
      </c>
      <c r="N8">
        <f t="shared" si="4"/>
        <v>50</v>
      </c>
      <c r="O8" s="2">
        <f>'[1]A &amp; B. Data Scrape - I &amp; II'!F41</f>
        <v>5271</v>
      </c>
      <c r="P8" s="2">
        <f t="shared" si="5"/>
        <v>1054.2</v>
      </c>
      <c r="Q8">
        <f>IF(P8&lt;=1100,5,IF(AND(P8&lt;1200,P8&gt;1100),3,1))</f>
        <v>5</v>
      </c>
      <c r="R8">
        <f t="shared" si="6"/>
        <v>25</v>
      </c>
      <c r="S8" s="2">
        <f>'[1]A &amp; B. Data Scrape - I &amp; II'!J41</f>
        <v>35258</v>
      </c>
      <c r="T8">
        <f t="shared" si="2"/>
        <v>1</v>
      </c>
      <c r="U8">
        <f t="shared" si="7"/>
        <v>7</v>
      </c>
      <c r="V8" s="7">
        <f>'[1]A &amp; B. Data Scrape - I &amp; II'!B180</f>
        <v>81.33</v>
      </c>
      <c r="W8" s="7">
        <f t="shared" si="8"/>
        <v>975.96</v>
      </c>
      <c r="X8">
        <f t="shared" si="9"/>
        <v>3</v>
      </c>
      <c r="Y8">
        <f t="shared" si="10"/>
        <v>21</v>
      </c>
      <c r="Z8">
        <v>28</v>
      </c>
      <c r="AA8">
        <f t="shared" si="11"/>
        <v>5</v>
      </c>
      <c r="AB8">
        <f t="shared" si="12"/>
        <v>50</v>
      </c>
      <c r="AC8" s="2">
        <f>'[1]A &amp; B. Data Scrape - I &amp; II'!J155</f>
        <v>30750</v>
      </c>
      <c r="AD8" s="47">
        <f t="shared" si="13"/>
        <v>0.87214249248397524</v>
      </c>
      <c r="AE8">
        <f t="shared" si="14"/>
        <v>3</v>
      </c>
      <c r="AF8">
        <f t="shared" si="15"/>
        <v>15</v>
      </c>
    </row>
    <row r="9" spans="1:32" x14ac:dyDescent="0.25">
      <c r="A9">
        <v>2019</v>
      </c>
      <c r="B9" t="s">
        <v>120</v>
      </c>
      <c r="C9" t="s">
        <v>205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1</v>
      </c>
      <c r="K9">
        <v>3</v>
      </c>
      <c r="L9">
        <f t="shared" si="0"/>
        <v>22</v>
      </c>
      <c r="M9">
        <f t="shared" si="16"/>
        <v>5</v>
      </c>
      <c r="N9">
        <f t="shared" si="4"/>
        <v>50</v>
      </c>
      <c r="O9" s="2">
        <f>'[1]A &amp; B. Data Scrape - I &amp; II'!F46</f>
        <v>5244</v>
      </c>
      <c r="P9" s="2">
        <f t="shared" si="5"/>
        <v>1048.8</v>
      </c>
      <c r="Q9">
        <f t="shared" ref="Q9:Q27" si="17">IF(P9&lt;=1100,5,IF(AND(P9&lt;1200,P9&gt;1100),3,1))</f>
        <v>5</v>
      </c>
      <c r="R9">
        <f t="shared" si="6"/>
        <v>25</v>
      </c>
      <c r="S9" s="2">
        <f>'[1]A &amp; B. Data Scrape - I &amp; II'!J46</f>
        <v>25381</v>
      </c>
      <c r="T9">
        <f t="shared" si="2"/>
        <v>5</v>
      </c>
      <c r="U9">
        <f t="shared" si="7"/>
        <v>35</v>
      </c>
      <c r="V9" s="7">
        <f>'[1]A &amp; B. Data Scrape - I &amp; II'!B185</f>
        <v>75.25</v>
      </c>
      <c r="W9" s="7">
        <f t="shared" si="8"/>
        <v>903</v>
      </c>
      <c r="X9">
        <f t="shared" si="9"/>
        <v>5</v>
      </c>
      <c r="Y9">
        <f t="shared" si="10"/>
        <v>35</v>
      </c>
      <c r="Z9">
        <v>28</v>
      </c>
      <c r="AA9">
        <f t="shared" si="11"/>
        <v>5</v>
      </c>
      <c r="AB9">
        <f t="shared" si="12"/>
        <v>50</v>
      </c>
      <c r="AC9" s="2">
        <f>'[1]A &amp; B. Data Scrape - I &amp; II'!J150</f>
        <v>24182</v>
      </c>
      <c r="AD9" s="47">
        <f t="shared" si="13"/>
        <v>0.95275993853670071</v>
      </c>
      <c r="AE9">
        <f t="shared" si="14"/>
        <v>5</v>
      </c>
      <c r="AF9">
        <f t="shared" si="15"/>
        <v>25</v>
      </c>
    </row>
    <row r="10" spans="1:32" x14ac:dyDescent="0.25">
      <c r="A10">
        <v>2019</v>
      </c>
      <c r="B10" t="s">
        <v>121</v>
      </c>
      <c r="C10" t="s">
        <v>206</v>
      </c>
      <c r="D10">
        <v>0</v>
      </c>
      <c r="E10">
        <v>0</v>
      </c>
      <c r="F10">
        <v>3</v>
      </c>
      <c r="G10">
        <v>3</v>
      </c>
      <c r="H10">
        <v>2</v>
      </c>
      <c r="I10">
        <v>3</v>
      </c>
      <c r="J10">
        <v>0</v>
      </c>
      <c r="K10">
        <v>0</v>
      </c>
      <c r="L10">
        <f t="shared" si="0"/>
        <v>11</v>
      </c>
      <c r="M10">
        <f t="shared" si="16"/>
        <v>1</v>
      </c>
      <c r="N10">
        <f t="shared" si="4"/>
        <v>10</v>
      </c>
      <c r="O10" s="2">
        <f>'[1]A &amp; B. Data Scrape - I &amp; II'!F52</f>
        <v>6969</v>
      </c>
      <c r="P10" s="2">
        <f t="shared" si="5"/>
        <v>1393.8</v>
      </c>
      <c r="Q10">
        <f t="shared" si="17"/>
        <v>1</v>
      </c>
      <c r="R10">
        <f t="shared" si="6"/>
        <v>5</v>
      </c>
      <c r="S10" s="2">
        <f>'[1]A &amp; B. Data Scrape - I &amp; II'!J52</f>
        <v>37289</v>
      </c>
      <c r="T10">
        <f t="shared" si="2"/>
        <v>1</v>
      </c>
      <c r="U10">
        <f t="shared" si="7"/>
        <v>7</v>
      </c>
      <c r="V10" s="7">
        <f>'[1]A &amp; B. Data Scrape - I &amp; II'!B192</f>
        <v>87.33</v>
      </c>
      <c r="W10" s="7">
        <f t="shared" si="8"/>
        <v>1047.96</v>
      </c>
      <c r="X10">
        <f t="shared" si="9"/>
        <v>1</v>
      </c>
      <c r="Y10">
        <f t="shared" si="10"/>
        <v>7</v>
      </c>
      <c r="Z10">
        <v>30</v>
      </c>
      <c r="AA10">
        <f t="shared" si="11"/>
        <v>5</v>
      </c>
      <c r="AB10">
        <f t="shared" si="12"/>
        <v>50</v>
      </c>
      <c r="AC10" s="2">
        <f>'[1]A &amp; B. Data Scrape - I &amp; II'!J192</f>
        <v>29275</v>
      </c>
      <c r="AD10" s="47">
        <f t="shared" si="13"/>
        <v>0.78508407305103378</v>
      </c>
      <c r="AE10">
        <f t="shared" si="14"/>
        <v>3</v>
      </c>
      <c r="AF10">
        <f t="shared" si="15"/>
        <v>15</v>
      </c>
    </row>
    <row r="11" spans="1:32" x14ac:dyDescent="0.25">
      <c r="A11">
        <v>2019</v>
      </c>
      <c r="B11" t="s">
        <v>121</v>
      </c>
      <c r="C11" t="s">
        <v>207</v>
      </c>
      <c r="D11">
        <v>0</v>
      </c>
      <c r="E11">
        <v>0</v>
      </c>
      <c r="F11">
        <v>3</v>
      </c>
      <c r="G11">
        <v>3</v>
      </c>
      <c r="H11">
        <v>2</v>
      </c>
      <c r="I11">
        <v>3</v>
      </c>
      <c r="J11">
        <v>0</v>
      </c>
      <c r="K11">
        <v>0</v>
      </c>
      <c r="L11">
        <f t="shared" ref="L11:L27" si="18">SUM(D11:K11)</f>
        <v>11</v>
      </c>
      <c r="M11">
        <f t="shared" si="16"/>
        <v>1</v>
      </c>
      <c r="N11">
        <f t="shared" si="4"/>
        <v>10</v>
      </c>
      <c r="O11" s="2">
        <f>'[1]A &amp; B. Data Scrape - I &amp; II'!F57</f>
        <v>5395</v>
      </c>
      <c r="P11" s="2">
        <f t="shared" si="5"/>
        <v>1079</v>
      </c>
      <c r="Q11">
        <f t="shared" si="17"/>
        <v>5</v>
      </c>
      <c r="R11">
        <f t="shared" si="6"/>
        <v>25</v>
      </c>
      <c r="S11" s="2">
        <f>'[1]A &amp; B. Data Scrape - I &amp; II'!J57</f>
        <v>27319</v>
      </c>
      <c r="T11">
        <f t="shared" si="2"/>
        <v>5</v>
      </c>
      <c r="U11">
        <f t="shared" si="7"/>
        <v>35</v>
      </c>
      <c r="V11" s="7">
        <f>'[1]A &amp; B. Data Scrape - I &amp; II'!B197</f>
        <v>84.17</v>
      </c>
      <c r="W11" s="7">
        <f t="shared" si="8"/>
        <v>1010.04</v>
      </c>
      <c r="X11">
        <f t="shared" si="9"/>
        <v>1</v>
      </c>
      <c r="Y11">
        <f t="shared" si="10"/>
        <v>7</v>
      </c>
      <c r="Z11">
        <v>30</v>
      </c>
      <c r="AA11">
        <f t="shared" si="11"/>
        <v>5</v>
      </c>
      <c r="AB11">
        <f t="shared" si="12"/>
        <v>50</v>
      </c>
      <c r="AC11" s="2">
        <f>'[1]A &amp; B. Data Scrape - I &amp; II'!J197</f>
        <v>22905</v>
      </c>
      <c r="AD11" s="47">
        <f t="shared" si="13"/>
        <v>0.83842746806252055</v>
      </c>
      <c r="AE11">
        <f t="shared" si="14"/>
        <v>3</v>
      </c>
      <c r="AF11">
        <f t="shared" si="15"/>
        <v>15</v>
      </c>
    </row>
    <row r="12" spans="1:32" x14ac:dyDescent="0.25">
      <c r="A12">
        <v>2019</v>
      </c>
      <c r="B12" t="s">
        <v>121</v>
      </c>
      <c r="C12" t="s">
        <v>208</v>
      </c>
      <c r="D12">
        <v>0</v>
      </c>
      <c r="E12">
        <v>0</v>
      </c>
      <c r="F12">
        <v>3</v>
      </c>
      <c r="G12">
        <v>3</v>
      </c>
      <c r="H12">
        <v>2</v>
      </c>
      <c r="I12">
        <v>3</v>
      </c>
      <c r="J12">
        <v>0</v>
      </c>
      <c r="K12">
        <v>0</v>
      </c>
      <c r="L12">
        <f t="shared" si="18"/>
        <v>11</v>
      </c>
      <c r="M12">
        <f t="shared" si="16"/>
        <v>1</v>
      </c>
      <c r="N12">
        <f t="shared" si="4"/>
        <v>10</v>
      </c>
      <c r="O12" s="2">
        <f>'[1]A &amp; B. Data Scrape - I &amp; II'!F62</f>
        <v>6102</v>
      </c>
      <c r="P12" s="2">
        <f t="shared" si="5"/>
        <v>1220.4000000000001</v>
      </c>
      <c r="Q12">
        <f t="shared" si="17"/>
        <v>1</v>
      </c>
      <c r="R12">
        <f t="shared" si="6"/>
        <v>5</v>
      </c>
      <c r="S12" s="2">
        <f>'[1]A &amp; B. Data Scrape - I &amp; II'!J62</f>
        <v>32010</v>
      </c>
      <c r="T12">
        <f t="shared" si="2"/>
        <v>3</v>
      </c>
      <c r="U12">
        <f t="shared" si="7"/>
        <v>21</v>
      </c>
      <c r="V12" s="7">
        <f>'[1]A &amp; B. Data Scrape - I &amp; II'!B202</f>
        <v>85.08</v>
      </c>
      <c r="W12" s="7">
        <f t="shared" si="8"/>
        <v>1020.96</v>
      </c>
      <c r="X12">
        <f t="shared" si="9"/>
        <v>1</v>
      </c>
      <c r="Y12">
        <f t="shared" si="10"/>
        <v>7</v>
      </c>
      <c r="Z12">
        <v>30</v>
      </c>
      <c r="AA12">
        <f t="shared" si="11"/>
        <v>5</v>
      </c>
      <c r="AB12">
        <f t="shared" si="12"/>
        <v>50</v>
      </c>
      <c r="AC12" s="2">
        <f>'[1]A &amp; B. Data Scrape - I &amp; II'!J202</f>
        <v>25797</v>
      </c>
      <c r="AD12" s="47">
        <f t="shared" si="13"/>
        <v>0.80590440487347703</v>
      </c>
      <c r="AE12">
        <f t="shared" si="14"/>
        <v>3</v>
      </c>
      <c r="AF12">
        <f t="shared" si="15"/>
        <v>15</v>
      </c>
    </row>
    <row r="13" spans="1:32" x14ac:dyDescent="0.25">
      <c r="A13">
        <v>2019</v>
      </c>
      <c r="B13" t="s">
        <v>121</v>
      </c>
      <c r="C13" t="s">
        <v>209</v>
      </c>
      <c r="D13">
        <v>0</v>
      </c>
      <c r="E13">
        <v>0</v>
      </c>
      <c r="F13">
        <v>3</v>
      </c>
      <c r="G13">
        <v>3</v>
      </c>
      <c r="H13">
        <v>2</v>
      </c>
      <c r="I13">
        <v>3</v>
      </c>
      <c r="J13">
        <v>0</v>
      </c>
      <c r="K13">
        <v>0</v>
      </c>
      <c r="L13">
        <f t="shared" si="18"/>
        <v>11</v>
      </c>
      <c r="M13">
        <f t="shared" si="16"/>
        <v>1</v>
      </c>
      <c r="N13">
        <f t="shared" si="4"/>
        <v>10</v>
      </c>
      <c r="O13" s="2">
        <f>'[1]A &amp; B. Data Scrape - I &amp; II'!F67</f>
        <v>6925</v>
      </c>
      <c r="P13" s="2">
        <f t="shared" si="5"/>
        <v>1385</v>
      </c>
      <c r="Q13">
        <f t="shared" si="17"/>
        <v>1</v>
      </c>
      <c r="R13">
        <f t="shared" si="6"/>
        <v>5</v>
      </c>
      <c r="S13" s="2">
        <f>'[1]A &amp; B. Data Scrape - I &amp; II'!J67</f>
        <v>35634</v>
      </c>
      <c r="T13">
        <f t="shared" si="2"/>
        <v>1</v>
      </c>
      <c r="U13">
        <f t="shared" si="7"/>
        <v>7</v>
      </c>
      <c r="V13" s="7">
        <f>'[1]A &amp; B. Data Scrape - I &amp; II'!B207</f>
        <v>87.17</v>
      </c>
      <c r="W13" s="7">
        <f t="shared" si="8"/>
        <v>1046.04</v>
      </c>
      <c r="X13">
        <f t="shared" si="9"/>
        <v>1</v>
      </c>
      <c r="Y13">
        <f t="shared" si="10"/>
        <v>7</v>
      </c>
      <c r="Z13">
        <v>30</v>
      </c>
      <c r="AA13">
        <f t="shared" si="11"/>
        <v>5</v>
      </c>
      <c r="AB13">
        <f t="shared" si="12"/>
        <v>50</v>
      </c>
      <c r="AC13" s="2">
        <f>'[1]A &amp; B. Data Scrape - I &amp; II'!J207</f>
        <v>29812</v>
      </c>
      <c r="AD13" s="47">
        <f t="shared" si="13"/>
        <v>0.83661671437391261</v>
      </c>
      <c r="AE13">
        <f t="shared" si="14"/>
        <v>3</v>
      </c>
      <c r="AF13">
        <f t="shared" si="15"/>
        <v>15</v>
      </c>
    </row>
    <row r="14" spans="1:32" x14ac:dyDescent="0.25">
      <c r="A14">
        <v>2019</v>
      </c>
      <c r="B14" t="s">
        <v>121</v>
      </c>
      <c r="C14" t="s">
        <v>210</v>
      </c>
      <c r="D14">
        <v>0</v>
      </c>
      <c r="E14">
        <v>0</v>
      </c>
      <c r="F14">
        <v>3</v>
      </c>
      <c r="G14">
        <v>3</v>
      </c>
      <c r="H14">
        <v>2</v>
      </c>
      <c r="I14">
        <v>3</v>
      </c>
      <c r="J14">
        <v>0</v>
      </c>
      <c r="K14">
        <v>0</v>
      </c>
      <c r="L14">
        <f t="shared" si="18"/>
        <v>11</v>
      </c>
      <c r="M14">
        <f t="shared" si="16"/>
        <v>1</v>
      </c>
      <c r="N14">
        <f t="shared" si="4"/>
        <v>10</v>
      </c>
      <c r="O14" s="2">
        <f>'[1]A &amp; B. Data Scrape - I &amp; II'!F72</f>
        <v>6925</v>
      </c>
      <c r="P14" s="2">
        <f t="shared" si="5"/>
        <v>1385</v>
      </c>
      <c r="Q14">
        <f t="shared" si="17"/>
        <v>1</v>
      </c>
      <c r="R14">
        <f t="shared" si="6"/>
        <v>5</v>
      </c>
      <c r="S14" s="2">
        <f>'[1]A &amp; B. Data Scrape - I &amp; II'!J72</f>
        <v>31696</v>
      </c>
      <c r="T14">
        <f t="shared" si="2"/>
        <v>3</v>
      </c>
      <c r="U14">
        <f t="shared" si="7"/>
        <v>21</v>
      </c>
      <c r="V14" s="7">
        <f>'[1]A &amp; B. Data Scrape - I &amp; II'!B212</f>
        <v>87.33</v>
      </c>
      <c r="W14" s="7">
        <f t="shared" si="8"/>
        <v>1047.96</v>
      </c>
      <c r="X14">
        <f t="shared" si="9"/>
        <v>1</v>
      </c>
      <c r="Y14">
        <f t="shared" si="10"/>
        <v>7</v>
      </c>
      <c r="Z14">
        <v>30</v>
      </c>
      <c r="AA14">
        <f t="shared" si="11"/>
        <v>5</v>
      </c>
      <c r="AB14">
        <f t="shared" si="12"/>
        <v>50</v>
      </c>
      <c r="AC14" s="2">
        <f>'[1]A &amp; B. Data Scrape - I &amp; II'!J212</f>
        <v>26522</v>
      </c>
      <c r="AD14" s="47">
        <f t="shared" si="13"/>
        <v>0.83676173649671881</v>
      </c>
      <c r="AE14">
        <f t="shared" si="14"/>
        <v>3</v>
      </c>
      <c r="AF14">
        <f t="shared" si="15"/>
        <v>15</v>
      </c>
    </row>
    <row r="15" spans="1:32" x14ac:dyDescent="0.25">
      <c r="A15">
        <v>2019</v>
      </c>
      <c r="B15" t="s">
        <v>121</v>
      </c>
      <c r="C15" t="s">
        <v>211</v>
      </c>
      <c r="D15">
        <v>0</v>
      </c>
      <c r="E15">
        <v>0</v>
      </c>
      <c r="F15">
        <v>3</v>
      </c>
      <c r="G15">
        <v>3</v>
      </c>
      <c r="H15">
        <v>2</v>
      </c>
      <c r="I15">
        <v>3</v>
      </c>
      <c r="J15">
        <v>0</v>
      </c>
      <c r="K15">
        <v>0</v>
      </c>
      <c r="L15">
        <f t="shared" si="18"/>
        <v>11</v>
      </c>
      <c r="M15">
        <f t="shared" si="16"/>
        <v>1</v>
      </c>
      <c r="N15">
        <f t="shared" si="4"/>
        <v>10</v>
      </c>
      <c r="O15" s="2">
        <f>'[1]A &amp; B. Data Scrape - I &amp; II'!F77</f>
        <v>6058</v>
      </c>
      <c r="P15" s="2">
        <f t="shared" si="5"/>
        <v>1211.5999999999999</v>
      </c>
      <c r="Q15">
        <f t="shared" si="17"/>
        <v>1</v>
      </c>
      <c r="R15">
        <f t="shared" si="6"/>
        <v>5</v>
      </c>
      <c r="S15" s="2">
        <f>'[1]A &amp; B. Data Scrape - I &amp; II'!J77</f>
        <v>30039</v>
      </c>
      <c r="T15">
        <f t="shared" si="2"/>
        <v>3</v>
      </c>
      <c r="U15">
        <f t="shared" si="7"/>
        <v>21</v>
      </c>
      <c r="V15" s="7">
        <f>'[1]A &amp; B. Data Scrape - I &amp; II'!B217</f>
        <v>84.5</v>
      </c>
      <c r="W15" s="7">
        <f t="shared" si="8"/>
        <v>1014</v>
      </c>
      <c r="X15">
        <f t="shared" si="9"/>
        <v>1</v>
      </c>
      <c r="Y15">
        <f t="shared" si="10"/>
        <v>7</v>
      </c>
      <c r="Z15">
        <v>30</v>
      </c>
      <c r="AA15">
        <f t="shared" si="11"/>
        <v>5</v>
      </c>
      <c r="AB15">
        <f t="shared" si="12"/>
        <v>50</v>
      </c>
      <c r="AC15" s="2">
        <f>'[1]A &amp; B. Data Scrape - I &amp; II'!J217</f>
        <v>24400</v>
      </c>
      <c r="AD15" s="47">
        <f t="shared" si="13"/>
        <v>0.81227737274876</v>
      </c>
      <c r="AE15">
        <f t="shared" si="14"/>
        <v>3</v>
      </c>
      <c r="AF15">
        <f t="shared" si="15"/>
        <v>15</v>
      </c>
    </row>
    <row r="16" spans="1:32" x14ac:dyDescent="0.25">
      <c r="A16">
        <v>2019</v>
      </c>
      <c r="B16" t="s">
        <v>121</v>
      </c>
      <c r="C16" t="s">
        <v>212</v>
      </c>
      <c r="D16">
        <v>0</v>
      </c>
      <c r="E16">
        <v>0</v>
      </c>
      <c r="F16">
        <v>3</v>
      </c>
      <c r="G16">
        <v>3</v>
      </c>
      <c r="H16">
        <v>2</v>
      </c>
      <c r="I16">
        <v>3</v>
      </c>
      <c r="J16">
        <v>0</v>
      </c>
      <c r="K16">
        <v>0</v>
      </c>
      <c r="L16">
        <f t="shared" si="18"/>
        <v>11</v>
      </c>
      <c r="M16">
        <f t="shared" si="16"/>
        <v>1</v>
      </c>
      <c r="N16">
        <f t="shared" si="4"/>
        <v>10</v>
      </c>
      <c r="O16" s="2">
        <f>'[1]A &amp; B. Data Scrape - I &amp; II'!F82</f>
        <v>6969</v>
      </c>
      <c r="P16" s="2">
        <f t="shared" si="5"/>
        <v>1393.8</v>
      </c>
      <c r="Q16">
        <f t="shared" si="17"/>
        <v>1</v>
      </c>
      <c r="R16">
        <f t="shared" si="6"/>
        <v>5</v>
      </c>
      <c r="S16" s="2">
        <f>'[1]A &amp; B. Data Scrape - I &amp; II'!J82</f>
        <v>37535</v>
      </c>
      <c r="T16">
        <f t="shared" si="2"/>
        <v>1</v>
      </c>
      <c r="U16">
        <f t="shared" si="7"/>
        <v>7</v>
      </c>
      <c r="V16" s="7">
        <f>'[1]A &amp; B. Data Scrape - I &amp; II'!B222</f>
        <v>87.33</v>
      </c>
      <c r="W16" s="7">
        <f t="shared" si="8"/>
        <v>1047.96</v>
      </c>
      <c r="X16">
        <f t="shared" si="9"/>
        <v>1</v>
      </c>
      <c r="Y16">
        <f t="shared" si="10"/>
        <v>7</v>
      </c>
      <c r="Z16">
        <v>30</v>
      </c>
      <c r="AA16">
        <f t="shared" si="11"/>
        <v>5</v>
      </c>
      <c r="AB16">
        <f t="shared" si="12"/>
        <v>50</v>
      </c>
      <c r="AC16" s="2">
        <f>'[1]A &amp; B. Data Scrape - I &amp; II'!J222</f>
        <v>31072</v>
      </c>
      <c r="AD16" s="47">
        <f t="shared" si="13"/>
        <v>0.82781404022911953</v>
      </c>
      <c r="AE16">
        <f t="shared" si="14"/>
        <v>3</v>
      </c>
      <c r="AF16">
        <f t="shared" si="15"/>
        <v>15</v>
      </c>
    </row>
    <row r="17" spans="1:32" x14ac:dyDescent="0.25">
      <c r="A17">
        <v>2019</v>
      </c>
      <c r="B17" t="s">
        <v>121</v>
      </c>
      <c r="C17" t="s">
        <v>213</v>
      </c>
      <c r="D17">
        <v>0</v>
      </c>
      <c r="E17">
        <v>0</v>
      </c>
      <c r="F17">
        <v>3</v>
      </c>
      <c r="G17">
        <v>3</v>
      </c>
      <c r="H17">
        <v>2</v>
      </c>
      <c r="I17">
        <v>3</v>
      </c>
      <c r="J17">
        <v>0</v>
      </c>
      <c r="K17">
        <v>0</v>
      </c>
      <c r="L17">
        <f t="shared" si="18"/>
        <v>11</v>
      </c>
      <c r="M17">
        <f t="shared" si="16"/>
        <v>1</v>
      </c>
      <c r="N17">
        <f t="shared" si="4"/>
        <v>10</v>
      </c>
      <c r="O17" s="2">
        <f>'[1]A &amp; B. Data Scrape - I &amp; II'!F87</f>
        <v>5439</v>
      </c>
      <c r="P17" s="2">
        <f t="shared" si="5"/>
        <v>1087.8</v>
      </c>
      <c r="Q17">
        <f t="shared" si="17"/>
        <v>5</v>
      </c>
      <c r="R17">
        <f t="shared" si="6"/>
        <v>25</v>
      </c>
      <c r="S17" s="2">
        <f>'[1]A &amp; B. Data Scrape - I &amp; II'!J87</f>
        <v>28968</v>
      </c>
      <c r="T17">
        <f t="shared" si="2"/>
        <v>5</v>
      </c>
      <c r="U17">
        <f t="shared" si="7"/>
        <v>35</v>
      </c>
      <c r="V17" s="7">
        <f>'[1]A &amp; B. Data Scrape - I &amp; II'!B227</f>
        <v>84</v>
      </c>
      <c r="W17" s="7">
        <f t="shared" si="8"/>
        <v>1008</v>
      </c>
      <c r="X17">
        <f t="shared" si="9"/>
        <v>1</v>
      </c>
      <c r="Y17">
        <f t="shared" si="10"/>
        <v>7</v>
      </c>
      <c r="Z17">
        <v>30</v>
      </c>
      <c r="AA17">
        <f t="shared" si="11"/>
        <v>5</v>
      </c>
      <c r="AB17">
        <f t="shared" si="12"/>
        <v>50</v>
      </c>
      <c r="AC17" s="2">
        <f>'[1]A &amp; B. Data Scrape - I &amp; II'!J227</f>
        <v>24041</v>
      </c>
      <c r="AD17" s="47">
        <f t="shared" si="13"/>
        <v>0.82991576912455123</v>
      </c>
      <c r="AE17">
        <f t="shared" si="14"/>
        <v>3</v>
      </c>
      <c r="AF17">
        <f t="shared" si="15"/>
        <v>15</v>
      </c>
    </row>
    <row r="18" spans="1:32" x14ac:dyDescent="0.25">
      <c r="A18">
        <v>2019</v>
      </c>
      <c r="B18" t="s">
        <v>121</v>
      </c>
      <c r="C18" t="s">
        <v>214</v>
      </c>
      <c r="D18">
        <v>0</v>
      </c>
      <c r="E18">
        <v>0</v>
      </c>
      <c r="F18">
        <v>3</v>
      </c>
      <c r="G18">
        <v>3</v>
      </c>
      <c r="H18">
        <v>2</v>
      </c>
      <c r="I18">
        <v>3</v>
      </c>
      <c r="J18">
        <v>0</v>
      </c>
      <c r="K18">
        <v>0</v>
      </c>
      <c r="L18">
        <f t="shared" si="18"/>
        <v>11</v>
      </c>
      <c r="M18">
        <f t="shared" si="16"/>
        <v>1</v>
      </c>
      <c r="N18">
        <f t="shared" si="4"/>
        <v>10</v>
      </c>
      <c r="O18" s="2">
        <f>'[1]A &amp; B. Data Scrape - I &amp; II'!F92</f>
        <v>6969</v>
      </c>
      <c r="P18" s="2">
        <f t="shared" si="5"/>
        <v>1393.8</v>
      </c>
      <c r="Q18">
        <f t="shared" si="17"/>
        <v>1</v>
      </c>
      <c r="R18">
        <f t="shared" si="6"/>
        <v>5</v>
      </c>
      <c r="S18" s="2">
        <f>'[1]A &amp; B. Data Scrape - I &amp; II'!J92</f>
        <v>34021</v>
      </c>
      <c r="T18">
        <f t="shared" si="2"/>
        <v>3</v>
      </c>
      <c r="U18">
        <f t="shared" si="7"/>
        <v>21</v>
      </c>
      <c r="V18" s="7">
        <f>'[1]A &amp; B. Data Scrape - I &amp; II'!B232</f>
        <v>87.75</v>
      </c>
      <c r="W18" s="7">
        <f t="shared" si="8"/>
        <v>1053</v>
      </c>
      <c r="X18">
        <f t="shared" si="9"/>
        <v>1</v>
      </c>
      <c r="Y18">
        <f t="shared" si="10"/>
        <v>7</v>
      </c>
      <c r="Z18">
        <v>30</v>
      </c>
      <c r="AA18">
        <f t="shared" si="11"/>
        <v>5</v>
      </c>
      <c r="AB18">
        <f t="shared" si="12"/>
        <v>50</v>
      </c>
      <c r="AC18" s="2">
        <f>'[1]A &amp; B. Data Scrape - I &amp; II'!J232</f>
        <v>27798</v>
      </c>
      <c r="AD18" s="47">
        <f t="shared" si="13"/>
        <v>0.81708356603274446</v>
      </c>
      <c r="AE18">
        <f t="shared" si="14"/>
        <v>3</v>
      </c>
      <c r="AF18">
        <f t="shared" si="15"/>
        <v>15</v>
      </c>
    </row>
    <row r="19" spans="1:32" x14ac:dyDescent="0.25">
      <c r="A19">
        <v>2019</v>
      </c>
      <c r="B19" t="s">
        <v>122</v>
      </c>
      <c r="C19" t="s">
        <v>215</v>
      </c>
      <c r="D19">
        <v>2</v>
      </c>
      <c r="E19">
        <v>0</v>
      </c>
      <c r="F19">
        <v>3</v>
      </c>
      <c r="G19">
        <v>3</v>
      </c>
      <c r="H19">
        <v>3</v>
      </c>
      <c r="I19">
        <v>3</v>
      </c>
      <c r="J19">
        <v>0</v>
      </c>
      <c r="K19">
        <v>1</v>
      </c>
      <c r="L19">
        <f t="shared" si="18"/>
        <v>15</v>
      </c>
      <c r="M19">
        <f t="shared" si="16"/>
        <v>1</v>
      </c>
      <c r="N19">
        <f t="shared" si="4"/>
        <v>10</v>
      </c>
      <c r="O19" s="2">
        <f>'[1]A &amp; B. Data Scrape - I &amp; II'!F99</f>
        <v>5946</v>
      </c>
      <c r="P19" s="2">
        <f t="shared" si="5"/>
        <v>1189.2</v>
      </c>
      <c r="Q19">
        <f t="shared" si="17"/>
        <v>3</v>
      </c>
      <c r="R19">
        <f t="shared" si="6"/>
        <v>15</v>
      </c>
      <c r="S19" s="2">
        <f>'[1]A &amp; B. Data Scrape - I &amp; II'!J99</f>
        <v>27484</v>
      </c>
      <c r="T19">
        <f t="shared" si="2"/>
        <v>5</v>
      </c>
      <c r="U19">
        <f t="shared" si="7"/>
        <v>35</v>
      </c>
      <c r="V19" s="7">
        <f>'[1]A &amp; B. Data Scrape - I &amp; II'!B239</f>
        <v>79.33</v>
      </c>
      <c r="W19" s="7">
        <f t="shared" si="8"/>
        <v>951.96</v>
      </c>
      <c r="X19">
        <f t="shared" si="9"/>
        <v>3</v>
      </c>
      <c r="Y19">
        <f t="shared" si="10"/>
        <v>21</v>
      </c>
      <c r="Z19">
        <v>24</v>
      </c>
      <c r="AA19">
        <f t="shared" si="11"/>
        <v>1</v>
      </c>
      <c r="AB19">
        <f t="shared" si="12"/>
        <v>10</v>
      </c>
      <c r="AC19" s="2">
        <f>'[1]A &amp; B. Data Scrape - I &amp; II'!J239</f>
        <v>20102</v>
      </c>
      <c r="AD19" s="47">
        <f t="shared" si="13"/>
        <v>0.73140736428467468</v>
      </c>
      <c r="AE19">
        <f t="shared" si="14"/>
        <v>1</v>
      </c>
      <c r="AF19">
        <f t="shared" si="15"/>
        <v>5</v>
      </c>
    </row>
    <row r="20" spans="1:32" x14ac:dyDescent="0.25">
      <c r="A20">
        <v>2019</v>
      </c>
      <c r="B20" t="s">
        <v>122</v>
      </c>
      <c r="C20" t="s">
        <v>216</v>
      </c>
      <c r="D20">
        <v>2</v>
      </c>
      <c r="E20">
        <v>0</v>
      </c>
      <c r="F20">
        <v>3</v>
      </c>
      <c r="G20">
        <v>3</v>
      </c>
      <c r="H20">
        <v>3</v>
      </c>
      <c r="I20">
        <v>3</v>
      </c>
      <c r="J20">
        <v>0</v>
      </c>
      <c r="K20">
        <v>1</v>
      </c>
      <c r="L20">
        <f t="shared" si="18"/>
        <v>15</v>
      </c>
      <c r="M20">
        <f t="shared" si="16"/>
        <v>1</v>
      </c>
      <c r="N20">
        <f t="shared" si="4"/>
        <v>10</v>
      </c>
      <c r="O20" s="2">
        <f>'[1]A &amp; B. Data Scrape - I &amp; II'!F104</f>
        <v>5708</v>
      </c>
      <c r="P20" s="2">
        <f t="shared" si="5"/>
        <v>1141.5999999999999</v>
      </c>
      <c r="Q20">
        <f t="shared" si="17"/>
        <v>3</v>
      </c>
      <c r="R20">
        <f t="shared" si="6"/>
        <v>15</v>
      </c>
      <c r="S20" s="2">
        <f>'[1]A &amp; B. Data Scrape - I &amp; II'!J104</f>
        <v>26350</v>
      </c>
      <c r="T20">
        <f t="shared" si="2"/>
        <v>5</v>
      </c>
      <c r="U20">
        <f t="shared" si="7"/>
        <v>35</v>
      </c>
      <c r="V20" s="7">
        <f>'[1]A &amp; B. Data Scrape - I &amp; II'!B244</f>
        <v>82.42</v>
      </c>
      <c r="W20" s="7">
        <f t="shared" si="8"/>
        <v>989.04</v>
      </c>
      <c r="X20">
        <f t="shared" si="9"/>
        <v>3</v>
      </c>
      <c r="Y20">
        <f t="shared" si="10"/>
        <v>21</v>
      </c>
      <c r="Z20">
        <v>24</v>
      </c>
      <c r="AA20">
        <f t="shared" si="11"/>
        <v>1</v>
      </c>
      <c r="AB20">
        <f t="shared" si="12"/>
        <v>10</v>
      </c>
      <c r="AC20" s="2">
        <f>'[1]A &amp; B. Data Scrape - I &amp; II'!J239</f>
        <v>20102</v>
      </c>
      <c r="AD20" s="47">
        <f t="shared" si="13"/>
        <v>0.76288425047438335</v>
      </c>
      <c r="AE20">
        <f t="shared" si="14"/>
        <v>3</v>
      </c>
      <c r="AF20">
        <f t="shared" si="15"/>
        <v>15</v>
      </c>
    </row>
    <row r="21" spans="1:32" x14ac:dyDescent="0.25">
      <c r="A21">
        <v>2019</v>
      </c>
      <c r="B21" t="s">
        <v>122</v>
      </c>
      <c r="C21" t="s">
        <v>217</v>
      </c>
      <c r="D21">
        <v>2</v>
      </c>
      <c r="E21">
        <v>0</v>
      </c>
      <c r="F21">
        <v>3</v>
      </c>
      <c r="G21">
        <v>3</v>
      </c>
      <c r="H21">
        <v>3</v>
      </c>
      <c r="I21">
        <v>3</v>
      </c>
      <c r="J21">
        <v>2</v>
      </c>
      <c r="K21">
        <v>1</v>
      </c>
      <c r="L21">
        <f t="shared" si="18"/>
        <v>17</v>
      </c>
      <c r="M21">
        <f t="shared" si="16"/>
        <v>3</v>
      </c>
      <c r="N21">
        <f t="shared" si="4"/>
        <v>30</v>
      </c>
      <c r="O21" s="2">
        <f>'[1]A &amp; B. Data Scrape - I &amp; II'!F109</f>
        <v>6624</v>
      </c>
      <c r="P21" s="2">
        <f t="shared" si="5"/>
        <v>1324.8</v>
      </c>
      <c r="Q21">
        <f t="shared" si="17"/>
        <v>1</v>
      </c>
      <c r="R21">
        <f t="shared" si="6"/>
        <v>5</v>
      </c>
      <c r="S21" s="2">
        <f>'[1]A &amp; B. Data Scrape - I &amp; II'!J109</f>
        <v>33688</v>
      </c>
      <c r="T21">
        <f t="shared" si="2"/>
        <v>3</v>
      </c>
      <c r="U21">
        <f t="shared" si="7"/>
        <v>21</v>
      </c>
      <c r="V21" s="7">
        <f>'[1]A &amp; B. Data Scrape - I &amp; II'!B249</f>
        <v>81.58</v>
      </c>
      <c r="W21" s="7">
        <f t="shared" si="8"/>
        <v>978.96</v>
      </c>
      <c r="X21">
        <f t="shared" si="9"/>
        <v>3</v>
      </c>
      <c r="Y21">
        <f t="shared" si="10"/>
        <v>21</v>
      </c>
      <c r="Z21">
        <v>24</v>
      </c>
      <c r="AA21">
        <f t="shared" si="11"/>
        <v>1</v>
      </c>
      <c r="AB21">
        <f t="shared" si="12"/>
        <v>10</v>
      </c>
      <c r="AC21" s="2">
        <f>'[1]A &amp; B. Data Scrape - I &amp; II'!J244</f>
        <v>25068</v>
      </c>
      <c r="AD21" s="47">
        <f t="shared" si="13"/>
        <v>0.74412253621467583</v>
      </c>
      <c r="AE21">
        <f t="shared" si="14"/>
        <v>1</v>
      </c>
      <c r="AF21">
        <f t="shared" si="15"/>
        <v>5</v>
      </c>
    </row>
    <row r="22" spans="1:32" x14ac:dyDescent="0.25">
      <c r="A22">
        <v>2019</v>
      </c>
      <c r="B22" t="s">
        <v>122</v>
      </c>
      <c r="C22" t="s">
        <v>218</v>
      </c>
      <c r="D22">
        <v>2</v>
      </c>
      <c r="E22">
        <v>0</v>
      </c>
      <c r="F22">
        <v>3</v>
      </c>
      <c r="G22">
        <v>3</v>
      </c>
      <c r="H22">
        <v>3</v>
      </c>
      <c r="I22">
        <v>3</v>
      </c>
      <c r="J22">
        <v>0</v>
      </c>
      <c r="K22">
        <v>1</v>
      </c>
      <c r="L22">
        <f t="shared" si="18"/>
        <v>15</v>
      </c>
      <c r="M22">
        <f t="shared" si="16"/>
        <v>1</v>
      </c>
      <c r="N22">
        <f t="shared" si="4"/>
        <v>10</v>
      </c>
      <c r="O22" s="2">
        <f>'[1]A &amp; B. Data Scrape - I &amp; II'!F114</f>
        <v>5510</v>
      </c>
      <c r="P22" s="2">
        <f t="shared" si="5"/>
        <v>1102</v>
      </c>
      <c r="Q22">
        <f t="shared" si="17"/>
        <v>3</v>
      </c>
      <c r="R22">
        <f t="shared" si="6"/>
        <v>15</v>
      </c>
      <c r="S22" s="2">
        <f>'[1]A &amp; B. Data Scrape - I &amp; II'!J114</f>
        <v>23729</v>
      </c>
      <c r="T22">
        <f t="shared" si="2"/>
        <v>5</v>
      </c>
      <c r="U22">
        <f t="shared" si="7"/>
        <v>35</v>
      </c>
      <c r="V22" s="7">
        <f>'[1]A &amp; B. Data Scrape - I &amp; II'!B254</f>
        <v>79.67</v>
      </c>
      <c r="W22" s="7">
        <f t="shared" si="8"/>
        <v>956.04</v>
      </c>
      <c r="X22">
        <f t="shared" si="9"/>
        <v>3</v>
      </c>
      <c r="Y22">
        <f t="shared" si="10"/>
        <v>21</v>
      </c>
      <c r="Z22">
        <v>24</v>
      </c>
      <c r="AA22">
        <f t="shared" si="11"/>
        <v>1</v>
      </c>
      <c r="AB22">
        <f t="shared" si="12"/>
        <v>10</v>
      </c>
      <c r="AC22" s="2">
        <f>'[1]A &amp; B. Data Scrape - I &amp; II'!J249</f>
        <v>17614</v>
      </c>
      <c r="AD22" s="47">
        <f t="shared" si="13"/>
        <v>0.74229845336929501</v>
      </c>
      <c r="AE22">
        <f t="shared" si="14"/>
        <v>1</v>
      </c>
      <c r="AF22">
        <f t="shared" si="15"/>
        <v>5</v>
      </c>
    </row>
    <row r="23" spans="1:32" x14ac:dyDescent="0.25">
      <c r="A23">
        <v>2019</v>
      </c>
      <c r="B23" t="s">
        <v>122</v>
      </c>
      <c r="C23" t="s">
        <v>219</v>
      </c>
      <c r="D23">
        <v>2</v>
      </c>
      <c r="E23">
        <v>0</v>
      </c>
      <c r="F23">
        <v>3</v>
      </c>
      <c r="G23">
        <v>3</v>
      </c>
      <c r="H23">
        <v>3</v>
      </c>
      <c r="I23">
        <v>3</v>
      </c>
      <c r="J23">
        <v>2</v>
      </c>
      <c r="K23">
        <v>1</v>
      </c>
      <c r="L23">
        <f t="shared" si="18"/>
        <v>17</v>
      </c>
      <c r="M23">
        <f t="shared" si="16"/>
        <v>3</v>
      </c>
      <c r="N23">
        <f t="shared" si="4"/>
        <v>30</v>
      </c>
      <c r="O23" s="2">
        <f>'[1]A &amp; B. Data Scrape - I &amp; II'!F119</f>
        <v>6821</v>
      </c>
      <c r="P23" s="2">
        <f t="shared" si="5"/>
        <v>1364.2</v>
      </c>
      <c r="Q23">
        <f t="shared" si="17"/>
        <v>1</v>
      </c>
      <c r="R23">
        <f t="shared" si="6"/>
        <v>5</v>
      </c>
      <c r="S23" s="2">
        <f>'[1]A &amp; B. Data Scrape - I &amp; II'!J119</f>
        <v>34615</v>
      </c>
      <c r="T23">
        <f t="shared" si="2"/>
        <v>3</v>
      </c>
      <c r="U23">
        <f t="shared" si="7"/>
        <v>21</v>
      </c>
      <c r="V23" s="7">
        <f>'[1]A &amp; B. Data Scrape - I &amp; II'!B259</f>
        <v>81.75</v>
      </c>
      <c r="W23" s="7">
        <f t="shared" si="8"/>
        <v>981</v>
      </c>
      <c r="X23">
        <f t="shared" si="9"/>
        <v>3</v>
      </c>
      <c r="Y23">
        <f t="shared" si="10"/>
        <v>21</v>
      </c>
      <c r="Z23">
        <v>24</v>
      </c>
      <c r="AA23">
        <f t="shared" si="11"/>
        <v>1</v>
      </c>
      <c r="AB23">
        <f t="shared" si="12"/>
        <v>10</v>
      </c>
      <c r="AC23" s="2">
        <f>'[1]A &amp; B. Data Scrape - I &amp; II'!J244</f>
        <v>25068</v>
      </c>
      <c r="AD23" s="47">
        <f t="shared" si="13"/>
        <v>0.72419471327459195</v>
      </c>
      <c r="AE23">
        <f t="shared" si="14"/>
        <v>1</v>
      </c>
      <c r="AF23">
        <f t="shared" si="15"/>
        <v>5</v>
      </c>
    </row>
    <row r="24" spans="1:32" x14ac:dyDescent="0.25">
      <c r="A24">
        <v>2019</v>
      </c>
      <c r="B24" t="s">
        <v>123</v>
      </c>
      <c r="C24" t="s">
        <v>220</v>
      </c>
      <c r="D24">
        <v>3</v>
      </c>
      <c r="E24">
        <v>2</v>
      </c>
      <c r="F24">
        <v>3</v>
      </c>
      <c r="G24">
        <v>3</v>
      </c>
      <c r="H24">
        <v>3</v>
      </c>
      <c r="I24">
        <v>3</v>
      </c>
      <c r="J24">
        <v>0</v>
      </c>
      <c r="K24">
        <v>3</v>
      </c>
      <c r="L24">
        <f t="shared" si="18"/>
        <v>20</v>
      </c>
      <c r="M24">
        <f t="shared" si="16"/>
        <v>3</v>
      </c>
      <c r="N24">
        <f t="shared" si="4"/>
        <v>30</v>
      </c>
      <c r="O24" s="2">
        <f>'[1]A &amp; B. Data Scrape - I &amp; II'!F126:F126</f>
        <v>6108</v>
      </c>
      <c r="P24" s="2">
        <f t="shared" si="5"/>
        <v>1221.5999999999999</v>
      </c>
      <c r="Q24">
        <f t="shared" si="17"/>
        <v>1</v>
      </c>
      <c r="R24">
        <f t="shared" si="6"/>
        <v>5</v>
      </c>
      <c r="S24" s="2">
        <f>'[1]A &amp; B. Data Scrape - I &amp; II'!J126</f>
        <v>31995</v>
      </c>
      <c r="T24">
        <f t="shared" si="2"/>
        <v>3</v>
      </c>
      <c r="U24">
        <f t="shared" si="7"/>
        <v>21</v>
      </c>
      <c r="V24" s="7">
        <f>'[1]A &amp; B. Data Scrape - I &amp; II'!B266</f>
        <v>86.58</v>
      </c>
      <c r="W24" s="7">
        <f t="shared" si="8"/>
        <v>1038.96</v>
      </c>
      <c r="X24">
        <f t="shared" si="9"/>
        <v>1</v>
      </c>
      <c r="Y24">
        <f t="shared" si="10"/>
        <v>7</v>
      </c>
      <c r="Z24">
        <v>25</v>
      </c>
      <c r="AA24">
        <f t="shared" si="11"/>
        <v>3</v>
      </c>
      <c r="AB24">
        <f t="shared" si="12"/>
        <v>30</v>
      </c>
      <c r="AC24" s="2">
        <f>'[1]A &amp; B. Data Scrape - I &amp; II'!J266</f>
        <v>23911</v>
      </c>
      <c r="AD24" s="47">
        <f t="shared" si="13"/>
        <v>0.74733552117518365</v>
      </c>
      <c r="AE24">
        <f t="shared" si="14"/>
        <v>1</v>
      </c>
      <c r="AF24">
        <f t="shared" si="15"/>
        <v>5</v>
      </c>
    </row>
    <row r="25" spans="1:32" x14ac:dyDescent="0.25">
      <c r="A25">
        <v>2019</v>
      </c>
      <c r="B25" t="s">
        <v>123</v>
      </c>
      <c r="C25" t="s">
        <v>221</v>
      </c>
      <c r="D25">
        <v>3</v>
      </c>
      <c r="E25">
        <v>2</v>
      </c>
      <c r="F25">
        <v>3</v>
      </c>
      <c r="G25">
        <v>3</v>
      </c>
      <c r="H25">
        <v>3</v>
      </c>
      <c r="I25">
        <v>3</v>
      </c>
      <c r="J25">
        <v>0</v>
      </c>
      <c r="K25">
        <v>3</v>
      </c>
      <c r="L25">
        <f t="shared" si="18"/>
        <v>20</v>
      </c>
      <c r="M25">
        <f t="shared" si="16"/>
        <v>3</v>
      </c>
      <c r="N25">
        <f t="shared" si="4"/>
        <v>30</v>
      </c>
      <c r="O25" s="2">
        <f>'[1]A &amp; B. Data Scrape - I &amp; II'!F131</f>
        <v>6176.4</v>
      </c>
      <c r="P25" s="2">
        <f t="shared" si="5"/>
        <v>1235.28</v>
      </c>
      <c r="Q25">
        <f t="shared" si="17"/>
        <v>1</v>
      </c>
      <c r="R25">
        <f t="shared" si="6"/>
        <v>5</v>
      </c>
      <c r="S25" s="2">
        <f>'[1]A &amp; B. Data Scrape - I &amp; II'!J131</f>
        <v>33745</v>
      </c>
      <c r="T25">
        <f t="shared" si="2"/>
        <v>3</v>
      </c>
      <c r="U25">
        <f t="shared" si="7"/>
        <v>21</v>
      </c>
      <c r="V25" s="7">
        <f>'[1]A &amp; B. Data Scrape - I &amp; II'!B271</f>
        <v>86.58</v>
      </c>
      <c r="W25" s="7">
        <f t="shared" si="8"/>
        <v>1038.96</v>
      </c>
      <c r="X25">
        <f t="shared" si="9"/>
        <v>1</v>
      </c>
      <c r="Y25">
        <f t="shared" si="10"/>
        <v>7</v>
      </c>
      <c r="Z25">
        <v>25</v>
      </c>
      <c r="AA25">
        <f t="shared" si="11"/>
        <v>3</v>
      </c>
      <c r="AB25">
        <f t="shared" si="12"/>
        <v>30</v>
      </c>
      <c r="AC25" s="2">
        <f>'[1]A &amp; B. Data Scrape - I &amp; II'!J266</f>
        <v>23911</v>
      </c>
      <c r="AD25" s="47">
        <f t="shared" si="13"/>
        <v>0.70857904874796263</v>
      </c>
      <c r="AE25">
        <f t="shared" si="14"/>
        <v>1</v>
      </c>
      <c r="AF25">
        <f t="shared" si="15"/>
        <v>5</v>
      </c>
    </row>
    <row r="26" spans="1:32" x14ac:dyDescent="0.25">
      <c r="A26">
        <v>2019</v>
      </c>
      <c r="B26" t="s">
        <v>123</v>
      </c>
      <c r="C26" t="s">
        <v>222</v>
      </c>
      <c r="D26">
        <v>3</v>
      </c>
      <c r="E26">
        <v>2</v>
      </c>
      <c r="F26">
        <v>3</v>
      </c>
      <c r="G26">
        <v>3</v>
      </c>
      <c r="H26">
        <v>3</v>
      </c>
      <c r="I26">
        <v>3</v>
      </c>
      <c r="J26">
        <v>0</v>
      </c>
      <c r="K26">
        <v>3</v>
      </c>
      <c r="L26">
        <f t="shared" si="18"/>
        <v>20</v>
      </c>
      <c r="M26">
        <f t="shared" si="16"/>
        <v>3</v>
      </c>
      <c r="N26">
        <f t="shared" si="4"/>
        <v>30</v>
      </c>
      <c r="O26" s="2">
        <f>'[1]A &amp; B. Data Scrape - I &amp; II'!F136</f>
        <v>6176.4</v>
      </c>
      <c r="P26" s="2">
        <f t="shared" si="5"/>
        <v>1235.28</v>
      </c>
      <c r="Q26">
        <f t="shared" si="17"/>
        <v>1</v>
      </c>
      <c r="R26">
        <f t="shared" si="6"/>
        <v>5</v>
      </c>
      <c r="S26" s="2">
        <f>'[1]A &amp; B. Data Scrape - I &amp; II'!J136</f>
        <v>40695</v>
      </c>
      <c r="T26">
        <f t="shared" si="2"/>
        <v>1</v>
      </c>
      <c r="U26">
        <f t="shared" si="7"/>
        <v>7</v>
      </c>
      <c r="V26" s="7">
        <f>'[1]A &amp; B. Data Scrape - I &amp; II'!B276</f>
        <v>86.75</v>
      </c>
      <c r="W26" s="7">
        <f t="shared" si="8"/>
        <v>1041</v>
      </c>
      <c r="X26">
        <f t="shared" si="9"/>
        <v>1</v>
      </c>
      <c r="Y26">
        <f t="shared" si="10"/>
        <v>7</v>
      </c>
      <c r="Z26">
        <v>25</v>
      </c>
      <c r="AA26">
        <f t="shared" si="11"/>
        <v>3</v>
      </c>
      <c r="AB26">
        <f t="shared" si="12"/>
        <v>30</v>
      </c>
      <c r="AC26" s="2">
        <f>'[1]A &amp; B. Data Scrape - I &amp; II'!J272</f>
        <v>28438</v>
      </c>
      <c r="AD26" s="47">
        <f t="shared" si="13"/>
        <v>0.69880820739648608</v>
      </c>
      <c r="AE26">
        <f t="shared" si="14"/>
        <v>1</v>
      </c>
      <c r="AF26">
        <f t="shared" si="15"/>
        <v>5</v>
      </c>
    </row>
    <row r="27" spans="1:32" x14ac:dyDescent="0.25">
      <c r="A27">
        <v>2019</v>
      </c>
      <c r="B27" t="s">
        <v>123</v>
      </c>
      <c r="C27" t="s">
        <v>223</v>
      </c>
      <c r="D27">
        <v>3</v>
      </c>
      <c r="E27">
        <v>2</v>
      </c>
      <c r="F27">
        <v>3</v>
      </c>
      <c r="G27">
        <v>3</v>
      </c>
      <c r="H27">
        <v>3</v>
      </c>
      <c r="I27">
        <v>3</v>
      </c>
      <c r="J27">
        <v>0</v>
      </c>
      <c r="K27">
        <v>3</v>
      </c>
      <c r="L27">
        <f t="shared" si="18"/>
        <v>20</v>
      </c>
      <c r="M27">
        <f t="shared" si="16"/>
        <v>3</v>
      </c>
      <c r="N27">
        <f t="shared" si="4"/>
        <v>30</v>
      </c>
      <c r="O27" s="2">
        <f>'[1]A &amp; B. Data Scrape - I &amp; II'!F141</f>
        <v>6794.04</v>
      </c>
      <c r="P27" s="2">
        <f t="shared" si="5"/>
        <v>1358.808</v>
      </c>
      <c r="Q27">
        <f t="shared" si="17"/>
        <v>1</v>
      </c>
      <c r="R27">
        <f t="shared" si="6"/>
        <v>5</v>
      </c>
      <c r="S27" s="2">
        <f>'[1]A &amp; B. Data Scrape - I &amp; II'!J141</f>
        <v>42445</v>
      </c>
      <c r="T27">
        <f t="shared" si="2"/>
        <v>1</v>
      </c>
      <c r="U27">
        <f t="shared" si="7"/>
        <v>7</v>
      </c>
      <c r="V27" s="7">
        <f>'[1]A &amp; B. Data Scrape - I &amp; II'!B281</f>
        <v>86.75</v>
      </c>
      <c r="W27" s="7">
        <f t="shared" si="8"/>
        <v>1041</v>
      </c>
      <c r="X27">
        <f t="shared" si="9"/>
        <v>1</v>
      </c>
      <c r="Y27">
        <f t="shared" si="10"/>
        <v>7</v>
      </c>
      <c r="Z27">
        <v>25</v>
      </c>
      <c r="AA27">
        <f t="shared" si="11"/>
        <v>3</v>
      </c>
      <c r="AB27">
        <f t="shared" si="12"/>
        <v>30</v>
      </c>
      <c r="AC27" s="2">
        <f>'[1]A &amp; B. Data Scrape - I &amp; II'!J272</f>
        <v>28438</v>
      </c>
      <c r="AD27" s="47">
        <f t="shared" si="13"/>
        <v>0.66999646601484275</v>
      </c>
      <c r="AE27">
        <f t="shared" si="14"/>
        <v>1</v>
      </c>
      <c r="AF27">
        <f t="shared" si="15"/>
        <v>5</v>
      </c>
    </row>
    <row r="28" spans="1:32" x14ac:dyDescent="0.25">
      <c r="J28" s="7"/>
      <c r="K28" s="7"/>
      <c r="N28" s="44"/>
      <c r="O28" s="1"/>
      <c r="P28" s="48"/>
    </row>
    <row r="29" spans="1:32" x14ac:dyDescent="0.25">
      <c r="F29" s="1"/>
      <c r="H29" s="44"/>
      <c r="I29" s="1"/>
      <c r="J29" s="1"/>
      <c r="K29" s="7"/>
      <c r="L29" s="44"/>
      <c r="M29" s="1"/>
      <c r="N29" s="46"/>
    </row>
    <row r="30" spans="1:32" x14ac:dyDescent="0.25">
      <c r="H30" s="46"/>
      <c r="K30" s="7"/>
      <c r="L30" s="45"/>
      <c r="N30" s="45"/>
    </row>
    <row r="31" spans="1:32" x14ac:dyDescent="0.25">
      <c r="H31" s="45"/>
      <c r="K31" s="7"/>
      <c r="L31" s="45"/>
      <c r="N31" s="45"/>
    </row>
    <row r="32" spans="1:32" x14ac:dyDescent="0.25">
      <c r="H32" s="45"/>
      <c r="L32" s="45"/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8B43-E093-4AE7-8400-88632DD06AE6}">
  <dimension ref="B1:AC21"/>
  <sheetViews>
    <sheetView showGridLines="0" zoomScale="85" zoomScaleNormal="85" workbookViewId="0">
      <selection activeCell="K31" sqref="K31"/>
    </sheetView>
  </sheetViews>
  <sheetFormatPr defaultRowHeight="15" x14ac:dyDescent="0.25"/>
  <cols>
    <col min="1" max="1" width="2.7109375" style="52" customWidth="1"/>
    <col min="2" max="2" width="17.7109375" style="52" bestFit="1" customWidth="1"/>
    <col min="3" max="3" width="7.42578125" style="52" customWidth="1"/>
    <col min="4" max="4" width="11.85546875" style="52" bestFit="1" customWidth="1"/>
    <col min="5" max="5" width="9.42578125" style="52" bestFit="1" customWidth="1"/>
    <col min="6" max="9" width="12" style="52" bestFit="1" customWidth="1"/>
    <col min="10" max="10" width="9.42578125" style="52" bestFit="1" customWidth="1"/>
    <col min="11" max="11" width="11.85546875" style="52" bestFit="1" customWidth="1"/>
    <col min="12" max="12" width="10.42578125" style="52" bestFit="1" customWidth="1"/>
    <col min="13" max="13" width="12.140625" style="52" bestFit="1" customWidth="1"/>
    <col min="14" max="18" width="9.85546875" style="52" bestFit="1" customWidth="1"/>
    <col min="19" max="19" width="12.140625" style="52" bestFit="1" customWidth="1"/>
    <col min="20" max="20" width="9.85546875" style="52" bestFit="1" customWidth="1"/>
    <col min="21" max="25" width="11.140625" style="52" bestFit="1" customWidth="1"/>
    <col min="26" max="27" width="10.7109375" style="52" bestFit="1" customWidth="1"/>
    <col min="28" max="29" width="8.85546875" style="52" bestFit="1" customWidth="1"/>
    <col min="30" max="16384" width="9.140625" style="52"/>
  </cols>
  <sheetData>
    <row r="1" spans="2:29" ht="18.75" x14ac:dyDescent="0.25">
      <c r="B1" s="50" t="s">
        <v>226</v>
      </c>
      <c r="C1" s="51"/>
      <c r="D1" s="51"/>
    </row>
    <row r="3" spans="2:29" x14ac:dyDescent="0.25">
      <c r="B3" s="53" t="s">
        <v>227</v>
      </c>
    </row>
    <row r="4" spans="2:29" s="54" customFormat="1" ht="60" x14ac:dyDescent="0.25">
      <c r="B4" s="55" t="s">
        <v>33</v>
      </c>
      <c r="C4" s="55" t="s">
        <v>224</v>
      </c>
      <c r="D4" s="56" t="s">
        <v>198</v>
      </c>
      <c r="E4" s="56" t="s">
        <v>199</v>
      </c>
      <c r="F4" s="56" t="s">
        <v>200</v>
      </c>
      <c r="G4" s="56" t="s">
        <v>201</v>
      </c>
      <c r="H4" s="56" t="s">
        <v>202</v>
      </c>
      <c r="I4" s="56" t="s">
        <v>203</v>
      </c>
      <c r="J4" s="56" t="s">
        <v>204</v>
      </c>
      <c r="K4" s="56" t="s">
        <v>205</v>
      </c>
      <c r="L4" s="56" t="s">
        <v>206</v>
      </c>
      <c r="M4" s="56" t="s">
        <v>207</v>
      </c>
      <c r="N4" s="56" t="s">
        <v>208</v>
      </c>
      <c r="O4" s="56" t="s">
        <v>209</v>
      </c>
      <c r="P4" s="56" t="s">
        <v>210</v>
      </c>
      <c r="Q4" s="56" t="s">
        <v>211</v>
      </c>
      <c r="R4" s="56" t="s">
        <v>212</v>
      </c>
      <c r="S4" s="56" t="s">
        <v>213</v>
      </c>
      <c r="T4" s="56" t="s">
        <v>214</v>
      </c>
      <c r="U4" s="56" t="s">
        <v>215</v>
      </c>
      <c r="V4" s="56" t="s">
        <v>216</v>
      </c>
      <c r="W4" s="56" t="s">
        <v>217</v>
      </c>
      <c r="X4" s="56" t="s">
        <v>218</v>
      </c>
      <c r="Y4" s="56" t="s">
        <v>219</v>
      </c>
      <c r="Z4" s="56" t="s">
        <v>220</v>
      </c>
      <c r="AA4" s="56" t="s">
        <v>221</v>
      </c>
      <c r="AB4" s="56" t="s">
        <v>222</v>
      </c>
      <c r="AC4" s="56" t="s">
        <v>223</v>
      </c>
    </row>
    <row r="5" spans="2:29" x14ac:dyDescent="0.25">
      <c r="B5" s="57" t="s">
        <v>27</v>
      </c>
      <c r="C5" s="58">
        <v>10</v>
      </c>
      <c r="D5" s="59">
        <v>5</v>
      </c>
      <c r="E5" s="59">
        <v>5</v>
      </c>
      <c r="F5" s="59">
        <v>5</v>
      </c>
      <c r="G5" s="59">
        <v>5</v>
      </c>
      <c r="H5" s="59">
        <v>5</v>
      </c>
      <c r="I5" s="59">
        <v>5</v>
      </c>
      <c r="J5" s="59">
        <v>5</v>
      </c>
      <c r="K5" s="59">
        <v>5</v>
      </c>
      <c r="L5" s="59">
        <v>1</v>
      </c>
      <c r="M5" s="59">
        <v>1</v>
      </c>
      <c r="N5" s="59">
        <v>1</v>
      </c>
      <c r="O5" s="59">
        <v>1</v>
      </c>
      <c r="P5" s="59">
        <v>1</v>
      </c>
      <c r="Q5" s="59">
        <v>1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3</v>
      </c>
      <c r="X5" s="59">
        <v>1</v>
      </c>
      <c r="Y5" s="59">
        <v>3</v>
      </c>
      <c r="Z5" s="59">
        <v>3</v>
      </c>
      <c r="AA5" s="59">
        <v>3</v>
      </c>
      <c r="AB5" s="59">
        <v>3</v>
      </c>
      <c r="AC5" s="59">
        <v>3</v>
      </c>
    </row>
    <row r="6" spans="2:29" x14ac:dyDescent="0.25">
      <c r="B6" s="57" t="s">
        <v>28</v>
      </c>
      <c r="C6" s="58">
        <v>5</v>
      </c>
      <c r="D6" s="59">
        <v>5</v>
      </c>
      <c r="E6" s="59">
        <v>5</v>
      </c>
      <c r="F6" s="59">
        <v>5</v>
      </c>
      <c r="G6" s="59">
        <v>5</v>
      </c>
      <c r="H6" s="59">
        <v>5</v>
      </c>
      <c r="I6" s="59">
        <v>5</v>
      </c>
      <c r="J6" s="59">
        <v>5</v>
      </c>
      <c r="K6" s="59">
        <v>5</v>
      </c>
      <c r="L6" s="59">
        <v>1</v>
      </c>
      <c r="M6" s="59">
        <v>5</v>
      </c>
      <c r="N6" s="59">
        <v>1</v>
      </c>
      <c r="O6" s="59">
        <v>1</v>
      </c>
      <c r="P6" s="59">
        <v>1</v>
      </c>
      <c r="Q6" s="59">
        <v>1</v>
      </c>
      <c r="R6" s="59">
        <v>1</v>
      </c>
      <c r="S6" s="59">
        <v>5</v>
      </c>
      <c r="T6" s="59">
        <v>1</v>
      </c>
      <c r="U6" s="59">
        <v>3</v>
      </c>
      <c r="V6" s="59">
        <v>3</v>
      </c>
      <c r="W6" s="59">
        <v>1</v>
      </c>
      <c r="X6" s="59">
        <v>3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</row>
    <row r="7" spans="2:29" x14ac:dyDescent="0.25">
      <c r="B7" s="57" t="s">
        <v>29</v>
      </c>
      <c r="C7" s="58">
        <v>7</v>
      </c>
      <c r="D7" s="59">
        <v>5</v>
      </c>
      <c r="E7" s="59">
        <v>3</v>
      </c>
      <c r="F7" s="59">
        <v>5</v>
      </c>
      <c r="G7" s="59">
        <v>3</v>
      </c>
      <c r="H7" s="59">
        <v>3</v>
      </c>
      <c r="I7" s="59">
        <v>5</v>
      </c>
      <c r="J7" s="59">
        <v>1</v>
      </c>
      <c r="K7" s="59">
        <v>5</v>
      </c>
      <c r="L7" s="59">
        <v>1</v>
      </c>
      <c r="M7" s="59">
        <v>5</v>
      </c>
      <c r="N7" s="59">
        <v>3</v>
      </c>
      <c r="O7" s="59">
        <v>1</v>
      </c>
      <c r="P7" s="59">
        <v>3</v>
      </c>
      <c r="Q7" s="59">
        <v>3</v>
      </c>
      <c r="R7" s="59">
        <v>1</v>
      </c>
      <c r="S7" s="59">
        <v>5</v>
      </c>
      <c r="T7" s="59">
        <v>3</v>
      </c>
      <c r="U7" s="59">
        <v>5</v>
      </c>
      <c r="V7" s="59">
        <v>5</v>
      </c>
      <c r="W7" s="59">
        <v>3</v>
      </c>
      <c r="X7" s="59">
        <v>5</v>
      </c>
      <c r="Y7" s="59">
        <v>3</v>
      </c>
      <c r="Z7" s="59">
        <v>3</v>
      </c>
      <c r="AA7" s="59">
        <v>3</v>
      </c>
      <c r="AB7" s="59">
        <v>1</v>
      </c>
      <c r="AC7" s="59">
        <v>1</v>
      </c>
    </row>
    <row r="8" spans="2:29" x14ac:dyDescent="0.25">
      <c r="B8" s="57" t="s">
        <v>16</v>
      </c>
      <c r="C8" s="58">
        <v>7</v>
      </c>
      <c r="D8" s="59">
        <v>5</v>
      </c>
      <c r="E8" s="59">
        <v>3</v>
      </c>
      <c r="F8" s="59">
        <v>3</v>
      </c>
      <c r="G8" s="59">
        <v>3</v>
      </c>
      <c r="H8" s="59">
        <v>3</v>
      </c>
      <c r="I8" s="59">
        <v>3</v>
      </c>
      <c r="J8" s="59">
        <v>3</v>
      </c>
      <c r="K8" s="59">
        <v>5</v>
      </c>
      <c r="L8" s="59">
        <v>1</v>
      </c>
      <c r="M8" s="59">
        <v>1</v>
      </c>
      <c r="N8" s="59">
        <v>1</v>
      </c>
      <c r="O8" s="59">
        <v>1</v>
      </c>
      <c r="P8" s="59">
        <v>1</v>
      </c>
      <c r="Q8" s="59">
        <v>1</v>
      </c>
      <c r="R8" s="59">
        <v>1</v>
      </c>
      <c r="S8" s="59">
        <v>1</v>
      </c>
      <c r="T8" s="59">
        <v>1</v>
      </c>
      <c r="U8" s="59">
        <v>3</v>
      </c>
      <c r="V8" s="59">
        <v>3</v>
      </c>
      <c r="W8" s="59">
        <v>3</v>
      </c>
      <c r="X8" s="59">
        <v>3</v>
      </c>
      <c r="Y8" s="59">
        <v>3</v>
      </c>
      <c r="Z8" s="59">
        <v>1</v>
      </c>
      <c r="AA8" s="59">
        <v>1</v>
      </c>
      <c r="AB8" s="59">
        <v>1</v>
      </c>
      <c r="AC8" s="59">
        <v>1</v>
      </c>
    </row>
    <row r="9" spans="2:29" x14ac:dyDescent="0.25">
      <c r="B9" s="57" t="s">
        <v>30</v>
      </c>
      <c r="C9" s="58">
        <v>10</v>
      </c>
      <c r="D9" s="59">
        <v>5</v>
      </c>
      <c r="E9" s="59">
        <v>5</v>
      </c>
      <c r="F9" s="59">
        <v>5</v>
      </c>
      <c r="G9" s="59">
        <v>5</v>
      </c>
      <c r="H9" s="59">
        <v>5</v>
      </c>
      <c r="I9" s="59">
        <v>5</v>
      </c>
      <c r="J9" s="59">
        <v>5</v>
      </c>
      <c r="K9" s="59">
        <v>5</v>
      </c>
      <c r="L9" s="59">
        <v>5</v>
      </c>
      <c r="M9" s="59">
        <v>5</v>
      </c>
      <c r="N9" s="59">
        <v>5</v>
      </c>
      <c r="O9" s="59">
        <v>5</v>
      </c>
      <c r="P9" s="59">
        <v>5</v>
      </c>
      <c r="Q9" s="59">
        <v>5</v>
      </c>
      <c r="R9" s="59">
        <v>5</v>
      </c>
      <c r="S9" s="59">
        <v>5</v>
      </c>
      <c r="T9" s="59">
        <v>5</v>
      </c>
      <c r="U9" s="59">
        <v>1</v>
      </c>
      <c r="V9" s="59">
        <v>1</v>
      </c>
      <c r="W9" s="59">
        <v>1</v>
      </c>
      <c r="X9" s="59">
        <v>1</v>
      </c>
      <c r="Y9" s="59">
        <v>1</v>
      </c>
      <c r="Z9" s="59">
        <v>3</v>
      </c>
      <c r="AA9" s="59">
        <v>3</v>
      </c>
      <c r="AB9" s="59">
        <v>3</v>
      </c>
      <c r="AC9" s="59">
        <v>3</v>
      </c>
    </row>
    <row r="10" spans="2:29" x14ac:dyDescent="0.25">
      <c r="B10" s="57" t="s">
        <v>31</v>
      </c>
      <c r="C10" s="58">
        <v>5</v>
      </c>
      <c r="D10" s="59">
        <v>5</v>
      </c>
      <c r="E10" s="59">
        <v>5</v>
      </c>
      <c r="F10" s="59">
        <v>5</v>
      </c>
      <c r="G10" s="59">
        <v>5</v>
      </c>
      <c r="H10" s="59">
        <v>3</v>
      </c>
      <c r="I10" s="59">
        <v>3</v>
      </c>
      <c r="J10" s="59">
        <v>3</v>
      </c>
      <c r="K10" s="59">
        <v>5</v>
      </c>
      <c r="L10" s="59">
        <v>3</v>
      </c>
      <c r="M10" s="59">
        <v>3</v>
      </c>
      <c r="N10" s="59">
        <v>3</v>
      </c>
      <c r="O10" s="59">
        <v>3</v>
      </c>
      <c r="P10" s="59">
        <v>3</v>
      </c>
      <c r="Q10" s="59">
        <v>3</v>
      </c>
      <c r="R10" s="59">
        <v>3</v>
      </c>
      <c r="S10" s="59">
        <v>3</v>
      </c>
      <c r="T10" s="59">
        <v>3</v>
      </c>
      <c r="U10" s="59">
        <v>1</v>
      </c>
      <c r="V10" s="59">
        <v>3</v>
      </c>
      <c r="W10" s="59">
        <v>1</v>
      </c>
      <c r="X10" s="59">
        <v>1</v>
      </c>
      <c r="Y10" s="59">
        <v>1</v>
      </c>
      <c r="Z10" s="59">
        <v>1</v>
      </c>
      <c r="AA10" s="59">
        <v>1</v>
      </c>
      <c r="AB10" s="59">
        <v>1</v>
      </c>
      <c r="AC10" s="59">
        <v>1</v>
      </c>
    </row>
    <row r="12" spans="2:29" x14ac:dyDescent="0.25">
      <c r="B12" s="53" t="s">
        <v>228</v>
      </c>
    </row>
    <row r="13" spans="2:29" ht="60" x14ac:dyDescent="0.25">
      <c r="B13" s="55" t="s">
        <v>33</v>
      </c>
      <c r="C13" s="55" t="s">
        <v>224</v>
      </c>
      <c r="D13" s="56" t="s">
        <v>198</v>
      </c>
      <c r="E13" s="56" t="s">
        <v>199</v>
      </c>
      <c r="F13" s="56" t="s">
        <v>200</v>
      </c>
      <c r="G13" s="56" t="s">
        <v>201</v>
      </c>
      <c r="H13" s="56" t="s">
        <v>202</v>
      </c>
      <c r="I13" s="56" t="s">
        <v>203</v>
      </c>
      <c r="J13" s="56" t="s">
        <v>204</v>
      </c>
      <c r="K13" s="56" t="s">
        <v>205</v>
      </c>
      <c r="L13" s="56" t="s">
        <v>206</v>
      </c>
      <c r="M13" s="56" t="s">
        <v>207</v>
      </c>
      <c r="N13" s="56" t="s">
        <v>208</v>
      </c>
      <c r="O13" s="56" t="s">
        <v>209</v>
      </c>
      <c r="P13" s="56" t="s">
        <v>210</v>
      </c>
      <c r="Q13" s="56" t="s">
        <v>211</v>
      </c>
      <c r="R13" s="56" t="s">
        <v>212</v>
      </c>
      <c r="S13" s="56" t="s">
        <v>213</v>
      </c>
      <c r="T13" s="56" t="s">
        <v>214</v>
      </c>
      <c r="U13" s="56" t="s">
        <v>215</v>
      </c>
      <c r="V13" s="56" t="s">
        <v>216</v>
      </c>
      <c r="W13" s="56" t="s">
        <v>217</v>
      </c>
      <c r="X13" s="56" t="s">
        <v>218</v>
      </c>
      <c r="Y13" s="56" t="s">
        <v>219</v>
      </c>
      <c r="Z13" s="56" t="s">
        <v>220</v>
      </c>
      <c r="AA13" s="56" t="s">
        <v>221</v>
      </c>
      <c r="AB13" s="56" t="s">
        <v>222</v>
      </c>
      <c r="AC13" s="56" t="s">
        <v>223</v>
      </c>
    </row>
    <row r="14" spans="2:29" x14ac:dyDescent="0.25">
      <c r="B14" s="57" t="s">
        <v>27</v>
      </c>
      <c r="C14" s="58">
        <v>10</v>
      </c>
      <c r="D14" s="59">
        <f>D5*$C14</f>
        <v>50</v>
      </c>
      <c r="E14" s="59">
        <f t="shared" ref="E14:AC14" si="0">E5*$C14</f>
        <v>50</v>
      </c>
      <c r="F14" s="59">
        <f t="shared" si="0"/>
        <v>50</v>
      </c>
      <c r="G14" s="59">
        <f t="shared" si="0"/>
        <v>50</v>
      </c>
      <c r="H14" s="59">
        <f t="shared" si="0"/>
        <v>50</v>
      </c>
      <c r="I14" s="59">
        <f t="shared" si="0"/>
        <v>50</v>
      </c>
      <c r="J14" s="59">
        <f t="shared" si="0"/>
        <v>50</v>
      </c>
      <c r="K14" s="59">
        <f t="shared" si="0"/>
        <v>50</v>
      </c>
      <c r="L14" s="59">
        <f t="shared" si="0"/>
        <v>10</v>
      </c>
      <c r="M14" s="59">
        <f t="shared" si="0"/>
        <v>10</v>
      </c>
      <c r="N14" s="59">
        <f t="shared" si="0"/>
        <v>10</v>
      </c>
      <c r="O14" s="59">
        <f t="shared" si="0"/>
        <v>10</v>
      </c>
      <c r="P14" s="59">
        <f t="shared" si="0"/>
        <v>10</v>
      </c>
      <c r="Q14" s="59">
        <f t="shared" si="0"/>
        <v>10</v>
      </c>
      <c r="R14" s="59">
        <f t="shared" si="0"/>
        <v>10</v>
      </c>
      <c r="S14" s="59">
        <f t="shared" si="0"/>
        <v>10</v>
      </c>
      <c r="T14" s="59">
        <f t="shared" si="0"/>
        <v>10</v>
      </c>
      <c r="U14" s="59">
        <f t="shared" si="0"/>
        <v>10</v>
      </c>
      <c r="V14" s="59">
        <f t="shared" si="0"/>
        <v>10</v>
      </c>
      <c r="W14" s="59">
        <f t="shared" si="0"/>
        <v>30</v>
      </c>
      <c r="X14" s="59">
        <f t="shared" si="0"/>
        <v>10</v>
      </c>
      <c r="Y14" s="59">
        <f t="shared" si="0"/>
        <v>30</v>
      </c>
      <c r="Z14" s="59">
        <f t="shared" si="0"/>
        <v>30</v>
      </c>
      <c r="AA14" s="59">
        <f t="shared" si="0"/>
        <v>30</v>
      </c>
      <c r="AB14" s="59">
        <f t="shared" si="0"/>
        <v>30</v>
      </c>
      <c r="AC14" s="59">
        <f t="shared" si="0"/>
        <v>30</v>
      </c>
    </row>
    <row r="15" spans="2:29" x14ac:dyDescent="0.25">
      <c r="B15" s="57" t="s">
        <v>28</v>
      </c>
      <c r="C15" s="58">
        <v>5</v>
      </c>
      <c r="D15" s="59">
        <f t="shared" ref="D15:AC15" si="1">D6*$C15</f>
        <v>25</v>
      </c>
      <c r="E15" s="59">
        <f t="shared" si="1"/>
        <v>25</v>
      </c>
      <c r="F15" s="59">
        <f t="shared" si="1"/>
        <v>25</v>
      </c>
      <c r="G15" s="59">
        <f t="shared" si="1"/>
        <v>25</v>
      </c>
      <c r="H15" s="59">
        <f t="shared" si="1"/>
        <v>25</v>
      </c>
      <c r="I15" s="59">
        <f t="shared" si="1"/>
        <v>25</v>
      </c>
      <c r="J15" s="59">
        <f t="shared" si="1"/>
        <v>25</v>
      </c>
      <c r="K15" s="59">
        <f t="shared" si="1"/>
        <v>25</v>
      </c>
      <c r="L15" s="59">
        <f t="shared" si="1"/>
        <v>5</v>
      </c>
      <c r="M15" s="59">
        <f t="shared" si="1"/>
        <v>25</v>
      </c>
      <c r="N15" s="59">
        <f t="shared" si="1"/>
        <v>5</v>
      </c>
      <c r="O15" s="59">
        <f t="shared" si="1"/>
        <v>5</v>
      </c>
      <c r="P15" s="59">
        <f t="shared" si="1"/>
        <v>5</v>
      </c>
      <c r="Q15" s="59">
        <f t="shared" si="1"/>
        <v>5</v>
      </c>
      <c r="R15" s="59">
        <f t="shared" si="1"/>
        <v>5</v>
      </c>
      <c r="S15" s="59">
        <f t="shared" si="1"/>
        <v>25</v>
      </c>
      <c r="T15" s="59">
        <f t="shared" si="1"/>
        <v>5</v>
      </c>
      <c r="U15" s="59">
        <f t="shared" si="1"/>
        <v>15</v>
      </c>
      <c r="V15" s="59">
        <f t="shared" si="1"/>
        <v>15</v>
      </c>
      <c r="W15" s="59">
        <f t="shared" si="1"/>
        <v>5</v>
      </c>
      <c r="X15" s="59">
        <f t="shared" si="1"/>
        <v>15</v>
      </c>
      <c r="Y15" s="59">
        <f t="shared" si="1"/>
        <v>5</v>
      </c>
      <c r="Z15" s="59">
        <f t="shared" si="1"/>
        <v>5</v>
      </c>
      <c r="AA15" s="59">
        <f t="shared" si="1"/>
        <v>5</v>
      </c>
      <c r="AB15" s="59">
        <f t="shared" si="1"/>
        <v>5</v>
      </c>
      <c r="AC15" s="59">
        <f t="shared" si="1"/>
        <v>5</v>
      </c>
    </row>
    <row r="16" spans="2:29" x14ac:dyDescent="0.25">
      <c r="B16" s="57" t="s">
        <v>29</v>
      </c>
      <c r="C16" s="58">
        <v>7</v>
      </c>
      <c r="D16" s="59">
        <f t="shared" ref="D16:AC16" si="2">D7*$C16</f>
        <v>35</v>
      </c>
      <c r="E16" s="59">
        <f t="shared" si="2"/>
        <v>21</v>
      </c>
      <c r="F16" s="59">
        <f t="shared" si="2"/>
        <v>35</v>
      </c>
      <c r="G16" s="59">
        <f t="shared" si="2"/>
        <v>21</v>
      </c>
      <c r="H16" s="59">
        <f t="shared" si="2"/>
        <v>21</v>
      </c>
      <c r="I16" s="59">
        <f t="shared" si="2"/>
        <v>35</v>
      </c>
      <c r="J16" s="59">
        <f t="shared" si="2"/>
        <v>7</v>
      </c>
      <c r="K16" s="59">
        <f t="shared" si="2"/>
        <v>35</v>
      </c>
      <c r="L16" s="59">
        <f t="shared" si="2"/>
        <v>7</v>
      </c>
      <c r="M16" s="59">
        <f t="shared" si="2"/>
        <v>35</v>
      </c>
      <c r="N16" s="59">
        <f t="shared" si="2"/>
        <v>21</v>
      </c>
      <c r="O16" s="59">
        <f t="shared" si="2"/>
        <v>7</v>
      </c>
      <c r="P16" s="59">
        <f t="shared" si="2"/>
        <v>21</v>
      </c>
      <c r="Q16" s="59">
        <f t="shared" si="2"/>
        <v>21</v>
      </c>
      <c r="R16" s="59">
        <f t="shared" si="2"/>
        <v>7</v>
      </c>
      <c r="S16" s="59">
        <f t="shared" si="2"/>
        <v>35</v>
      </c>
      <c r="T16" s="59">
        <f t="shared" si="2"/>
        <v>21</v>
      </c>
      <c r="U16" s="59">
        <f t="shared" si="2"/>
        <v>35</v>
      </c>
      <c r="V16" s="59">
        <f t="shared" si="2"/>
        <v>35</v>
      </c>
      <c r="W16" s="59">
        <f t="shared" si="2"/>
        <v>21</v>
      </c>
      <c r="X16" s="59">
        <f t="shared" si="2"/>
        <v>35</v>
      </c>
      <c r="Y16" s="59">
        <f t="shared" si="2"/>
        <v>21</v>
      </c>
      <c r="Z16" s="59">
        <f t="shared" si="2"/>
        <v>21</v>
      </c>
      <c r="AA16" s="59">
        <f t="shared" si="2"/>
        <v>21</v>
      </c>
      <c r="AB16" s="59">
        <f t="shared" si="2"/>
        <v>7</v>
      </c>
      <c r="AC16" s="59">
        <f t="shared" si="2"/>
        <v>7</v>
      </c>
    </row>
    <row r="17" spans="2:29" x14ac:dyDescent="0.25">
      <c r="B17" s="57" t="s">
        <v>16</v>
      </c>
      <c r="C17" s="58">
        <v>7</v>
      </c>
      <c r="D17" s="59">
        <f t="shared" ref="D17:AC17" si="3">D8*$C17</f>
        <v>35</v>
      </c>
      <c r="E17" s="59">
        <f t="shared" si="3"/>
        <v>21</v>
      </c>
      <c r="F17" s="59">
        <f t="shared" si="3"/>
        <v>21</v>
      </c>
      <c r="G17" s="59">
        <f t="shared" si="3"/>
        <v>21</v>
      </c>
      <c r="H17" s="59">
        <f t="shared" si="3"/>
        <v>21</v>
      </c>
      <c r="I17" s="59">
        <f t="shared" si="3"/>
        <v>21</v>
      </c>
      <c r="J17" s="59">
        <f t="shared" si="3"/>
        <v>21</v>
      </c>
      <c r="K17" s="59">
        <f t="shared" si="3"/>
        <v>35</v>
      </c>
      <c r="L17" s="59">
        <f t="shared" si="3"/>
        <v>7</v>
      </c>
      <c r="M17" s="59">
        <f t="shared" si="3"/>
        <v>7</v>
      </c>
      <c r="N17" s="59">
        <f t="shared" si="3"/>
        <v>7</v>
      </c>
      <c r="O17" s="59">
        <f t="shared" si="3"/>
        <v>7</v>
      </c>
      <c r="P17" s="59">
        <f t="shared" si="3"/>
        <v>7</v>
      </c>
      <c r="Q17" s="59">
        <f t="shared" si="3"/>
        <v>7</v>
      </c>
      <c r="R17" s="59">
        <f t="shared" si="3"/>
        <v>7</v>
      </c>
      <c r="S17" s="59">
        <f t="shared" si="3"/>
        <v>7</v>
      </c>
      <c r="T17" s="59">
        <f t="shared" si="3"/>
        <v>7</v>
      </c>
      <c r="U17" s="59">
        <f t="shared" si="3"/>
        <v>21</v>
      </c>
      <c r="V17" s="59">
        <f t="shared" si="3"/>
        <v>21</v>
      </c>
      <c r="W17" s="59">
        <f t="shared" si="3"/>
        <v>21</v>
      </c>
      <c r="X17" s="59">
        <f t="shared" si="3"/>
        <v>21</v>
      </c>
      <c r="Y17" s="59">
        <f t="shared" si="3"/>
        <v>21</v>
      </c>
      <c r="Z17" s="59">
        <f t="shared" si="3"/>
        <v>7</v>
      </c>
      <c r="AA17" s="59">
        <f t="shared" si="3"/>
        <v>7</v>
      </c>
      <c r="AB17" s="59">
        <f t="shared" si="3"/>
        <v>7</v>
      </c>
      <c r="AC17" s="59">
        <f t="shared" si="3"/>
        <v>7</v>
      </c>
    </row>
    <row r="18" spans="2:29" x14ac:dyDescent="0.25">
      <c r="B18" s="57" t="s">
        <v>30</v>
      </c>
      <c r="C18" s="58">
        <v>10</v>
      </c>
      <c r="D18" s="59">
        <f t="shared" ref="D18:AC18" si="4">D9*$C18</f>
        <v>50</v>
      </c>
      <c r="E18" s="59">
        <f t="shared" si="4"/>
        <v>50</v>
      </c>
      <c r="F18" s="59">
        <f t="shared" si="4"/>
        <v>50</v>
      </c>
      <c r="G18" s="59">
        <f t="shared" si="4"/>
        <v>50</v>
      </c>
      <c r="H18" s="59">
        <f t="shared" si="4"/>
        <v>50</v>
      </c>
      <c r="I18" s="59">
        <f t="shared" si="4"/>
        <v>50</v>
      </c>
      <c r="J18" s="59">
        <f t="shared" si="4"/>
        <v>50</v>
      </c>
      <c r="K18" s="59">
        <f t="shared" si="4"/>
        <v>50</v>
      </c>
      <c r="L18" s="59">
        <f t="shared" si="4"/>
        <v>50</v>
      </c>
      <c r="M18" s="59">
        <f t="shared" si="4"/>
        <v>50</v>
      </c>
      <c r="N18" s="59">
        <f t="shared" si="4"/>
        <v>50</v>
      </c>
      <c r="O18" s="59">
        <f t="shared" si="4"/>
        <v>50</v>
      </c>
      <c r="P18" s="59">
        <f t="shared" si="4"/>
        <v>50</v>
      </c>
      <c r="Q18" s="59">
        <f t="shared" si="4"/>
        <v>50</v>
      </c>
      <c r="R18" s="59">
        <f t="shared" si="4"/>
        <v>50</v>
      </c>
      <c r="S18" s="59">
        <f t="shared" si="4"/>
        <v>50</v>
      </c>
      <c r="T18" s="59">
        <f t="shared" si="4"/>
        <v>50</v>
      </c>
      <c r="U18" s="59">
        <f t="shared" si="4"/>
        <v>10</v>
      </c>
      <c r="V18" s="59">
        <f t="shared" si="4"/>
        <v>10</v>
      </c>
      <c r="W18" s="59">
        <f t="shared" si="4"/>
        <v>10</v>
      </c>
      <c r="X18" s="59">
        <f t="shared" si="4"/>
        <v>10</v>
      </c>
      <c r="Y18" s="59">
        <f t="shared" si="4"/>
        <v>10</v>
      </c>
      <c r="Z18" s="59">
        <f t="shared" si="4"/>
        <v>30</v>
      </c>
      <c r="AA18" s="59">
        <f t="shared" si="4"/>
        <v>30</v>
      </c>
      <c r="AB18" s="59">
        <f t="shared" si="4"/>
        <v>30</v>
      </c>
      <c r="AC18" s="59">
        <f t="shared" si="4"/>
        <v>30</v>
      </c>
    </row>
    <row r="19" spans="2:29" x14ac:dyDescent="0.25">
      <c r="B19" s="57" t="s">
        <v>31</v>
      </c>
      <c r="C19" s="58">
        <v>5</v>
      </c>
      <c r="D19" s="59">
        <f t="shared" ref="D19:AB19" si="5">D10*$C19</f>
        <v>25</v>
      </c>
      <c r="E19" s="59">
        <f t="shared" si="5"/>
        <v>25</v>
      </c>
      <c r="F19" s="59">
        <f t="shared" si="5"/>
        <v>25</v>
      </c>
      <c r="G19" s="59">
        <f t="shared" si="5"/>
        <v>25</v>
      </c>
      <c r="H19" s="59">
        <f t="shared" si="5"/>
        <v>15</v>
      </c>
      <c r="I19" s="59">
        <f t="shared" si="5"/>
        <v>15</v>
      </c>
      <c r="J19" s="59">
        <f t="shared" si="5"/>
        <v>15</v>
      </c>
      <c r="K19" s="59">
        <f t="shared" si="5"/>
        <v>25</v>
      </c>
      <c r="L19" s="59">
        <f t="shared" si="5"/>
        <v>15</v>
      </c>
      <c r="M19" s="59">
        <f t="shared" si="5"/>
        <v>15</v>
      </c>
      <c r="N19" s="59">
        <f t="shared" si="5"/>
        <v>15</v>
      </c>
      <c r="O19" s="59">
        <f t="shared" si="5"/>
        <v>15</v>
      </c>
      <c r="P19" s="59">
        <f t="shared" si="5"/>
        <v>15</v>
      </c>
      <c r="Q19" s="59">
        <f t="shared" si="5"/>
        <v>15</v>
      </c>
      <c r="R19" s="59">
        <f t="shared" si="5"/>
        <v>15</v>
      </c>
      <c r="S19" s="59">
        <f t="shared" si="5"/>
        <v>15</v>
      </c>
      <c r="T19" s="59">
        <f t="shared" si="5"/>
        <v>15</v>
      </c>
      <c r="U19" s="59">
        <f t="shared" si="5"/>
        <v>5</v>
      </c>
      <c r="V19" s="59">
        <f t="shared" si="5"/>
        <v>15</v>
      </c>
      <c r="W19" s="59">
        <f t="shared" si="5"/>
        <v>5</v>
      </c>
      <c r="X19" s="59">
        <f t="shared" si="5"/>
        <v>5</v>
      </c>
      <c r="Y19" s="59">
        <f t="shared" si="5"/>
        <v>5</v>
      </c>
      <c r="Z19" s="59">
        <f t="shared" si="5"/>
        <v>5</v>
      </c>
      <c r="AA19" s="59">
        <f t="shared" si="5"/>
        <v>5</v>
      </c>
      <c r="AB19" s="59">
        <f t="shared" si="5"/>
        <v>5</v>
      </c>
      <c r="AC19" s="59">
        <f>AC10*$C19</f>
        <v>5</v>
      </c>
    </row>
    <row r="20" spans="2:29" ht="6" customHeight="1" x14ac:dyDescent="0.25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</row>
    <row r="21" spans="2:29" ht="30" x14ac:dyDescent="0.25">
      <c r="B21" s="60" t="s">
        <v>225</v>
      </c>
      <c r="C21" s="59"/>
      <c r="D21" s="59">
        <f>SUM(D14:D19)</f>
        <v>220</v>
      </c>
      <c r="E21" s="59">
        <f t="shared" ref="E21:AC21" si="6">SUM(E14:E19)</f>
        <v>192</v>
      </c>
      <c r="F21" s="59">
        <f t="shared" si="6"/>
        <v>206</v>
      </c>
      <c r="G21" s="59">
        <f t="shared" si="6"/>
        <v>192</v>
      </c>
      <c r="H21" s="59">
        <f t="shared" si="6"/>
        <v>182</v>
      </c>
      <c r="I21" s="59">
        <f t="shared" si="6"/>
        <v>196</v>
      </c>
      <c r="J21" s="59">
        <f t="shared" si="6"/>
        <v>168</v>
      </c>
      <c r="K21" s="59">
        <f t="shared" si="6"/>
        <v>220</v>
      </c>
      <c r="L21" s="59">
        <f t="shared" si="6"/>
        <v>94</v>
      </c>
      <c r="M21" s="59">
        <f t="shared" si="6"/>
        <v>142</v>
      </c>
      <c r="N21" s="59">
        <f t="shared" si="6"/>
        <v>108</v>
      </c>
      <c r="O21" s="59">
        <f t="shared" si="6"/>
        <v>94</v>
      </c>
      <c r="P21" s="59">
        <f t="shared" si="6"/>
        <v>108</v>
      </c>
      <c r="Q21" s="59">
        <f t="shared" si="6"/>
        <v>108</v>
      </c>
      <c r="R21" s="59">
        <f t="shared" si="6"/>
        <v>94</v>
      </c>
      <c r="S21" s="59">
        <f t="shared" si="6"/>
        <v>142</v>
      </c>
      <c r="T21" s="59">
        <f t="shared" si="6"/>
        <v>108</v>
      </c>
      <c r="U21" s="59">
        <f t="shared" si="6"/>
        <v>96</v>
      </c>
      <c r="V21" s="59">
        <f t="shared" si="6"/>
        <v>106</v>
      </c>
      <c r="W21" s="59">
        <f t="shared" si="6"/>
        <v>92</v>
      </c>
      <c r="X21" s="59">
        <f t="shared" si="6"/>
        <v>96</v>
      </c>
      <c r="Y21" s="59">
        <f t="shared" si="6"/>
        <v>92</v>
      </c>
      <c r="Z21" s="59">
        <f t="shared" si="6"/>
        <v>98</v>
      </c>
      <c r="AA21" s="59">
        <f t="shared" si="6"/>
        <v>98</v>
      </c>
      <c r="AB21" s="59">
        <f t="shared" si="6"/>
        <v>84</v>
      </c>
      <c r="AC21" s="59">
        <f t="shared" si="6"/>
        <v>84</v>
      </c>
    </row>
  </sheetData>
  <conditionalFormatting sqref="D21:K21">
    <cfRule type="top10" dxfId="3" priority="4" rank="3"/>
  </conditionalFormatting>
  <conditionalFormatting sqref="L21:T21">
    <cfRule type="top10" dxfId="2" priority="3" rank="3"/>
  </conditionalFormatting>
  <conditionalFormatting sqref="U21:Y21">
    <cfRule type="top10" dxfId="1" priority="2" rank="3"/>
  </conditionalFormatting>
  <conditionalFormatting sqref="Z21:AC21">
    <cfRule type="top10" dxfId="0" priority="1" rank="2"/>
  </conditionalFormatting>
  <pageMargins left="0.7" right="0.7" top="0.75" bottom="0.75" header="0.3" footer="0.3"/>
  <pageSetup orientation="portrait" r:id="rId1"/>
  <customProperties>
    <customPr name="EpmWorksheetKeyString_GUID" r:id="rId2"/>
    <customPr name="FPMExcelClientCellBasedFunctionStatus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C518-99B4-417B-9264-C5ACCF5CD9FB}">
  <dimension ref="B1:Q27"/>
  <sheetViews>
    <sheetView tabSelected="1" zoomScale="85" zoomScaleNormal="85" workbookViewId="0"/>
  </sheetViews>
  <sheetFormatPr defaultRowHeight="15" x14ac:dyDescent="0.25"/>
  <cols>
    <col min="1" max="1" width="2.7109375" customWidth="1"/>
    <col min="2" max="2" width="5" bestFit="1" customWidth="1"/>
    <col min="3" max="3" width="8.28515625" bestFit="1" customWidth="1"/>
    <col min="4" max="4" width="29" bestFit="1" customWidth="1"/>
    <col min="5" max="5" width="12.5703125" bestFit="1" customWidth="1"/>
    <col min="6" max="6" width="11.85546875" bestFit="1" customWidth="1"/>
    <col min="7" max="7" width="25.28515625" style="62" bestFit="1" customWidth="1"/>
    <col min="8" max="8" width="22.7109375" bestFit="1" customWidth="1"/>
    <col min="9" max="9" width="10" style="62" bestFit="1" customWidth="1"/>
    <col min="10" max="10" width="15.42578125" bestFit="1" customWidth="1"/>
    <col min="11" max="11" width="17.7109375" style="62" bestFit="1" customWidth="1"/>
    <col min="12" max="12" width="15" bestFit="1" customWidth="1"/>
    <col min="13" max="13" width="18.42578125" bestFit="1" customWidth="1"/>
    <col min="14" max="14" width="14.42578125" bestFit="1" customWidth="1"/>
    <col min="15" max="15" width="12.42578125" style="62" bestFit="1" customWidth="1"/>
    <col min="16" max="16" width="20.85546875" bestFit="1" customWidth="1"/>
    <col min="17" max="17" width="12.7109375" bestFit="1" customWidth="1"/>
  </cols>
  <sheetData>
    <row r="1" spans="2:17" x14ac:dyDescent="0.25">
      <c r="B1" s="41" t="s">
        <v>32</v>
      </c>
      <c r="C1" s="41" t="s">
        <v>25</v>
      </c>
      <c r="D1" s="41" t="s">
        <v>26</v>
      </c>
      <c r="E1" s="41" t="s">
        <v>229</v>
      </c>
      <c r="F1" s="41" t="s">
        <v>230</v>
      </c>
      <c r="G1" s="61" t="s">
        <v>231</v>
      </c>
      <c r="H1" s="41" t="s">
        <v>232</v>
      </c>
      <c r="I1" s="61" t="s">
        <v>124</v>
      </c>
      <c r="J1" s="41" t="s">
        <v>233</v>
      </c>
      <c r="K1" s="63" t="s">
        <v>234</v>
      </c>
      <c r="L1" s="40" t="s">
        <v>235</v>
      </c>
      <c r="M1" s="40" t="s">
        <v>236</v>
      </c>
      <c r="N1" s="40" t="s">
        <v>237</v>
      </c>
      <c r="O1" s="63" t="s">
        <v>238</v>
      </c>
      <c r="P1" s="40" t="s">
        <v>239</v>
      </c>
      <c r="Q1" s="40" t="s">
        <v>196</v>
      </c>
    </row>
    <row r="2" spans="2:17" x14ac:dyDescent="0.25">
      <c r="B2">
        <v>2019</v>
      </c>
      <c r="C2" t="s">
        <v>240</v>
      </c>
      <c r="D2" t="s">
        <v>198</v>
      </c>
      <c r="E2">
        <v>22</v>
      </c>
      <c r="F2">
        <v>5</v>
      </c>
      <c r="G2" s="62">
        <v>1046</v>
      </c>
      <c r="H2">
        <v>5</v>
      </c>
      <c r="I2" s="62">
        <v>27009</v>
      </c>
      <c r="J2">
        <v>5</v>
      </c>
      <c r="K2" s="64">
        <v>926.04</v>
      </c>
      <c r="L2">
        <v>5</v>
      </c>
      <c r="M2">
        <v>28</v>
      </c>
      <c r="N2">
        <v>5</v>
      </c>
      <c r="O2" s="62">
        <v>24182</v>
      </c>
      <c r="P2" s="47">
        <v>0.9</v>
      </c>
      <c r="Q2">
        <v>5</v>
      </c>
    </row>
    <row r="3" spans="2:17" x14ac:dyDescent="0.25">
      <c r="B3">
        <v>2019</v>
      </c>
      <c r="C3" t="s">
        <v>240</v>
      </c>
      <c r="D3" t="s">
        <v>199</v>
      </c>
      <c r="E3">
        <v>23</v>
      </c>
      <c r="F3">
        <v>5</v>
      </c>
      <c r="G3" s="62">
        <v>1086.2</v>
      </c>
      <c r="H3">
        <v>5</v>
      </c>
      <c r="I3" s="62">
        <v>33830</v>
      </c>
      <c r="J3">
        <v>3</v>
      </c>
      <c r="K3" s="64">
        <v>963</v>
      </c>
      <c r="L3">
        <v>3</v>
      </c>
      <c r="M3">
        <v>28</v>
      </c>
      <c r="N3">
        <v>5</v>
      </c>
      <c r="O3" s="62">
        <v>30750</v>
      </c>
      <c r="P3" s="47">
        <v>0.90895654744309784</v>
      </c>
      <c r="Q3">
        <v>5</v>
      </c>
    </row>
    <row r="4" spans="2:17" x14ac:dyDescent="0.25">
      <c r="B4">
        <v>2019</v>
      </c>
      <c r="C4" t="s">
        <v>240</v>
      </c>
      <c r="D4" t="s">
        <v>200</v>
      </c>
      <c r="E4">
        <v>22</v>
      </c>
      <c r="F4">
        <v>5</v>
      </c>
      <c r="G4" s="62">
        <v>1086.2</v>
      </c>
      <c r="H4">
        <v>5</v>
      </c>
      <c r="I4" s="62">
        <v>28088</v>
      </c>
      <c r="J4">
        <v>5</v>
      </c>
      <c r="K4" s="64">
        <v>944.04</v>
      </c>
      <c r="L4">
        <v>3</v>
      </c>
      <c r="M4">
        <v>28</v>
      </c>
      <c r="N4">
        <v>5</v>
      </c>
      <c r="O4" s="62">
        <v>25837</v>
      </c>
      <c r="P4" s="47">
        <v>0.91985901452577612</v>
      </c>
      <c r="Q4">
        <v>5</v>
      </c>
    </row>
    <row r="5" spans="2:17" x14ac:dyDescent="0.25">
      <c r="B5">
        <v>2019</v>
      </c>
      <c r="C5" t="s">
        <v>240</v>
      </c>
      <c r="D5" t="s">
        <v>201</v>
      </c>
      <c r="E5">
        <v>22</v>
      </c>
      <c r="F5">
        <v>5</v>
      </c>
      <c r="G5" s="62">
        <v>1086.2</v>
      </c>
      <c r="H5">
        <v>5</v>
      </c>
      <c r="I5" s="62">
        <v>30648</v>
      </c>
      <c r="J5">
        <v>3</v>
      </c>
      <c r="K5" s="64">
        <v>981.96</v>
      </c>
      <c r="L5">
        <v>3</v>
      </c>
      <c r="M5">
        <v>28</v>
      </c>
      <c r="N5">
        <v>5</v>
      </c>
      <c r="O5" s="62">
        <v>28596</v>
      </c>
      <c r="P5" s="47">
        <v>0.93304620203602195</v>
      </c>
      <c r="Q5">
        <v>5</v>
      </c>
    </row>
    <row r="6" spans="2:17" x14ac:dyDescent="0.25">
      <c r="B6">
        <v>2019</v>
      </c>
      <c r="C6" t="s">
        <v>240</v>
      </c>
      <c r="D6" t="s">
        <v>202</v>
      </c>
      <c r="E6">
        <v>22</v>
      </c>
      <c r="F6">
        <v>5</v>
      </c>
      <c r="G6" s="62">
        <v>1063</v>
      </c>
      <c r="H6">
        <v>5</v>
      </c>
      <c r="I6" s="62">
        <v>32194</v>
      </c>
      <c r="J6">
        <v>3</v>
      </c>
      <c r="K6" s="64">
        <v>974.04</v>
      </c>
      <c r="L6">
        <v>3</v>
      </c>
      <c r="M6">
        <v>28</v>
      </c>
      <c r="N6">
        <v>5</v>
      </c>
      <c r="O6" s="62">
        <v>28596</v>
      </c>
      <c r="P6" s="47">
        <v>0.88824004472883145</v>
      </c>
      <c r="Q6">
        <v>3</v>
      </c>
    </row>
    <row r="7" spans="2:17" x14ac:dyDescent="0.25">
      <c r="B7">
        <v>2019</v>
      </c>
      <c r="C7" t="s">
        <v>240</v>
      </c>
      <c r="D7" t="s">
        <v>203</v>
      </c>
      <c r="E7">
        <v>22</v>
      </c>
      <c r="F7">
        <v>5</v>
      </c>
      <c r="G7" s="62">
        <v>1046.8</v>
      </c>
      <c r="H7">
        <v>5</v>
      </c>
      <c r="I7" s="62">
        <v>29762</v>
      </c>
      <c r="J7">
        <v>5</v>
      </c>
      <c r="K7" s="64">
        <v>975.96</v>
      </c>
      <c r="L7">
        <v>3</v>
      </c>
      <c r="M7">
        <v>28</v>
      </c>
      <c r="N7">
        <v>5</v>
      </c>
      <c r="O7" s="62">
        <v>25837</v>
      </c>
      <c r="P7" s="47">
        <v>0.86812042201464956</v>
      </c>
      <c r="Q7">
        <v>3</v>
      </c>
    </row>
    <row r="8" spans="2:17" x14ac:dyDescent="0.25">
      <c r="B8">
        <v>2019</v>
      </c>
      <c r="C8" t="s">
        <v>240</v>
      </c>
      <c r="D8" t="s">
        <v>204</v>
      </c>
      <c r="E8">
        <v>23</v>
      </c>
      <c r="F8">
        <v>5</v>
      </c>
      <c r="G8" s="62">
        <v>1054.2</v>
      </c>
      <c r="H8">
        <v>5</v>
      </c>
      <c r="I8" s="62">
        <v>35258</v>
      </c>
      <c r="J8">
        <v>1</v>
      </c>
      <c r="K8" s="64">
        <v>975.96</v>
      </c>
      <c r="L8">
        <v>3</v>
      </c>
      <c r="M8">
        <v>28</v>
      </c>
      <c r="N8">
        <v>5</v>
      </c>
      <c r="O8" s="62">
        <v>30750</v>
      </c>
      <c r="P8" s="47">
        <v>0.87214249248397524</v>
      </c>
      <c r="Q8">
        <v>3</v>
      </c>
    </row>
    <row r="9" spans="2:17" x14ac:dyDescent="0.25">
      <c r="B9">
        <v>2019</v>
      </c>
      <c r="C9" t="s">
        <v>240</v>
      </c>
      <c r="D9" t="s">
        <v>205</v>
      </c>
      <c r="E9">
        <v>22</v>
      </c>
      <c r="F9">
        <v>5</v>
      </c>
      <c r="G9" s="62">
        <v>1048.8</v>
      </c>
      <c r="H9">
        <v>5</v>
      </c>
      <c r="I9" s="62">
        <v>25381</v>
      </c>
      <c r="J9">
        <v>5</v>
      </c>
      <c r="K9" s="64">
        <v>903</v>
      </c>
      <c r="L9">
        <v>5</v>
      </c>
      <c r="M9">
        <v>28</v>
      </c>
      <c r="N9">
        <v>5</v>
      </c>
      <c r="O9" s="62">
        <v>24182</v>
      </c>
      <c r="P9" s="47">
        <v>0.95275993853670071</v>
      </c>
      <c r="Q9">
        <v>5</v>
      </c>
    </row>
    <row r="10" spans="2:17" x14ac:dyDescent="0.25">
      <c r="B10">
        <v>2019</v>
      </c>
      <c r="C10" t="s">
        <v>241</v>
      </c>
      <c r="D10" t="s">
        <v>206</v>
      </c>
      <c r="E10">
        <v>11</v>
      </c>
      <c r="F10">
        <v>1</v>
      </c>
      <c r="G10" s="62">
        <v>1393.8</v>
      </c>
      <c r="H10">
        <v>1</v>
      </c>
      <c r="I10" s="62">
        <v>37289</v>
      </c>
      <c r="J10">
        <v>1</v>
      </c>
      <c r="K10" s="64">
        <v>1047.96</v>
      </c>
      <c r="L10">
        <v>1</v>
      </c>
      <c r="M10">
        <v>30</v>
      </c>
      <c r="N10">
        <v>5</v>
      </c>
      <c r="O10" s="62">
        <v>29275</v>
      </c>
      <c r="P10" s="47">
        <v>0.78508407305103378</v>
      </c>
      <c r="Q10">
        <v>3</v>
      </c>
    </row>
    <row r="11" spans="2:17" x14ac:dyDescent="0.25">
      <c r="B11">
        <v>2019</v>
      </c>
      <c r="C11" t="s">
        <v>241</v>
      </c>
      <c r="D11" t="s">
        <v>207</v>
      </c>
      <c r="E11">
        <v>11</v>
      </c>
      <c r="F11">
        <v>1</v>
      </c>
      <c r="G11" s="62">
        <v>1079</v>
      </c>
      <c r="H11">
        <v>5</v>
      </c>
      <c r="I11" s="62">
        <v>27319</v>
      </c>
      <c r="J11">
        <v>5</v>
      </c>
      <c r="K11" s="64">
        <v>1010.04</v>
      </c>
      <c r="L11">
        <v>1</v>
      </c>
      <c r="M11">
        <v>30</v>
      </c>
      <c r="N11">
        <v>5</v>
      </c>
      <c r="O11" s="62">
        <v>22905</v>
      </c>
      <c r="P11" s="47">
        <v>0.83842746806252055</v>
      </c>
      <c r="Q11">
        <v>3</v>
      </c>
    </row>
    <row r="12" spans="2:17" x14ac:dyDescent="0.25">
      <c r="B12">
        <v>2019</v>
      </c>
      <c r="C12" t="s">
        <v>241</v>
      </c>
      <c r="D12" t="s">
        <v>208</v>
      </c>
      <c r="E12">
        <v>11</v>
      </c>
      <c r="F12">
        <v>1</v>
      </c>
      <c r="G12" s="62">
        <v>1220.4000000000001</v>
      </c>
      <c r="H12">
        <v>1</v>
      </c>
      <c r="I12" s="62">
        <v>32010</v>
      </c>
      <c r="J12">
        <v>3</v>
      </c>
      <c r="K12" s="64">
        <v>1020.96</v>
      </c>
      <c r="L12">
        <v>1</v>
      </c>
      <c r="M12">
        <v>30</v>
      </c>
      <c r="N12">
        <v>5</v>
      </c>
      <c r="O12" s="62">
        <v>25797</v>
      </c>
      <c r="P12" s="47">
        <v>0.80590440487347703</v>
      </c>
      <c r="Q12">
        <v>3</v>
      </c>
    </row>
    <row r="13" spans="2:17" x14ac:dyDescent="0.25">
      <c r="B13">
        <v>2019</v>
      </c>
      <c r="C13" t="s">
        <v>241</v>
      </c>
      <c r="D13" t="s">
        <v>209</v>
      </c>
      <c r="E13">
        <v>11</v>
      </c>
      <c r="F13">
        <v>1</v>
      </c>
      <c r="G13" s="62">
        <v>1385</v>
      </c>
      <c r="H13">
        <v>1</v>
      </c>
      <c r="I13" s="62">
        <v>35634</v>
      </c>
      <c r="J13">
        <v>1</v>
      </c>
      <c r="K13" s="64">
        <v>1046.04</v>
      </c>
      <c r="L13">
        <v>1</v>
      </c>
      <c r="M13">
        <v>30</v>
      </c>
      <c r="N13">
        <v>5</v>
      </c>
      <c r="O13" s="62">
        <v>29812</v>
      </c>
      <c r="P13" s="47">
        <v>0.83661671437391261</v>
      </c>
      <c r="Q13">
        <v>3</v>
      </c>
    </row>
    <row r="14" spans="2:17" x14ac:dyDescent="0.25">
      <c r="B14">
        <v>2019</v>
      </c>
      <c r="C14" t="s">
        <v>241</v>
      </c>
      <c r="D14" t="s">
        <v>210</v>
      </c>
      <c r="E14">
        <v>11</v>
      </c>
      <c r="F14">
        <v>1</v>
      </c>
      <c r="G14" s="62">
        <v>1385</v>
      </c>
      <c r="H14">
        <v>1</v>
      </c>
      <c r="I14" s="62">
        <v>31696</v>
      </c>
      <c r="J14">
        <v>3</v>
      </c>
      <c r="K14" s="64">
        <v>1047.96</v>
      </c>
      <c r="L14">
        <v>1</v>
      </c>
      <c r="M14">
        <v>30</v>
      </c>
      <c r="N14">
        <v>5</v>
      </c>
      <c r="O14" s="62">
        <v>26522</v>
      </c>
      <c r="P14" s="47">
        <v>0.83676173649671881</v>
      </c>
      <c r="Q14">
        <v>3</v>
      </c>
    </row>
    <row r="15" spans="2:17" x14ac:dyDescent="0.25">
      <c r="B15">
        <v>2019</v>
      </c>
      <c r="C15" t="s">
        <v>241</v>
      </c>
      <c r="D15" t="s">
        <v>211</v>
      </c>
      <c r="E15">
        <v>11</v>
      </c>
      <c r="F15">
        <v>1</v>
      </c>
      <c r="G15" s="62">
        <v>1211.5999999999999</v>
      </c>
      <c r="H15">
        <v>1</v>
      </c>
      <c r="I15" s="62">
        <v>30039</v>
      </c>
      <c r="J15">
        <v>3</v>
      </c>
      <c r="K15" s="64">
        <v>1014</v>
      </c>
      <c r="L15">
        <v>1</v>
      </c>
      <c r="M15">
        <v>30</v>
      </c>
      <c r="N15">
        <v>5</v>
      </c>
      <c r="O15" s="62">
        <v>24400</v>
      </c>
      <c r="P15" s="47">
        <v>0.81227737274876</v>
      </c>
      <c r="Q15">
        <v>3</v>
      </c>
    </row>
    <row r="16" spans="2:17" x14ac:dyDescent="0.25">
      <c r="B16">
        <v>2019</v>
      </c>
      <c r="C16" t="s">
        <v>241</v>
      </c>
      <c r="D16" t="s">
        <v>212</v>
      </c>
      <c r="E16">
        <v>11</v>
      </c>
      <c r="F16">
        <v>1</v>
      </c>
      <c r="G16" s="62">
        <v>1393.8</v>
      </c>
      <c r="H16">
        <v>1</v>
      </c>
      <c r="I16" s="62">
        <v>37535</v>
      </c>
      <c r="J16">
        <v>1</v>
      </c>
      <c r="K16" s="64">
        <v>1047.96</v>
      </c>
      <c r="L16">
        <v>1</v>
      </c>
      <c r="M16">
        <v>30</v>
      </c>
      <c r="N16">
        <v>5</v>
      </c>
      <c r="O16" s="62">
        <v>31072</v>
      </c>
      <c r="P16" s="47">
        <v>0.82781404022911953</v>
      </c>
      <c r="Q16">
        <v>3</v>
      </c>
    </row>
    <row r="17" spans="2:17" x14ac:dyDescent="0.25">
      <c r="B17">
        <v>2019</v>
      </c>
      <c r="C17" t="s">
        <v>241</v>
      </c>
      <c r="D17" t="s">
        <v>213</v>
      </c>
      <c r="E17">
        <v>11</v>
      </c>
      <c r="F17">
        <v>1</v>
      </c>
      <c r="G17" s="62">
        <v>1087.8</v>
      </c>
      <c r="H17">
        <v>5</v>
      </c>
      <c r="I17" s="62">
        <v>28968</v>
      </c>
      <c r="J17">
        <v>5</v>
      </c>
      <c r="K17" s="64">
        <v>1008</v>
      </c>
      <c r="L17">
        <v>1</v>
      </c>
      <c r="M17">
        <v>30</v>
      </c>
      <c r="N17">
        <v>5</v>
      </c>
      <c r="O17" s="62">
        <v>24041</v>
      </c>
      <c r="P17" s="47">
        <v>0.82991576912455123</v>
      </c>
      <c r="Q17">
        <v>3</v>
      </c>
    </row>
    <row r="18" spans="2:17" x14ac:dyDescent="0.25">
      <c r="B18">
        <v>2019</v>
      </c>
      <c r="C18" t="s">
        <v>241</v>
      </c>
      <c r="D18" t="s">
        <v>214</v>
      </c>
      <c r="E18">
        <v>11</v>
      </c>
      <c r="F18">
        <v>1</v>
      </c>
      <c r="G18" s="62">
        <v>1393.8</v>
      </c>
      <c r="H18">
        <v>1</v>
      </c>
      <c r="I18" s="62">
        <v>34021</v>
      </c>
      <c r="J18">
        <v>3</v>
      </c>
      <c r="K18" s="64">
        <v>1053</v>
      </c>
      <c r="L18">
        <v>1</v>
      </c>
      <c r="M18">
        <v>30</v>
      </c>
      <c r="N18">
        <v>5</v>
      </c>
      <c r="O18" s="62">
        <v>27798</v>
      </c>
      <c r="P18" s="47">
        <v>0.81708356603274446</v>
      </c>
      <c r="Q18">
        <v>3</v>
      </c>
    </row>
    <row r="19" spans="2:17" x14ac:dyDescent="0.25">
      <c r="B19">
        <v>2019</v>
      </c>
      <c r="C19" t="s">
        <v>242</v>
      </c>
      <c r="D19" t="s">
        <v>215</v>
      </c>
      <c r="E19">
        <v>15</v>
      </c>
      <c r="F19">
        <v>1</v>
      </c>
      <c r="G19" s="62">
        <v>1189.2</v>
      </c>
      <c r="H19">
        <v>3</v>
      </c>
      <c r="I19" s="62">
        <v>27484</v>
      </c>
      <c r="J19">
        <v>5</v>
      </c>
      <c r="K19" s="64">
        <v>951.96</v>
      </c>
      <c r="L19">
        <v>3</v>
      </c>
      <c r="M19">
        <v>24</v>
      </c>
      <c r="N19">
        <v>1</v>
      </c>
      <c r="O19" s="62">
        <v>20102</v>
      </c>
      <c r="P19" s="47">
        <v>0.73140736428467468</v>
      </c>
      <c r="Q19">
        <v>1</v>
      </c>
    </row>
    <row r="20" spans="2:17" x14ac:dyDescent="0.25">
      <c r="B20">
        <v>2019</v>
      </c>
      <c r="C20" t="s">
        <v>242</v>
      </c>
      <c r="D20" t="s">
        <v>216</v>
      </c>
      <c r="E20">
        <v>15</v>
      </c>
      <c r="F20">
        <v>1</v>
      </c>
      <c r="G20" s="62">
        <v>1141.5999999999999</v>
      </c>
      <c r="H20">
        <v>3</v>
      </c>
      <c r="I20" s="62">
        <v>26350</v>
      </c>
      <c r="J20">
        <v>5</v>
      </c>
      <c r="K20" s="64">
        <v>989.04</v>
      </c>
      <c r="L20">
        <v>3</v>
      </c>
      <c r="M20">
        <v>24</v>
      </c>
      <c r="N20">
        <v>1</v>
      </c>
      <c r="O20" s="62">
        <v>20102</v>
      </c>
      <c r="P20" s="47">
        <v>0.76288425047438335</v>
      </c>
      <c r="Q20">
        <v>3</v>
      </c>
    </row>
    <row r="21" spans="2:17" x14ac:dyDescent="0.25">
      <c r="B21">
        <v>2019</v>
      </c>
      <c r="C21" t="s">
        <v>242</v>
      </c>
      <c r="D21" t="s">
        <v>217</v>
      </c>
      <c r="E21">
        <v>17</v>
      </c>
      <c r="F21">
        <v>3</v>
      </c>
      <c r="G21" s="62">
        <v>1324.8</v>
      </c>
      <c r="H21">
        <v>1</v>
      </c>
      <c r="I21" s="62">
        <v>33688</v>
      </c>
      <c r="J21">
        <v>3</v>
      </c>
      <c r="K21" s="64">
        <v>978.96</v>
      </c>
      <c r="L21">
        <v>3</v>
      </c>
      <c r="M21">
        <v>24</v>
      </c>
      <c r="N21">
        <v>1</v>
      </c>
      <c r="O21" s="62">
        <v>25068</v>
      </c>
      <c r="P21" s="47">
        <v>0.74412253621467583</v>
      </c>
      <c r="Q21">
        <v>1</v>
      </c>
    </row>
    <row r="22" spans="2:17" x14ac:dyDescent="0.25">
      <c r="B22">
        <v>2019</v>
      </c>
      <c r="C22" t="s">
        <v>242</v>
      </c>
      <c r="D22" t="s">
        <v>218</v>
      </c>
      <c r="E22">
        <v>15</v>
      </c>
      <c r="F22">
        <v>1</v>
      </c>
      <c r="G22" s="62">
        <v>1102</v>
      </c>
      <c r="H22">
        <v>3</v>
      </c>
      <c r="I22" s="62">
        <v>23729</v>
      </c>
      <c r="J22">
        <v>5</v>
      </c>
      <c r="K22" s="64">
        <v>956.04</v>
      </c>
      <c r="L22">
        <v>3</v>
      </c>
      <c r="M22">
        <v>24</v>
      </c>
      <c r="N22">
        <v>1</v>
      </c>
      <c r="O22" s="62">
        <v>17614</v>
      </c>
      <c r="P22" s="47">
        <v>0.74229845336929501</v>
      </c>
      <c r="Q22">
        <v>1</v>
      </c>
    </row>
    <row r="23" spans="2:17" x14ac:dyDescent="0.25">
      <c r="B23">
        <v>2019</v>
      </c>
      <c r="C23" t="s">
        <v>242</v>
      </c>
      <c r="D23" t="s">
        <v>219</v>
      </c>
      <c r="E23">
        <v>17</v>
      </c>
      <c r="F23">
        <v>3</v>
      </c>
      <c r="G23" s="62">
        <v>1364.2</v>
      </c>
      <c r="H23">
        <v>1</v>
      </c>
      <c r="I23" s="62">
        <v>34615</v>
      </c>
      <c r="J23">
        <v>3</v>
      </c>
      <c r="K23" s="64">
        <v>981</v>
      </c>
      <c r="L23">
        <v>3</v>
      </c>
      <c r="M23">
        <v>24</v>
      </c>
      <c r="N23">
        <v>1</v>
      </c>
      <c r="O23" s="62">
        <v>25068</v>
      </c>
      <c r="P23" s="47">
        <v>0.72419471327459195</v>
      </c>
      <c r="Q23">
        <v>1</v>
      </c>
    </row>
    <row r="24" spans="2:17" x14ac:dyDescent="0.25">
      <c r="B24">
        <v>2019</v>
      </c>
      <c r="C24" t="s">
        <v>112</v>
      </c>
      <c r="D24" t="s">
        <v>220</v>
      </c>
      <c r="E24">
        <v>20</v>
      </c>
      <c r="F24">
        <v>3</v>
      </c>
      <c r="G24" s="62">
        <v>1221.5999999999999</v>
      </c>
      <c r="H24">
        <v>1</v>
      </c>
      <c r="I24" s="62">
        <v>31995</v>
      </c>
      <c r="J24">
        <v>3</v>
      </c>
      <c r="K24" s="64">
        <v>1038.96</v>
      </c>
      <c r="L24">
        <v>1</v>
      </c>
      <c r="M24">
        <v>25</v>
      </c>
      <c r="N24">
        <v>3</v>
      </c>
      <c r="O24" s="62">
        <v>23911</v>
      </c>
      <c r="P24" s="47">
        <v>0.74733552117518365</v>
      </c>
      <c r="Q24">
        <v>1</v>
      </c>
    </row>
    <row r="25" spans="2:17" x14ac:dyDescent="0.25">
      <c r="B25">
        <v>2019</v>
      </c>
      <c r="C25" t="s">
        <v>112</v>
      </c>
      <c r="D25" t="s">
        <v>221</v>
      </c>
      <c r="E25">
        <v>20</v>
      </c>
      <c r="F25">
        <v>3</v>
      </c>
      <c r="G25" s="62">
        <v>1235.28</v>
      </c>
      <c r="H25">
        <v>1</v>
      </c>
      <c r="I25" s="62">
        <v>33745</v>
      </c>
      <c r="J25">
        <v>3</v>
      </c>
      <c r="K25" s="64">
        <v>1038.96</v>
      </c>
      <c r="L25">
        <v>1</v>
      </c>
      <c r="M25">
        <v>25</v>
      </c>
      <c r="N25">
        <v>3</v>
      </c>
      <c r="O25" s="62">
        <v>23911</v>
      </c>
      <c r="P25" s="47">
        <v>0.70857904874796263</v>
      </c>
      <c r="Q25">
        <v>1</v>
      </c>
    </row>
    <row r="26" spans="2:17" x14ac:dyDescent="0.25">
      <c r="B26">
        <v>2019</v>
      </c>
      <c r="C26" t="s">
        <v>112</v>
      </c>
      <c r="D26" t="s">
        <v>222</v>
      </c>
      <c r="E26">
        <v>20</v>
      </c>
      <c r="F26">
        <v>3</v>
      </c>
      <c r="G26" s="62">
        <v>1235.28</v>
      </c>
      <c r="H26">
        <v>1</v>
      </c>
      <c r="I26" s="62">
        <v>40695</v>
      </c>
      <c r="J26">
        <v>1</v>
      </c>
      <c r="K26" s="64">
        <v>1041</v>
      </c>
      <c r="L26">
        <v>1</v>
      </c>
      <c r="M26">
        <v>25</v>
      </c>
      <c r="N26">
        <v>3</v>
      </c>
      <c r="O26" s="62">
        <v>28438</v>
      </c>
      <c r="P26" s="47">
        <v>0.69880820739648608</v>
      </c>
      <c r="Q26">
        <v>1</v>
      </c>
    </row>
    <row r="27" spans="2:17" x14ac:dyDescent="0.25">
      <c r="B27">
        <v>2019</v>
      </c>
      <c r="C27" t="s">
        <v>112</v>
      </c>
      <c r="D27" t="s">
        <v>223</v>
      </c>
      <c r="E27">
        <v>20</v>
      </c>
      <c r="F27">
        <v>3</v>
      </c>
      <c r="G27" s="62">
        <v>1358.808</v>
      </c>
      <c r="H27">
        <v>1</v>
      </c>
      <c r="I27" s="62">
        <v>42445</v>
      </c>
      <c r="J27">
        <v>1</v>
      </c>
      <c r="K27" s="64">
        <v>1041</v>
      </c>
      <c r="L27">
        <v>1</v>
      </c>
      <c r="M27">
        <v>25</v>
      </c>
      <c r="N27">
        <v>3</v>
      </c>
      <c r="O27" s="62">
        <v>28438</v>
      </c>
      <c r="P27" s="47">
        <v>0.66999646601484275</v>
      </c>
      <c r="Q27">
        <v>1</v>
      </c>
    </row>
  </sheetData>
  <pageMargins left="0.7" right="0.7" top="0.75" bottom="0.75" header="0.3" footer="0.3"/>
  <pageSetup orientation="portrait" r:id="rId1"/>
  <customProperties>
    <customPr name="EpmWorksheetKeyString_GUID" r:id="rId2"/>
    <customPr name="FPMExcelClientCellBasedFunctionStatus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 &amp; B. Data Scrape - Part 1</vt:lpstr>
      <vt:lpstr>A &amp; B. Data Scrape - Part 2</vt:lpstr>
      <vt:lpstr>Weights &amp; Scores Details</vt:lpstr>
      <vt:lpstr>Cleaned Trim Names</vt:lpstr>
      <vt:lpstr>C &amp; D. Cleaned Data - I &amp; II</vt:lpstr>
      <vt:lpstr>Weighted Decision Matrix</vt:lpstr>
      <vt:lpstr>E. Final Cleaned Data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Khatti, Abhishek</dc:creator>
  <cp:lastModifiedBy>Khatti, Abhishek</cp:lastModifiedBy>
  <dcterms:created xsi:type="dcterms:W3CDTF">2019-06-18T19:38:53Z</dcterms:created>
  <dcterms:modified xsi:type="dcterms:W3CDTF">2019-07-17T21:06:08Z</dcterms:modified>
</cp:coreProperties>
</file>