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8C415FBD-ECEE-49AB-B853-B94329DB3FFF}" xr6:coauthVersionLast="47" xr6:coauthVersionMax="47" xr10:uidLastSave="{00000000-0000-0000-0000-000000000000}"/>
  <bookViews>
    <workbookView xWindow="-108" yWindow="-108" windowWidth="23256" windowHeight="12576" xr2:uid="{61583CB5-05AE-4FB7-8E88-CEF139F465E9}"/>
  </bookViews>
  <sheets>
    <sheet name="Broiler chick" sheetId="3" r:id="rId1"/>
  </sheets>
  <definedNames>
    <definedName name="solver_adj" localSheetId="0" hidden="1">'Broiler chick'!$B$21:$AF$21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'Broiler chick'!$AE$21</definedName>
    <definedName name="solver_lhs2" localSheetId="0" hidden="1">'Broiler chick'!$AF$21</definedName>
    <definedName name="solver_lhs3" localSheetId="0" hidden="1">'Broiler chick'!$AI$4</definedName>
    <definedName name="solver_lhs4" localSheetId="0" hidden="1">'Broiler chick'!$AI$5:$AI$15</definedName>
    <definedName name="solver_lhs5" localSheetId="0" hidden="1">'Broiler chick'!$AI$5:$AI$8</definedName>
    <definedName name="solver_lhs6" localSheetId="0" hidden="1">'Broiler chick'!$B$21:$AD$21</definedName>
    <definedName name="solver_lhs7" localSheetId="0" hidden="1">'Broiler chick'!$B$21:$AD$21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'Broiler chick'!$AI$3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hs1" localSheetId="0" hidden="1">'Broiler chick'!$AE$20</definedName>
    <definedName name="solver_rhs2" localSheetId="0" hidden="1">'Broiler chick'!$AF$20</definedName>
    <definedName name="solver_rhs3" localSheetId="0" hidden="1">'Broiler chick'!$AG$4</definedName>
    <definedName name="solver_rhs4" localSheetId="0" hidden="1">'Broiler chick'!$AG$5:$AG$15</definedName>
    <definedName name="solver_rhs5" localSheetId="0" hidden="1">'Broiler chick'!$AH$5:$AH$8</definedName>
    <definedName name="solver_rhs6" localSheetId="0" hidden="1">'Broiler chick'!$B$20:$AD$20</definedName>
    <definedName name="solver_rhs7" localSheetId="0" hidden="1">'Broiler chick'!$B$19:$AD$19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5" i="3" l="1"/>
  <c r="AI14" i="3"/>
  <c r="AI13" i="3"/>
  <c r="AI12" i="3"/>
  <c r="AI11" i="3"/>
  <c r="AI10" i="3"/>
  <c r="AI9" i="3"/>
  <c r="AI8" i="3"/>
  <c r="AI7" i="3"/>
  <c r="AI6" i="3"/>
  <c r="AI5" i="3"/>
  <c r="AI4" i="3"/>
  <c r="AI3" i="3"/>
  <c r="B56" i="3" l="1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57" i="3" l="1"/>
</calcChain>
</file>

<file path=xl/sharedStrings.xml><?xml version="1.0" encoding="utf-8"?>
<sst xmlns="http://schemas.openxmlformats.org/spreadsheetml/2006/main" count="59" uniqueCount="58">
  <si>
    <t>Jowar</t>
  </si>
  <si>
    <t>Limestone Ponder</t>
  </si>
  <si>
    <t>Dicalcium Phosphate</t>
  </si>
  <si>
    <t>Bone Meal</t>
  </si>
  <si>
    <t>ME (Kcal/Kg)</t>
  </si>
  <si>
    <t>C.Protein (%)</t>
  </si>
  <si>
    <t>C. Fat (%)</t>
  </si>
  <si>
    <t>C.Fibre (%)</t>
  </si>
  <si>
    <t xml:space="preserve"> Lysine</t>
  </si>
  <si>
    <t xml:space="preserve"> Methionine</t>
  </si>
  <si>
    <t xml:space="preserve"> Methionine-Cystein</t>
  </si>
  <si>
    <t>Ca</t>
  </si>
  <si>
    <t>Avail.Phosphorus</t>
  </si>
  <si>
    <t>Maize</t>
  </si>
  <si>
    <t>Bajara</t>
  </si>
  <si>
    <t>Rice (broken)</t>
  </si>
  <si>
    <t>Wheat</t>
  </si>
  <si>
    <t>Barley Grain</t>
  </si>
  <si>
    <t>Rice Polish</t>
  </si>
  <si>
    <t>Ragi</t>
  </si>
  <si>
    <t>Tapioca Flour</t>
  </si>
  <si>
    <t>Vegetable Fat</t>
  </si>
  <si>
    <t>Soy Meal</t>
  </si>
  <si>
    <t>Groundnut Meal</t>
  </si>
  <si>
    <t>Rapeseed Extract</t>
  </si>
  <si>
    <t>Sunflower Extract</t>
  </si>
  <si>
    <t>Sesame Extract</t>
  </si>
  <si>
    <t>Fullfat Soy</t>
  </si>
  <si>
    <t>Fishmeal</t>
  </si>
  <si>
    <t>Meat &amp; Bonemeal</t>
  </si>
  <si>
    <t>Ricebran Doc</t>
  </si>
  <si>
    <t>Wheat Bran</t>
  </si>
  <si>
    <t>Molasses</t>
  </si>
  <si>
    <t>I</t>
  </si>
  <si>
    <t>item</t>
  </si>
  <si>
    <t>Sodium</t>
  </si>
  <si>
    <t>Chloride</t>
  </si>
  <si>
    <t>Shell grit</t>
  </si>
  <si>
    <t>Sodium chloride</t>
  </si>
  <si>
    <t>Sod. Bicarb</t>
  </si>
  <si>
    <t>Lys</t>
  </si>
  <si>
    <t>DL Methionine</t>
  </si>
  <si>
    <t>Min mix</t>
  </si>
  <si>
    <t>Vit Mix</t>
  </si>
  <si>
    <t>Cost</t>
  </si>
  <si>
    <t>Weight</t>
  </si>
  <si>
    <t>ingredients constraints (%)</t>
  </si>
  <si>
    <t>Min (%)</t>
  </si>
  <si>
    <t>Max (%)</t>
  </si>
  <si>
    <t>Ingredients Inclusions (%)</t>
  </si>
  <si>
    <t>Nutrients Limits</t>
  </si>
  <si>
    <t>Min</t>
  </si>
  <si>
    <t>Max</t>
  </si>
  <si>
    <t>Column1</t>
  </si>
  <si>
    <t>Diet specification</t>
  </si>
  <si>
    <t>Composition</t>
  </si>
  <si>
    <t>Ingredietns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</si>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</sst>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0" fontId="0" fillId="2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  <xf numFmtId="10" fontId="1" fillId="4" borderId="0" xfId="0" applyNumberFormat="1" applyFont="1" applyFill="1"/>
  </cellXfs>
  <cellStyles count="2">
    <cellStyle name="Normal" xfId="0" builtinId="0"/>
    <cellStyle name="Warning Text" xfId="1" builtinId="1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172CA0-DC6D-4335-B71B-027F38D5FDA2}" name="Table14" displayName="Table14" ref="A2:AF16" totalsRowShown="0">
  <autoFilter ref="A2:AF16" xr:uid="{62172CA0-DC6D-4335-B71B-027F38D5FDA2}"/>
  <tableColumns count="32">
    <tableColumn id="1" xr3:uid="{A8834F48-AFA2-4C10-A8E6-236F648EA627}" name="item"/>
    <tableColumn id="2" xr3:uid="{7E537C99-58D6-418A-B2E3-429002096DFD}" name="Maize"/>
    <tableColumn id="3" xr3:uid="{0ADE817B-DE5D-40B3-9C0D-51FEEC3BDB78}" name="Jowar"/>
    <tableColumn id="4" xr3:uid="{CCE2EA4D-B50F-46F9-9410-88F098F43A5F}" name="Bajara"/>
    <tableColumn id="5" xr3:uid="{CF232EE8-4360-4D2F-ACAB-B2E404455686}" name="Rice (broken)"/>
    <tableColumn id="6" xr3:uid="{811F1E31-223C-454C-B7AB-4C1CECB85869}" name="Wheat"/>
    <tableColumn id="7" xr3:uid="{0702495C-2694-4AF0-911F-1DA78110CC22}" name="Barley Grain"/>
    <tableColumn id="8" xr3:uid="{F966E0CD-EE3E-4178-A66B-5B477BE5567E}" name="Rice Polish"/>
    <tableColumn id="9" xr3:uid="{07896198-515C-4943-83F6-3DD00524003E}" name="Ragi"/>
    <tableColumn id="10" xr3:uid="{BB186A90-F976-48BF-984B-D46B2D3D1F23}" name="Tapioca Flour"/>
    <tableColumn id="11" xr3:uid="{325CC02C-667A-4260-BD55-D6FF5F8FD7A5}" name="Vegetable Fat"/>
    <tableColumn id="12" xr3:uid="{BC18A25C-C4DD-4E62-A7AF-71CCF8670F49}" name="Soy Meal"/>
    <tableColumn id="13" xr3:uid="{37EC01D2-6CBA-41D3-8F97-23ACA3B419F4}" name="Groundnut Meal"/>
    <tableColumn id="14" xr3:uid="{300175C9-C1ED-41E4-9023-0DA607BB3B22}" name="Rapeseed Extract"/>
    <tableColumn id="15" xr3:uid="{9B6BB43A-F573-496F-B520-E0382F517044}" name="Sunflower Extract"/>
    <tableColumn id="16" xr3:uid="{3B78BEAB-9557-443F-A61A-ACDE21572357}" name="Sesame Extract"/>
    <tableColumn id="17" xr3:uid="{B97B2426-CEB1-4532-93BD-2C070AAF393D}" name="Fullfat Soy"/>
    <tableColumn id="18" xr3:uid="{84CA446A-5AAD-4369-B457-6059BFA2C73F}" name="Fishmeal"/>
    <tableColumn id="19" xr3:uid="{D872C655-C3F5-4337-B354-6C59E6A08EA1}" name="Meat &amp; Bonemeal"/>
    <tableColumn id="20" xr3:uid="{13E98684-71C8-4917-8B12-B0EFB05F9F7B}" name="Ricebran Doc"/>
    <tableColumn id="21" xr3:uid="{5F9807E0-E838-447B-9281-5AE66668C48C}" name="Wheat Bran"/>
    <tableColumn id="23" xr3:uid="{AE6109E1-87FE-4DE9-9AD8-3A2F0A73ECEF}" name="Molasses"/>
    <tableColumn id="24" xr3:uid="{79FA8905-157C-48FD-A5D4-0ABB9AFF70F5}" name="Limestone Ponder"/>
    <tableColumn id="25" xr3:uid="{A9F141C7-BFE2-424F-82B3-E3E1C5C32E58}" name="Dicalcium Phosphate"/>
    <tableColumn id="26" xr3:uid="{9C543DB1-4988-419D-B80D-350A8190590A}" name="Bone Meal"/>
    <tableColumn id="27" xr3:uid="{CC15AEF6-B55A-43E5-85F0-D26270906B8E}" name="Shell grit"/>
    <tableColumn id="28" xr3:uid="{C7CA3381-0AE8-4D33-995B-A3F20B31872D}" name="Sodium chloride"/>
    <tableColumn id="29" xr3:uid="{EEA16011-5F43-4567-858C-882B46BAE11C}" name="Sod. Bicarb"/>
    <tableColumn id="30" xr3:uid="{3883263E-970A-4C4F-9FFB-7FA747BA3299}" name="Lys"/>
    <tableColumn id="31" xr3:uid="{E239FA09-EEAC-4DD0-A0E8-DFBF5CE935B8}" name="DL Methionine"/>
    <tableColumn id="32" xr3:uid="{2AFAF5D4-6772-4E9A-A047-52F1AADA4448}" name="Min mix"/>
    <tableColumn id="33" xr3:uid="{FDE05BD7-8606-4313-BA6F-3BAC570668CB}" name="Vit Mix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37FA53-7402-4065-9989-5005E98C52BC}" name="Table25" displayName="Table25" ref="AG1:AH16" totalsRowShown="0" headerRowDxfId="0">
  <autoFilter ref="AG1:AH16" xr:uid="{6237FA53-7402-4065-9989-5005E98C52BC}"/>
  <tableColumns count="2">
    <tableColumn id="1" xr3:uid="{A47A0018-088F-4D08-8131-36161E376362}" name="Nutrients Limits"/>
    <tableColumn id="2" xr3:uid="{842C90F3-773C-40E7-B1AF-613D72BE1496}" name="Column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B97E-A8D8-447F-A3F8-34396BBD76D1}">
  <dimension ref="A1:AJ57"/>
  <sheetViews>
    <sheetView tabSelected="1" topLeftCell="Q1" zoomScale="65" zoomScaleNormal="65" workbookViewId="0">
      <selection activeCell="AI3" sqref="AI3"/>
    </sheetView>
  </sheetViews>
  <sheetFormatPr defaultRowHeight="14.4" x14ac:dyDescent="0.3"/>
  <cols>
    <col min="1" max="1" width="27.6640625" bestFit="1" customWidth="1"/>
    <col min="4" max="4" width="22.33203125" bestFit="1" customWidth="1"/>
    <col min="5" max="5" width="21.88671875" bestFit="1" customWidth="1"/>
    <col min="7" max="7" width="12.77734375" customWidth="1"/>
    <col min="8" max="8" width="11.5546875" customWidth="1"/>
    <col min="10" max="10" width="13.88671875" customWidth="1"/>
    <col min="11" max="11" width="14" customWidth="1"/>
    <col min="12" max="12" width="10.33203125" customWidth="1"/>
    <col min="13" max="13" width="16.109375" customWidth="1"/>
    <col min="14" max="14" width="17" customWidth="1"/>
    <col min="15" max="15" width="17.33203125" customWidth="1"/>
    <col min="16" max="16" width="15.33203125" customWidth="1"/>
    <col min="17" max="17" width="11.33203125" customWidth="1"/>
    <col min="18" max="18" width="10" customWidth="1"/>
    <col min="19" max="19" width="17.6640625" customWidth="1"/>
    <col min="20" max="20" width="13.6640625" customWidth="1"/>
    <col min="21" max="21" width="12.5546875" customWidth="1"/>
    <col min="22" max="22" width="10.44140625" customWidth="1"/>
    <col min="23" max="23" width="17.5546875" customWidth="1"/>
    <col min="24" max="24" width="19.77734375" customWidth="1"/>
    <col min="25" max="25" width="11.6640625" customWidth="1"/>
    <col min="26" max="26" width="9.77734375" customWidth="1"/>
    <col min="27" max="27" width="15.88671875" customWidth="1"/>
    <col min="28" max="28" width="12" customWidth="1"/>
    <col min="30" max="30" width="14.77734375" customWidth="1"/>
    <col min="31" max="31" width="9.33203125" customWidth="1"/>
    <col min="33" max="33" width="18.109375" customWidth="1"/>
    <col min="34" max="34" width="11.33203125" customWidth="1"/>
  </cols>
  <sheetData>
    <row r="1" spans="1:36" x14ac:dyDescent="0.3">
      <c r="AG1" s="5" t="s">
        <v>50</v>
      </c>
      <c r="AH1" s="5" t="s">
        <v>53</v>
      </c>
    </row>
    <row r="2" spans="1:36" x14ac:dyDescent="0.3">
      <c r="A2" t="s">
        <v>34</v>
      </c>
      <c r="B2" t="s">
        <v>13</v>
      </c>
      <c r="C2" t="s">
        <v>0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1</v>
      </c>
      <c r="X2" t="s">
        <v>2</v>
      </c>
      <c r="Y2" t="s">
        <v>3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51</v>
      </c>
      <c r="AH2" t="s">
        <v>52</v>
      </c>
      <c r="AI2" s="6" t="s">
        <v>54</v>
      </c>
    </row>
    <row r="3" spans="1:36" x14ac:dyDescent="0.3">
      <c r="A3" t="s">
        <v>44</v>
      </c>
      <c r="B3">
        <v>22</v>
      </c>
      <c r="C3">
        <v>42</v>
      </c>
      <c r="D3">
        <v>20</v>
      </c>
      <c r="E3">
        <v>9</v>
      </c>
      <c r="F3">
        <v>24</v>
      </c>
      <c r="G3">
        <v>20</v>
      </c>
      <c r="H3">
        <v>22</v>
      </c>
      <c r="I3">
        <v>43</v>
      </c>
      <c r="J3">
        <v>35</v>
      </c>
      <c r="K3">
        <v>75</v>
      </c>
      <c r="L3">
        <v>45</v>
      </c>
      <c r="M3">
        <v>25</v>
      </c>
      <c r="N3">
        <v>28</v>
      </c>
      <c r="O3">
        <v>25</v>
      </c>
      <c r="P3">
        <v>25</v>
      </c>
      <c r="Q3">
        <v>50</v>
      </c>
      <c r="R3">
        <v>25</v>
      </c>
      <c r="S3">
        <v>30</v>
      </c>
      <c r="T3">
        <v>14</v>
      </c>
      <c r="U3">
        <v>17</v>
      </c>
      <c r="V3">
        <v>14</v>
      </c>
      <c r="W3">
        <v>24</v>
      </c>
      <c r="X3">
        <v>28</v>
      </c>
      <c r="Y3">
        <v>25</v>
      </c>
      <c r="Z3">
        <v>10</v>
      </c>
      <c r="AA3">
        <v>18</v>
      </c>
      <c r="AB3">
        <v>32</v>
      </c>
      <c r="AC3">
        <v>98</v>
      </c>
      <c r="AD3">
        <v>102</v>
      </c>
      <c r="AE3">
        <v>100</v>
      </c>
      <c r="AF3">
        <v>250</v>
      </c>
      <c r="AI3" s="6">
        <f>SUMPRODUCT(Table14[[#This Row],[Maize]:[Vit Mix]],B21:AF21)</f>
        <v>24.516200633814567</v>
      </c>
    </row>
    <row r="4" spans="1:36" x14ac:dyDescent="0.3">
      <c r="A4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I4" s="6">
        <f>SUMPRODUCT(Table14[[#This Row],[Maize]:[Vit Mix]],B21:AF21)</f>
        <v>1.000000000000002</v>
      </c>
    </row>
    <row r="5" spans="1:36" x14ac:dyDescent="0.3">
      <c r="A5" t="s">
        <v>4</v>
      </c>
      <c r="B5">
        <v>3.3</v>
      </c>
      <c r="C5">
        <v>3</v>
      </c>
      <c r="D5">
        <v>2.64</v>
      </c>
      <c r="E5">
        <v>2.6</v>
      </c>
      <c r="F5">
        <v>3.1</v>
      </c>
      <c r="G5">
        <v>2.64</v>
      </c>
      <c r="H5">
        <v>2.7</v>
      </c>
      <c r="I5">
        <v>2.95</v>
      </c>
      <c r="J5">
        <v>3.3</v>
      </c>
      <c r="K5">
        <v>8.8000000000000007</v>
      </c>
      <c r="L5">
        <v>2.25</v>
      </c>
      <c r="M5">
        <v>2.4</v>
      </c>
      <c r="N5">
        <v>1.9</v>
      </c>
      <c r="O5">
        <v>1.54</v>
      </c>
      <c r="P5">
        <v>2.2000000000000002</v>
      </c>
      <c r="Q5">
        <v>3.3</v>
      </c>
      <c r="R5">
        <v>2.1800000000000002</v>
      </c>
      <c r="S5">
        <v>1.8480000000000001</v>
      </c>
      <c r="T5">
        <v>1.8</v>
      </c>
      <c r="U5">
        <v>1.4</v>
      </c>
      <c r="V5">
        <v>2</v>
      </c>
      <c r="AG5">
        <v>2.78</v>
      </c>
      <c r="AH5">
        <v>2.9</v>
      </c>
      <c r="AI5" s="6">
        <f>SUMPRODUCT(Table14[[#This Row],[Maize]:[Vit Mix]],B21:AF21)</f>
        <v>2.7800000000000047</v>
      </c>
      <c r="AJ5" s="1"/>
    </row>
    <row r="6" spans="1:36" x14ac:dyDescent="0.3">
      <c r="A6" t="s">
        <v>5</v>
      </c>
      <c r="B6">
        <v>9</v>
      </c>
      <c r="C6">
        <v>10</v>
      </c>
      <c r="D6">
        <v>12.7</v>
      </c>
      <c r="E6">
        <v>7.9</v>
      </c>
      <c r="F6">
        <v>14</v>
      </c>
      <c r="G6">
        <v>11.5</v>
      </c>
      <c r="H6">
        <v>12.7</v>
      </c>
      <c r="I6">
        <v>12.6</v>
      </c>
      <c r="J6">
        <v>2</v>
      </c>
      <c r="L6">
        <v>44</v>
      </c>
      <c r="M6">
        <v>44</v>
      </c>
      <c r="N6">
        <v>36</v>
      </c>
      <c r="O6">
        <v>28</v>
      </c>
      <c r="P6">
        <v>44</v>
      </c>
      <c r="Q6">
        <v>38</v>
      </c>
      <c r="R6">
        <v>45</v>
      </c>
      <c r="S6">
        <v>45</v>
      </c>
      <c r="T6">
        <v>16</v>
      </c>
      <c r="U6">
        <v>14.5</v>
      </c>
      <c r="V6">
        <v>3</v>
      </c>
      <c r="AC6">
        <v>94</v>
      </c>
      <c r="AD6">
        <v>58</v>
      </c>
      <c r="AG6">
        <v>26.5</v>
      </c>
      <c r="AH6">
        <v>28</v>
      </c>
      <c r="AI6" s="6">
        <f>SUMPRODUCT(Table14[[#This Row],[Maize]:[Vit Mix]],B21:AF21)</f>
        <v>26.500000000000043</v>
      </c>
      <c r="AJ6" s="1"/>
    </row>
    <row r="7" spans="1:36" x14ac:dyDescent="0.3">
      <c r="A7" t="s">
        <v>6</v>
      </c>
      <c r="B7">
        <v>4</v>
      </c>
      <c r="C7">
        <v>3</v>
      </c>
      <c r="D7">
        <v>4.9000000000000004</v>
      </c>
      <c r="E7">
        <v>1.7</v>
      </c>
      <c r="F7">
        <v>2.6</v>
      </c>
      <c r="G7">
        <v>1.9</v>
      </c>
      <c r="H7">
        <v>14</v>
      </c>
      <c r="I7">
        <v>1.85</v>
      </c>
      <c r="J7">
        <v>0.7</v>
      </c>
      <c r="K7">
        <v>99.4</v>
      </c>
      <c r="L7">
        <v>0.8</v>
      </c>
      <c r="M7">
        <v>1</v>
      </c>
      <c r="N7">
        <v>1.7</v>
      </c>
      <c r="O7">
        <v>1</v>
      </c>
      <c r="P7">
        <v>0.5</v>
      </c>
      <c r="Q7">
        <v>18</v>
      </c>
      <c r="R7">
        <v>7</v>
      </c>
      <c r="S7">
        <v>8.6</v>
      </c>
      <c r="T7">
        <v>0.5</v>
      </c>
      <c r="U7">
        <v>3</v>
      </c>
      <c r="AG7">
        <v>5</v>
      </c>
      <c r="AH7">
        <v>7</v>
      </c>
      <c r="AI7" s="6">
        <f>SUMPRODUCT(Table14[[#This Row],[Maize]:[Vit Mix]],B21:AF21)</f>
        <v>5.4043919023450009</v>
      </c>
      <c r="AJ7" s="1"/>
    </row>
    <row r="8" spans="1:36" x14ac:dyDescent="0.3">
      <c r="A8" t="s">
        <v>7</v>
      </c>
      <c r="B8">
        <v>2</v>
      </c>
      <c r="C8">
        <v>4</v>
      </c>
      <c r="D8">
        <v>2.2000000000000002</v>
      </c>
      <c r="E8">
        <v>1.4</v>
      </c>
      <c r="F8">
        <v>2.5</v>
      </c>
      <c r="G8">
        <v>5</v>
      </c>
      <c r="H8">
        <v>5</v>
      </c>
      <c r="I8">
        <v>2.8</v>
      </c>
      <c r="J8">
        <v>12.9</v>
      </c>
      <c r="L8">
        <v>6.5</v>
      </c>
      <c r="M8">
        <v>10</v>
      </c>
      <c r="N8">
        <v>11.5</v>
      </c>
      <c r="O8">
        <v>24</v>
      </c>
      <c r="P8">
        <v>6.1</v>
      </c>
      <c r="Q8">
        <v>5</v>
      </c>
      <c r="R8" t="s">
        <v>33</v>
      </c>
      <c r="S8">
        <v>2.1</v>
      </c>
      <c r="T8">
        <v>14</v>
      </c>
      <c r="U8">
        <v>11</v>
      </c>
      <c r="AG8">
        <v>5</v>
      </c>
      <c r="AH8">
        <v>7</v>
      </c>
      <c r="AI8" s="6">
        <f>SUMPRODUCT(Table14[[#This Row],[Maize]:[Vit Mix]],B21:AF21)</f>
        <v>5.0000000000000053</v>
      </c>
      <c r="AJ8" s="1"/>
    </row>
    <row r="9" spans="1:36" x14ac:dyDescent="0.3">
      <c r="A9" t="s">
        <v>8</v>
      </c>
      <c r="B9">
        <v>0.27</v>
      </c>
      <c r="C9">
        <v>0.22</v>
      </c>
      <c r="D9">
        <v>0.42</v>
      </c>
      <c r="E9">
        <v>0.26</v>
      </c>
      <c r="F9">
        <v>0.38</v>
      </c>
      <c r="G9">
        <v>0.44</v>
      </c>
      <c r="H9">
        <v>0.54</v>
      </c>
      <c r="I9">
        <v>0.36</v>
      </c>
      <c r="J9">
        <v>0.06</v>
      </c>
      <c r="L9">
        <v>2.75</v>
      </c>
      <c r="M9">
        <v>1.39</v>
      </c>
      <c r="N9">
        <v>2.02</v>
      </c>
      <c r="O9">
        <v>1.06</v>
      </c>
      <c r="P9">
        <v>1.01</v>
      </c>
      <c r="Q9">
        <v>2.37</v>
      </c>
      <c r="R9">
        <v>2.5</v>
      </c>
      <c r="S9">
        <v>2.48</v>
      </c>
      <c r="T9">
        <v>0.66</v>
      </c>
      <c r="U9">
        <v>0.63</v>
      </c>
      <c r="AC9">
        <v>75</v>
      </c>
      <c r="AG9">
        <v>1.3</v>
      </c>
      <c r="AI9" s="6">
        <f>SUMPRODUCT(Table14[[#This Row],[Maize]:[Vit Mix]],B21:AF21)</f>
        <v>1.3000000000000005</v>
      </c>
      <c r="AJ9" s="1"/>
    </row>
    <row r="10" spans="1:36" x14ac:dyDescent="0.3">
      <c r="A10" t="s">
        <v>9</v>
      </c>
      <c r="B10">
        <v>0.17</v>
      </c>
      <c r="C10">
        <v>0.17</v>
      </c>
      <c r="D10">
        <v>0.24</v>
      </c>
      <c r="E10">
        <v>0.2</v>
      </c>
      <c r="F10">
        <v>0.21</v>
      </c>
      <c r="G10">
        <v>0.18</v>
      </c>
      <c r="H10">
        <v>0.24</v>
      </c>
      <c r="I10">
        <v>0.15</v>
      </c>
      <c r="J10">
        <v>6.0000000000000001E-3</v>
      </c>
      <c r="L10">
        <v>0.64</v>
      </c>
      <c r="M10">
        <v>0.42</v>
      </c>
      <c r="N10">
        <v>0.73</v>
      </c>
      <c r="O10">
        <v>0.67</v>
      </c>
      <c r="P10">
        <v>1.1599999999999999</v>
      </c>
      <c r="Q10">
        <v>0.51</v>
      </c>
      <c r="R10">
        <v>0.84</v>
      </c>
      <c r="S10">
        <v>0.65</v>
      </c>
      <c r="T10">
        <v>0.31</v>
      </c>
      <c r="U10">
        <v>0.23</v>
      </c>
      <c r="AD10">
        <v>98</v>
      </c>
      <c r="AG10">
        <v>0.48</v>
      </c>
      <c r="AI10" s="6">
        <f>SUMPRODUCT(Table14[[#This Row],[Maize]:[Vit Mix]],B21:AF21)</f>
        <v>0.48000000000000032</v>
      </c>
      <c r="AJ10" s="1"/>
    </row>
    <row r="11" spans="1:36" x14ac:dyDescent="0.3">
      <c r="A11" t="s">
        <v>10</v>
      </c>
      <c r="B11">
        <v>0.37</v>
      </c>
      <c r="C11">
        <v>0.38</v>
      </c>
      <c r="D11">
        <v>0.38</v>
      </c>
      <c r="E11">
        <v>0.37</v>
      </c>
      <c r="F11">
        <v>0.5</v>
      </c>
      <c r="G11">
        <v>0.42</v>
      </c>
      <c r="H11">
        <v>0.5</v>
      </c>
      <c r="I11">
        <v>0.36</v>
      </c>
      <c r="J11">
        <v>0.01</v>
      </c>
      <c r="L11">
        <v>1.31</v>
      </c>
      <c r="M11">
        <v>1.1000000000000001</v>
      </c>
      <c r="N11">
        <v>1.64</v>
      </c>
      <c r="O11">
        <v>1.1499999999999999</v>
      </c>
      <c r="P11">
        <v>1.97</v>
      </c>
      <c r="Q11">
        <v>1.1599999999999999</v>
      </c>
      <c r="R11">
        <v>1.1499999999999999</v>
      </c>
      <c r="S11">
        <v>1.1599999999999999</v>
      </c>
      <c r="T11">
        <v>0.64</v>
      </c>
      <c r="U11">
        <v>0.56000000000000005</v>
      </c>
      <c r="AD11">
        <v>98</v>
      </c>
      <c r="AG11">
        <v>0.75</v>
      </c>
      <c r="AI11" s="6">
        <f>SUMPRODUCT(Table14[[#This Row],[Maize]:[Vit Mix]],B21:AF21)</f>
        <v>0.8818055185796061</v>
      </c>
      <c r="AJ11" s="1"/>
    </row>
    <row r="12" spans="1:36" x14ac:dyDescent="0.3">
      <c r="A12" t="s">
        <v>11</v>
      </c>
      <c r="B12">
        <v>0.01</v>
      </c>
      <c r="C12">
        <v>0.04</v>
      </c>
      <c r="D12">
        <v>0.13</v>
      </c>
      <c r="E12">
        <v>0.11</v>
      </c>
      <c r="F12">
        <v>0.05</v>
      </c>
      <c r="G12">
        <v>0.08</v>
      </c>
      <c r="H12">
        <v>0.27</v>
      </c>
      <c r="I12">
        <v>0.08</v>
      </c>
      <c r="J12">
        <v>0.57999999999999996</v>
      </c>
      <c r="K12">
        <v>0</v>
      </c>
      <c r="L12">
        <v>0.4</v>
      </c>
      <c r="M12">
        <v>0.1</v>
      </c>
      <c r="N12">
        <v>0.6</v>
      </c>
      <c r="O12">
        <v>0.35</v>
      </c>
      <c r="P12">
        <v>2</v>
      </c>
      <c r="Q12">
        <v>0.25</v>
      </c>
      <c r="R12">
        <v>7.16</v>
      </c>
      <c r="S12">
        <v>10</v>
      </c>
      <c r="T12">
        <v>0.37</v>
      </c>
      <c r="U12">
        <v>0.08</v>
      </c>
      <c r="V12">
        <v>0.8</v>
      </c>
      <c r="W12">
        <v>38</v>
      </c>
      <c r="X12">
        <v>23</v>
      </c>
      <c r="Y12">
        <v>29.8</v>
      </c>
      <c r="Z12">
        <v>38</v>
      </c>
      <c r="AG12">
        <v>0.8</v>
      </c>
      <c r="AI12" s="6">
        <f>SUMPRODUCT(Table14[[#This Row],[Maize]:[Vit Mix]],B21:AF21)</f>
        <v>0.95652577161228147</v>
      </c>
      <c r="AJ12" s="1"/>
    </row>
    <row r="13" spans="1:36" x14ac:dyDescent="0.3">
      <c r="A13" t="s">
        <v>12</v>
      </c>
      <c r="B13">
        <v>0.08</v>
      </c>
      <c r="C13">
        <v>0.13</v>
      </c>
      <c r="D13">
        <v>0.36</v>
      </c>
      <c r="E13">
        <v>0.24</v>
      </c>
      <c r="F13">
        <v>0.14000000000000001</v>
      </c>
      <c r="G13">
        <v>0.21</v>
      </c>
      <c r="H13">
        <v>0.14000000000000001</v>
      </c>
      <c r="I13">
        <v>0</v>
      </c>
      <c r="J13">
        <v>0</v>
      </c>
      <c r="K13">
        <v>0</v>
      </c>
      <c r="L13">
        <v>0.14000000000000001</v>
      </c>
      <c r="M13">
        <v>0.2</v>
      </c>
      <c r="N13">
        <v>0.25</v>
      </c>
      <c r="O13">
        <v>0.3</v>
      </c>
      <c r="P13">
        <v>0.24</v>
      </c>
      <c r="Q13">
        <v>0.2</v>
      </c>
      <c r="R13">
        <v>1.67</v>
      </c>
      <c r="S13">
        <v>5.0999999999999996</v>
      </c>
      <c r="U13">
        <v>0.4</v>
      </c>
      <c r="V13">
        <v>0.04</v>
      </c>
      <c r="W13">
        <v>0</v>
      </c>
      <c r="X13">
        <v>18</v>
      </c>
      <c r="Y13">
        <v>12.5</v>
      </c>
      <c r="Z13">
        <v>0.1</v>
      </c>
      <c r="AG13">
        <v>0.3</v>
      </c>
      <c r="AI13" s="6">
        <f>SUMPRODUCT(Table14[[#This Row],[Maize]:[Vit Mix]],B21:AF21)</f>
        <v>0.29999999999999982</v>
      </c>
      <c r="AJ13" s="1"/>
    </row>
    <row r="14" spans="1:36" x14ac:dyDescent="0.3">
      <c r="A14" t="s">
        <v>35</v>
      </c>
      <c r="B14">
        <v>0.01</v>
      </c>
      <c r="C14">
        <v>0.01</v>
      </c>
      <c r="D14">
        <v>0.04</v>
      </c>
      <c r="E14">
        <v>0.04</v>
      </c>
      <c r="F14">
        <v>0.02</v>
      </c>
      <c r="G14">
        <v>0.03</v>
      </c>
      <c r="H14">
        <v>0.06</v>
      </c>
      <c r="I14">
        <v>0</v>
      </c>
      <c r="J14">
        <v>0</v>
      </c>
      <c r="K14">
        <v>0</v>
      </c>
      <c r="L14">
        <v>0.02</v>
      </c>
      <c r="M14">
        <v>7.0000000000000007E-2</v>
      </c>
      <c r="N14">
        <v>0.03</v>
      </c>
      <c r="O14">
        <v>0.01</v>
      </c>
      <c r="P14">
        <v>0.04</v>
      </c>
      <c r="Q14">
        <v>0.04</v>
      </c>
      <c r="R14">
        <v>0.19</v>
      </c>
      <c r="S14">
        <v>0.6</v>
      </c>
      <c r="T14">
        <v>0.06</v>
      </c>
      <c r="U14">
        <v>0.02</v>
      </c>
      <c r="V14">
        <v>0.16</v>
      </c>
      <c r="W14">
        <v>0.5</v>
      </c>
      <c r="X14">
        <v>0.06</v>
      </c>
      <c r="Y14">
        <v>0.04</v>
      </c>
      <c r="Z14">
        <v>0.2</v>
      </c>
      <c r="AA14">
        <v>39</v>
      </c>
      <c r="AB14">
        <v>27</v>
      </c>
      <c r="AG14">
        <v>0.3</v>
      </c>
      <c r="AI14" s="6">
        <f>SUMPRODUCT(Table14[[#This Row],[Maize]:[Vit Mix]],B21:AF21)</f>
        <v>0.29999999999999993</v>
      </c>
      <c r="AJ14" s="1"/>
    </row>
    <row r="15" spans="1:36" x14ac:dyDescent="0.3">
      <c r="A15" t="s">
        <v>36</v>
      </c>
      <c r="B15">
        <v>0.04</v>
      </c>
      <c r="C15">
        <v>0.1</v>
      </c>
      <c r="D15">
        <v>0</v>
      </c>
      <c r="E15">
        <v>0</v>
      </c>
      <c r="F15">
        <v>0.05</v>
      </c>
      <c r="G15">
        <v>0.18</v>
      </c>
      <c r="H15">
        <v>7.0000000000000007E-2</v>
      </c>
      <c r="I15">
        <v>0</v>
      </c>
      <c r="J15">
        <v>0</v>
      </c>
      <c r="K15">
        <v>0</v>
      </c>
      <c r="L15">
        <v>0.05</v>
      </c>
      <c r="M15">
        <v>0</v>
      </c>
      <c r="N15">
        <v>0.1</v>
      </c>
      <c r="O15">
        <v>0.05</v>
      </c>
      <c r="P15">
        <v>0</v>
      </c>
      <c r="Q15">
        <v>0.08</v>
      </c>
      <c r="R15">
        <v>0.6</v>
      </c>
      <c r="S15">
        <v>0</v>
      </c>
      <c r="T15">
        <v>7.0000000000000007E-2</v>
      </c>
      <c r="U15">
        <v>0.06</v>
      </c>
      <c r="V15">
        <v>2.2999999999999998</v>
      </c>
      <c r="W15">
        <v>0.03</v>
      </c>
      <c r="X15">
        <v>0.01</v>
      </c>
      <c r="Y15">
        <v>0</v>
      </c>
      <c r="Z15">
        <v>0.01</v>
      </c>
      <c r="AA15">
        <v>60</v>
      </c>
      <c r="AG15">
        <v>0.3</v>
      </c>
      <c r="AI15" s="6">
        <f>SUMPRODUCT(Table14[[#This Row],[Maize]:[Vit Mix]],B21:AF21)</f>
        <v>0.45469097100620659</v>
      </c>
      <c r="AJ15" s="1"/>
    </row>
    <row r="16" spans="1:36" x14ac:dyDescent="0.3">
      <c r="AI16" s="6"/>
    </row>
    <row r="18" spans="1:32" x14ac:dyDescent="0.3">
      <c r="A18" s="1" t="s">
        <v>46</v>
      </c>
    </row>
    <row r="19" spans="1:32" s="3" customFormat="1" x14ac:dyDescent="0.3">
      <c r="A19" s="2" t="s">
        <v>47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2.5000000000000001E-3</v>
      </c>
      <c r="AF19" s="2">
        <v>2.5000000000000001E-3</v>
      </c>
    </row>
    <row r="20" spans="1:32" s="3" customFormat="1" x14ac:dyDescent="0.3">
      <c r="A20" s="2" t="s">
        <v>48</v>
      </c>
      <c r="B20" s="2">
        <v>0.6</v>
      </c>
      <c r="C20" s="2">
        <v>0.3</v>
      </c>
      <c r="D20" s="2">
        <v>0.3</v>
      </c>
      <c r="E20" s="2">
        <v>0.1</v>
      </c>
      <c r="F20" s="2">
        <v>0.2</v>
      </c>
      <c r="G20" s="2">
        <v>0.1</v>
      </c>
      <c r="H20" s="2">
        <v>0.3</v>
      </c>
      <c r="I20" s="2">
        <v>0.35</v>
      </c>
      <c r="J20" s="2">
        <v>0.15</v>
      </c>
      <c r="K20" s="2">
        <v>0.05</v>
      </c>
      <c r="L20" s="2">
        <v>0.4</v>
      </c>
      <c r="M20" s="2">
        <v>0.3</v>
      </c>
      <c r="N20" s="8">
        <v>0.03</v>
      </c>
      <c r="O20" s="2">
        <v>0.1</v>
      </c>
      <c r="P20" s="2">
        <v>0.1</v>
      </c>
      <c r="Q20" s="2">
        <v>0.25</v>
      </c>
      <c r="R20" s="2">
        <v>0.1</v>
      </c>
      <c r="S20" s="2">
        <v>0.05</v>
      </c>
      <c r="T20" s="2">
        <v>0.2</v>
      </c>
      <c r="U20" s="2">
        <v>0.06</v>
      </c>
      <c r="V20" s="2">
        <v>0.02</v>
      </c>
      <c r="W20" s="2">
        <v>1</v>
      </c>
      <c r="X20" s="2">
        <v>1</v>
      </c>
      <c r="Y20" s="2">
        <v>0.05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2.5000000000000001E-3</v>
      </c>
      <c r="AF20" s="2">
        <v>2.5000000000000001E-3</v>
      </c>
    </row>
    <row r="21" spans="1:32" s="3" customFormat="1" x14ac:dyDescent="0.3">
      <c r="A21" s="4" t="s">
        <v>49</v>
      </c>
      <c r="B21" s="4">
        <v>0.31681675848807317</v>
      </c>
      <c r="C21" s="4">
        <v>0</v>
      </c>
      <c r="D21" s="4">
        <v>0</v>
      </c>
      <c r="E21" s="4">
        <v>0.1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2.9114856333770374E-2</v>
      </c>
      <c r="L21" s="4">
        <v>0</v>
      </c>
      <c r="M21" s="4">
        <v>0.3</v>
      </c>
      <c r="N21" s="4">
        <v>0</v>
      </c>
      <c r="O21" s="4">
        <v>0</v>
      </c>
      <c r="P21" s="4">
        <v>8.5950852595496202E-2</v>
      </c>
      <c r="Q21" s="4">
        <v>0</v>
      </c>
      <c r="R21" s="4">
        <v>0.1</v>
      </c>
      <c r="S21" s="4">
        <v>5.9342248981076153E-4</v>
      </c>
      <c r="T21" s="4">
        <v>5.0058578211623544E-2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6.3085700031978338E-3</v>
      </c>
      <c r="AB21" s="4">
        <v>0</v>
      </c>
      <c r="AC21" s="4">
        <v>5.3351835292315651E-3</v>
      </c>
      <c r="AD21" s="4">
        <v>8.2177834879869349E-4</v>
      </c>
      <c r="AE21" s="4">
        <v>2.5000000000000001E-3</v>
      </c>
      <c r="AF21" s="4">
        <v>2.5000000000000001E-3</v>
      </c>
    </row>
    <row r="24" spans="1:32" x14ac:dyDescent="0.3">
      <c r="A24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0.45030794726741952</v>
      </c>
      <c r="J24">
        <v>7.2970173030212609E-2</v>
      </c>
      <c r="K24">
        <v>0.05</v>
      </c>
      <c r="L24">
        <v>0</v>
      </c>
      <c r="M24">
        <v>0.10200562313787419</v>
      </c>
      <c r="N24">
        <v>0</v>
      </c>
      <c r="O24">
        <v>0</v>
      </c>
      <c r="P24">
        <v>0.28991724780628214</v>
      </c>
      <c r="Q24">
        <v>0</v>
      </c>
      <c r="R24">
        <v>0</v>
      </c>
      <c r="S24">
        <v>4.4147964592484816E-3</v>
      </c>
      <c r="T24">
        <v>0</v>
      </c>
      <c r="U24">
        <v>0</v>
      </c>
      <c r="V24">
        <v>0</v>
      </c>
      <c r="W24">
        <v>0</v>
      </c>
      <c r="X24">
        <v>1.0416848553152782E-2</v>
      </c>
      <c r="Y24">
        <v>0</v>
      </c>
      <c r="Z24">
        <v>0</v>
      </c>
      <c r="AA24">
        <v>7.1279237866502376E-3</v>
      </c>
      <c r="AB24">
        <v>0</v>
      </c>
      <c r="AC24">
        <v>7.8394399591598628E-3</v>
      </c>
      <c r="AD24">
        <v>0</v>
      </c>
      <c r="AE24">
        <v>2.5000000000000001E-3</v>
      </c>
      <c r="AF24">
        <v>2.5000000000000001E-3</v>
      </c>
    </row>
    <row r="25" spans="1:32" x14ac:dyDescent="0.3">
      <c r="A25" s="7" t="s">
        <v>56</v>
      </c>
      <c r="B25" s="7" t="s">
        <v>55</v>
      </c>
    </row>
    <row r="26" spans="1:32" x14ac:dyDescent="0.3">
      <c r="A26" t="str">
        <f>Table14[[#Headers],[Maize]]</f>
        <v>Maize</v>
      </c>
      <c r="B26" s="3">
        <f>B21</f>
        <v>0.31681675848807317</v>
      </c>
    </row>
    <row r="27" spans="1:32" x14ac:dyDescent="0.3">
      <c r="A27" t="str">
        <f>Table14[[#Headers],[Jowar]]</f>
        <v>Jowar</v>
      </c>
      <c r="B27" s="3">
        <f>C21</f>
        <v>0</v>
      </c>
    </row>
    <row r="28" spans="1:32" x14ac:dyDescent="0.3">
      <c r="A28" t="str">
        <f>Table14[[#Headers],[Bajara]]</f>
        <v>Bajara</v>
      </c>
      <c r="B28" s="3">
        <f>D21</f>
        <v>0</v>
      </c>
    </row>
    <row r="29" spans="1:32" x14ac:dyDescent="0.3">
      <c r="A29" t="str">
        <f>Table14[[#Headers],[Rice (broken)]]</f>
        <v>Rice (broken)</v>
      </c>
      <c r="B29" s="3">
        <f>E21</f>
        <v>0.1</v>
      </c>
    </row>
    <row r="30" spans="1:32" x14ac:dyDescent="0.3">
      <c r="A30" t="str">
        <f>Table14[[#Headers],[Wheat]]</f>
        <v>Wheat</v>
      </c>
      <c r="B30" s="3">
        <f>F21</f>
        <v>0</v>
      </c>
    </row>
    <row r="31" spans="1:32" x14ac:dyDescent="0.3">
      <c r="A31" t="str">
        <f>Table14[[#Headers],[Barley Grain]]</f>
        <v>Barley Grain</v>
      </c>
      <c r="B31" s="3">
        <f>G21</f>
        <v>0</v>
      </c>
    </row>
    <row r="32" spans="1:32" x14ac:dyDescent="0.3">
      <c r="A32" t="str">
        <f>Table14[[#Headers],[Rice Polish]]</f>
        <v>Rice Polish</v>
      </c>
      <c r="B32" s="3">
        <f>H21</f>
        <v>0</v>
      </c>
    </row>
    <row r="33" spans="1:2" x14ac:dyDescent="0.3">
      <c r="A33" t="str">
        <f>Table14[[#Headers],[Ragi]]</f>
        <v>Ragi</v>
      </c>
      <c r="B33" s="3">
        <f>I21</f>
        <v>0</v>
      </c>
    </row>
    <row r="34" spans="1:2" x14ac:dyDescent="0.3">
      <c r="A34" t="str">
        <f>Table14[[#Headers],[Tapioca Flour]]</f>
        <v>Tapioca Flour</v>
      </c>
      <c r="B34" s="3">
        <f>J21</f>
        <v>0</v>
      </c>
    </row>
    <row r="35" spans="1:2" x14ac:dyDescent="0.3">
      <c r="A35" t="str">
        <f>Table14[[#Headers],[Vegetable Fat]]</f>
        <v>Vegetable Fat</v>
      </c>
      <c r="B35" s="3">
        <f>K21</f>
        <v>2.9114856333770374E-2</v>
      </c>
    </row>
    <row r="36" spans="1:2" x14ac:dyDescent="0.3">
      <c r="A36" t="str">
        <f>Table14[[#Headers],[Soy Meal]]</f>
        <v>Soy Meal</v>
      </c>
      <c r="B36" s="3">
        <f>L21</f>
        <v>0</v>
      </c>
    </row>
    <row r="37" spans="1:2" x14ac:dyDescent="0.3">
      <c r="A37" t="str">
        <f>Table14[[#Headers],[Groundnut Meal]]</f>
        <v>Groundnut Meal</v>
      </c>
      <c r="B37" s="3">
        <f>M21</f>
        <v>0.3</v>
      </c>
    </row>
    <row r="38" spans="1:2" x14ac:dyDescent="0.3">
      <c r="A38" t="str">
        <f>Table14[[#Headers],[Rapeseed Extract]]</f>
        <v>Rapeseed Extract</v>
      </c>
      <c r="B38" s="3">
        <f>N21</f>
        <v>0</v>
      </c>
    </row>
    <row r="39" spans="1:2" x14ac:dyDescent="0.3">
      <c r="A39" t="str">
        <f>Table14[[#Headers],[Sunflower Extract]]</f>
        <v>Sunflower Extract</v>
      </c>
      <c r="B39" s="3">
        <f>O21</f>
        <v>0</v>
      </c>
    </row>
    <row r="40" spans="1:2" x14ac:dyDescent="0.3">
      <c r="A40" t="str">
        <f>Table14[[#Headers],[Sesame Extract]]</f>
        <v>Sesame Extract</v>
      </c>
      <c r="B40" s="3">
        <f>P21</f>
        <v>8.5950852595496202E-2</v>
      </c>
    </row>
    <row r="41" spans="1:2" x14ac:dyDescent="0.3">
      <c r="A41" t="str">
        <f>Table14[[#Headers],[Fullfat Soy]]</f>
        <v>Fullfat Soy</v>
      </c>
      <c r="B41" s="3">
        <f>Q21</f>
        <v>0</v>
      </c>
    </row>
    <row r="42" spans="1:2" x14ac:dyDescent="0.3">
      <c r="A42" t="str">
        <f>Table14[[#Headers],[Fishmeal]]</f>
        <v>Fishmeal</v>
      </c>
      <c r="B42" s="3">
        <f>R21</f>
        <v>0.1</v>
      </c>
    </row>
    <row r="43" spans="1:2" x14ac:dyDescent="0.3">
      <c r="A43" t="str">
        <f>Table14[[#Headers],[Meat &amp; Bonemeal]]</f>
        <v>Meat &amp; Bonemeal</v>
      </c>
      <c r="B43" s="3">
        <f>S21</f>
        <v>5.9342248981076153E-4</v>
      </c>
    </row>
    <row r="44" spans="1:2" x14ac:dyDescent="0.3">
      <c r="A44" t="str">
        <f>Table14[[#Headers],[Ricebran Doc]]</f>
        <v>Ricebran Doc</v>
      </c>
      <c r="B44" s="3">
        <f>T21</f>
        <v>5.0058578211623544E-2</v>
      </c>
    </row>
    <row r="45" spans="1:2" x14ac:dyDescent="0.3">
      <c r="A45" t="str">
        <f>Table14[[#Headers],[Wheat Bran]]</f>
        <v>Wheat Bran</v>
      </c>
      <c r="B45" s="3">
        <f>U21</f>
        <v>0</v>
      </c>
    </row>
    <row r="46" spans="1:2" x14ac:dyDescent="0.3">
      <c r="A46" t="str">
        <f>Table14[[#Headers],[Molasses]]</f>
        <v>Molasses</v>
      </c>
      <c r="B46" s="3">
        <f>V21</f>
        <v>0</v>
      </c>
    </row>
    <row r="47" spans="1:2" x14ac:dyDescent="0.3">
      <c r="A47" t="str">
        <f>Table14[[#Headers],[Limestone Ponder]]</f>
        <v>Limestone Ponder</v>
      </c>
      <c r="B47" s="3">
        <f>W21</f>
        <v>0</v>
      </c>
    </row>
    <row r="48" spans="1:2" x14ac:dyDescent="0.3">
      <c r="A48" t="str">
        <f>Table14[[#Headers],[Dicalcium Phosphate]]</f>
        <v>Dicalcium Phosphate</v>
      </c>
      <c r="B48" s="3">
        <f>X21</f>
        <v>0</v>
      </c>
    </row>
    <row r="49" spans="1:2" x14ac:dyDescent="0.3">
      <c r="A49" t="str">
        <f>Table14[[#Headers],[Bone Meal]]</f>
        <v>Bone Meal</v>
      </c>
      <c r="B49" s="3">
        <f>Y21</f>
        <v>0</v>
      </c>
    </row>
    <row r="50" spans="1:2" x14ac:dyDescent="0.3">
      <c r="A50" t="str">
        <f>Table14[[#Headers],[Shell grit]]</f>
        <v>Shell grit</v>
      </c>
      <c r="B50" s="3">
        <f>Z21</f>
        <v>0</v>
      </c>
    </row>
    <row r="51" spans="1:2" x14ac:dyDescent="0.3">
      <c r="A51" t="str">
        <f>Table14[[#Headers],[Sodium chloride]]</f>
        <v>Sodium chloride</v>
      </c>
      <c r="B51" s="3">
        <f>AA21</f>
        <v>6.3085700031978338E-3</v>
      </c>
    </row>
    <row r="52" spans="1:2" x14ac:dyDescent="0.3">
      <c r="A52" t="str">
        <f>Table14[[#Headers],[Sod. Bicarb]]</f>
        <v>Sod. Bicarb</v>
      </c>
      <c r="B52" s="3">
        <f>AB21</f>
        <v>0</v>
      </c>
    </row>
    <row r="53" spans="1:2" x14ac:dyDescent="0.3">
      <c r="A53" t="str">
        <f>Table14[[#Headers],[Lys]]</f>
        <v>Lys</v>
      </c>
      <c r="B53" s="3">
        <f>AC21</f>
        <v>5.3351835292315651E-3</v>
      </c>
    </row>
    <row r="54" spans="1:2" x14ac:dyDescent="0.3">
      <c r="A54" t="str">
        <f>Table14[[#Headers],[DL Methionine]]</f>
        <v>DL Methionine</v>
      </c>
      <c r="B54" s="3">
        <f>AD21</f>
        <v>8.2177834879869349E-4</v>
      </c>
    </row>
    <row r="55" spans="1:2" x14ac:dyDescent="0.3">
      <c r="A55" t="str">
        <f>Table14[[#Headers],[Min mix]]</f>
        <v>Min mix</v>
      </c>
      <c r="B55" s="3">
        <f>AE21</f>
        <v>2.5000000000000001E-3</v>
      </c>
    </row>
    <row r="56" spans="1:2" x14ac:dyDescent="0.3">
      <c r="A56" t="str">
        <f>Table14[[#Headers],[Vit Mix]]</f>
        <v>Vit Mix</v>
      </c>
      <c r="B56" s="3">
        <f>AF21</f>
        <v>2.5000000000000001E-3</v>
      </c>
    </row>
    <row r="57" spans="1:2" x14ac:dyDescent="0.3">
      <c r="A57" t="s">
        <v>57</v>
      </c>
      <c r="B57" s="3">
        <f>SUM(B26:B56)</f>
        <v>1.000000000000002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Broiler chick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rafeeque Alyethodi</cp:lastModifiedBy>
  <dcterms:created xsi:type="dcterms:W3CDTF">2023-07-12T10:34:30Z</dcterms:created>
  <dcterms:modified xsi:type="dcterms:W3CDTF">2023-09-22T09:20:55Z</dcterms:modified>
</cp:coreProperties>
</file>