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1"/>
  </bookViews>
  <sheets>
    <sheet name="Data" sheetId="1" r:id="rId1"/>
    <sheet name="Returns of the SAAs" sheetId="2" r:id="rId2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/>
  <c r="L16"/>
  <c r="L9"/>
  <c r="L10"/>
  <c r="L11"/>
  <c r="L14"/>
  <c r="L23"/>
  <c r="L21"/>
  <c r="L18"/>
  <c r="L8"/>
  <c r="I15"/>
  <c r="I16"/>
  <c r="I23"/>
  <c r="I21"/>
  <c r="I18"/>
  <c r="I14"/>
  <c r="I9"/>
  <c r="I10"/>
  <c r="I11"/>
  <c r="I8"/>
  <c r="K16"/>
  <c r="H16"/>
  <c r="E16"/>
  <c r="F15"/>
  <c r="F16"/>
  <c r="F23"/>
  <c r="F21"/>
  <c r="F18"/>
  <c r="F14"/>
  <c r="F9"/>
  <c r="F10"/>
  <c r="F11"/>
  <c r="F8"/>
  <c r="C23"/>
  <c r="C21"/>
  <c r="C18"/>
  <c r="C15"/>
  <c r="C16"/>
  <c r="C14"/>
  <c r="C9"/>
  <c r="C10"/>
  <c r="C11"/>
  <c r="C8"/>
  <c r="S12"/>
  <c r="K23"/>
  <c r="H23"/>
  <c r="E23"/>
  <c r="B23"/>
  <c r="K22"/>
  <c r="H22"/>
  <c r="E22"/>
  <c r="B22"/>
  <c r="K21"/>
  <c r="H21"/>
  <c r="E21"/>
  <c r="B21"/>
  <c r="K18"/>
  <c r="H18"/>
  <c r="E18"/>
  <c r="B18"/>
  <c r="B16"/>
  <c r="K15"/>
  <c r="H15"/>
  <c r="E15"/>
  <c r="B15"/>
  <c r="K14"/>
  <c r="H14"/>
  <c r="E14"/>
  <c r="B14"/>
  <c r="K11"/>
  <c r="H11"/>
  <c r="E11"/>
  <c r="B11"/>
  <c r="K10"/>
  <c r="H10"/>
  <c r="E10"/>
  <c r="B10"/>
  <c r="K9"/>
  <c r="H9"/>
  <c r="E9"/>
  <c r="B9"/>
  <c r="K8"/>
  <c r="H8"/>
  <c r="E8"/>
  <c r="B8"/>
  <c r="M85"/>
  <c r="M73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62"/>
  <c r="J85"/>
  <c r="J73"/>
  <c r="I79"/>
  <c r="I80"/>
  <c r="I81"/>
  <c r="I82"/>
  <c r="I83"/>
  <c r="I84"/>
  <c r="I85"/>
  <c r="I63"/>
  <c r="I64"/>
  <c r="I65"/>
  <c r="I66"/>
  <c r="I67"/>
  <c r="I68"/>
  <c r="I69"/>
  <c r="I70"/>
  <c r="I71"/>
  <c r="I72"/>
  <c r="I73"/>
  <c r="I74"/>
  <c r="I75"/>
  <c r="I76"/>
  <c r="I77"/>
  <c r="I78"/>
  <c r="I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62"/>
  <c r="G85"/>
  <c r="G73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F62"/>
  <c r="E62"/>
  <c r="D85"/>
  <c r="D73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62"/>
  <c r="K5"/>
  <c r="H5"/>
  <c r="E5"/>
  <c r="B5"/>
</calcChain>
</file>

<file path=xl/sharedStrings.xml><?xml version="1.0" encoding="utf-8"?>
<sst xmlns="http://schemas.openxmlformats.org/spreadsheetml/2006/main" count="172" uniqueCount="47">
  <si>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</si>
  <si>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</si>
  <si>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</si>
  <si>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</si>
  <si>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</si>
  <si>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</si>
  <si>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</si>
  <si>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</si>
  <si>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</si>
  <si>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</si>
  <si>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</si>
  <si>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</si>
  <si>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</si>
  <si>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</si>
  <si>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</si>
  <si>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</si>
  <si>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</si>
  <si>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</si>
  <si>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</si>
  <si>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</si>
  <si>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</si>
  <si>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</si>
  <si>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</si>
  <si>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</si>
  <si>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</si>
  <si>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</si>
  <si>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</si>
  <si>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</si>
  <si>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</si>
  <si>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</si>
  <si>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</si>
  <si>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</si>
  <si>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r>
      <t>Average return (</t>
    </r>
    <r>
      <rPr>
        <sz val="11"/>
        <color theme="1"/>
        <rFont val="Calibri"/>
        <family val="2"/>
      </rPr>
      <t>μ)</t>
    </r>
  </si>
  <si>
    <r>
      <t>Standard deviation of returns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</si>
  <si>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Value-at-risk (95%)</t>
  </si>
  <si>
    <t>Phi</t>
  </si>
  <si>
    <t>Expected shortfall (95%)</t>
  </si>
  <si>
    <t>Sum of returns that are below the VaR</t>
  </si>
  <si>
    <t>Risk management: Variance-covariance approach</t>
  </si>
  <si>
    <t>Risk managment: Historical approach</t>
  </si>
  <si>
    <t/>
  </si>
  <si>
    <t>in percentages</t>
  </si>
  <si>
    <t>[Erika Kozlov]'s CURRENT TAA</t>
  </si>
  <si>
    <t>Client 1: DAVINA TURNER</t>
  </si>
  <si>
    <t>Wealth</t>
  </si>
  <si>
    <t>Client 2: ERIKA KOZLOV</t>
  </si>
  <si>
    <t>Client 3: JOHN LAM</t>
  </si>
</sst>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_ * #,##0_ ;_ * \-#,##0_ ;_ * &quot;-&quot;??_ ;_ @_ "/>
    <numFmt numFmtId="166" formatCode="0.0000"/>
    <numFmt numFmtId="167" formatCode="_-[$$-409]* #,##0.00_ ;_-[$$-409]* \-#,##0.00\ ;_-[$$-409]* &quot;-&quot;??_ ;_-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b/>
      <sz val="10"/>
      <color rgb="FF1F1F1F"/>
      <name val="Bookman Old Style"/>
      <family val="1"/>
      <charset val="204"/>
    </font>
    <font>
      <b/>
      <sz val="11"/>
      <color rgb="FF0061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9" borderId="0" applyNumberFormat="0" applyBorder="0" applyAlignment="0" applyProtection="0"/>
  </cellStyleXfs>
  <cellXfs count="53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0" fontId="0" fillId="0" borderId="0" xfId="0" applyFill="1"/>
    <xf numFmtId="14" fontId="0" fillId="0" borderId="0" xfId="0" applyNumberFormat="1" applyFill="1"/>
    <xf numFmtId="10" fontId="0" fillId="0" borderId="0" xfId="1" applyNumberFormat="1" applyFont="1" applyFill="1"/>
    <xf numFmtId="10" fontId="3" fillId="0" borderId="0" xfId="1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165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Font="1" applyBorder="1"/>
    <xf numFmtId="0" fontId="0" fillId="0" borderId="1" xfId="0" applyFont="1" applyBorder="1"/>
    <xf numFmtId="165" fontId="3" fillId="0" borderId="1" xfId="2" applyNumberFormat="1" applyFont="1" applyBorder="1" applyAlignment="1">
      <alignment vertical="center"/>
    </xf>
    <xf numFmtId="0" fontId="0" fillId="0" borderId="1" xfId="0" applyBorder="1"/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10" fontId="0" fillId="6" borderId="0" xfId="1" applyNumberFormat="1" applyFont="1" applyFill="1"/>
    <xf numFmtId="10" fontId="0" fillId="6" borderId="1" xfId="1" applyNumberFormat="1" applyFont="1" applyFill="1" applyBorder="1"/>
    <xf numFmtId="165" fontId="0" fillId="6" borderId="0" xfId="2" applyNumberFormat="1" applyFont="1" applyFill="1"/>
    <xf numFmtId="49" fontId="8" fillId="0" borderId="0" xfId="1" applyNumberFormat="1" applyFont="1" applyAlignment="1">
      <alignment horizontal="right" vertical="center"/>
    </xf>
    <xf numFmtId="49" fontId="8" fillId="0" borderId="0" xfId="2" applyNumberFormat="1" applyFont="1" applyAlignment="1">
      <alignment horizontal="right" vertical="center"/>
    </xf>
    <xf numFmtId="49" fontId="2" fillId="0" borderId="0" xfId="1" applyNumberFormat="1" applyFont="1" applyAlignment="1">
      <alignment horizontal="right"/>
    </xf>
    <xf numFmtId="165" fontId="0" fillId="0" borderId="0" xfId="2" applyNumberFormat="1" applyFont="1" applyFill="1"/>
    <xf numFmtId="10" fontId="3" fillId="6" borderId="0" xfId="1" applyNumberFormat="1" applyFont="1" applyFill="1" applyAlignment="1">
      <alignment vertical="center"/>
    </xf>
    <xf numFmtId="165" fontId="3" fillId="6" borderId="0" xfId="2" applyNumberFormat="1" applyFont="1" applyFill="1" applyAlignment="1">
      <alignment vertical="center"/>
    </xf>
    <xf numFmtId="9" fontId="7" fillId="6" borderId="0" xfId="1" applyFont="1" applyFill="1"/>
    <xf numFmtId="166" fontId="0" fillId="0" borderId="0" xfId="1" applyNumberFormat="1" applyFont="1" applyFill="1"/>
    <xf numFmtId="0" fontId="0" fillId="7" borderId="0" xfId="0" applyFill="1"/>
    <xf numFmtId="14" fontId="0" fillId="7" borderId="0" xfId="0" applyNumberFormat="1" applyFill="1"/>
    <xf numFmtId="10" fontId="0" fillId="7" borderId="0" xfId="1" applyNumberFormat="1" applyFont="1" applyFill="1"/>
    <xf numFmtId="10" fontId="0" fillId="8" borderId="0" xfId="1" applyNumberFormat="1" applyFont="1" applyFill="1"/>
    <xf numFmtId="0" fontId="1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7" fontId="0" fillId="0" borderId="0" xfId="0" applyNumberFormat="1"/>
    <xf numFmtId="0" fontId="11" fillId="0" borderId="2" xfId="0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67" fontId="12" fillId="9" borderId="3" xfId="3" applyNumberFormat="1" applyFont="1" applyBorder="1" applyAlignment="1">
      <alignment horizontal="center" vertic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3"/>
  <sheetViews>
    <sheetView topLeftCell="A34" workbookViewId="0">
      <selection activeCell="K38" sqref="K38"/>
    </sheetView>
  </sheetViews>
  <sheetFormatPr defaultRowHeight="15"/>
  <cols>
    <col min="2" max="2" width="10.140625" bestFit="1" customWidth="1"/>
    <col min="3" max="4" width="20.42578125" bestFit="1" customWidth="1"/>
    <col min="5" max="5" width="20.42578125" style="13" customWidth="1"/>
    <col min="6" max="7" width="22.140625" bestFit="1" customWidth="1"/>
    <col min="8" max="8" width="22.140625" style="13" customWidth="1"/>
    <col min="9" max="9" width="20" bestFit="1" customWidth="1"/>
    <col min="10" max="10" width="20" style="13" bestFit="1" customWidth="1"/>
  </cols>
  <sheetData>
    <row r="1" spans="1:10">
      <c r="B1" t="s">
        <v>0</v>
      </c>
      <c r="C1" t="s">
        <v>3</v>
      </c>
      <c r="D1" t="s">
        <v>3</v>
      </c>
      <c r="E1" s="13" t="s">
        <v>3</v>
      </c>
      <c r="F1" t="s">
        <v>4</v>
      </c>
      <c r="G1" t="s">
        <v>4</v>
      </c>
      <c r="H1" s="13" t="s">
        <v>4</v>
      </c>
      <c r="I1" t="s">
        <v>6</v>
      </c>
      <c r="J1" s="13" t="s">
        <v>6</v>
      </c>
    </row>
    <row r="2" spans="1:10">
      <c r="C2" t="s">
        <v>1</v>
      </c>
      <c r="D2" t="s">
        <v>2</v>
      </c>
      <c r="E2" s="13" t="s">
        <v>7</v>
      </c>
      <c r="F2" t="s">
        <v>1</v>
      </c>
      <c r="G2" t="s">
        <v>5</v>
      </c>
      <c r="H2" s="13" t="s">
        <v>7</v>
      </c>
      <c r="J2" s="13" t="s">
        <v>7</v>
      </c>
    </row>
    <row r="3" spans="1:10" s="11" customFormat="1">
      <c r="A3" s="11">
        <v>134</v>
      </c>
      <c r="B3" s="12">
        <v>58838</v>
      </c>
      <c r="C3" s="11">
        <v>220.61633074935401</v>
      </c>
      <c r="D3" s="11">
        <v>4.6890999999999998</v>
      </c>
      <c r="E3" s="13">
        <v>-2.976859727653219E-2</v>
      </c>
      <c r="F3" s="11">
        <v>272.43660953411995</v>
      </c>
      <c r="G3" s="11">
        <v>25.039000000000001</v>
      </c>
      <c r="H3" s="13">
        <v>-5.1565021428295305E-2</v>
      </c>
      <c r="I3" s="11">
        <v>178.29872234575814</v>
      </c>
      <c r="J3" s="13">
        <v>4.2455633862615002E-3</v>
      </c>
    </row>
    <row r="4" spans="1:10" s="11" customFormat="1">
      <c r="A4" s="11">
        <v>135</v>
      </c>
      <c r="B4" s="12">
        <v>58866</v>
      </c>
      <c r="C4" s="11">
        <v>221.41209302325581</v>
      </c>
      <c r="D4" s="11">
        <v>4.5106000000000002</v>
      </c>
      <c r="E4" s="13">
        <v>3.6069962327760761E-3</v>
      </c>
      <c r="F4" s="11">
        <v>274.49313884299522</v>
      </c>
      <c r="G4" s="11">
        <v>24.48</v>
      </c>
      <c r="H4" s="13">
        <v>7.5486525558809301E-3</v>
      </c>
      <c r="I4" s="11">
        <v>179.1391851656428</v>
      </c>
      <c r="J4" s="13">
        <v>4.7137904794114695E-3</v>
      </c>
    </row>
    <row r="5" spans="1:10" s="11" customFormat="1">
      <c r="A5" s="11">
        <v>136</v>
      </c>
      <c r="B5" s="12">
        <v>58897</v>
      </c>
      <c r="C5" s="11">
        <v>225.07710594315245</v>
      </c>
      <c r="D5" s="11">
        <v>4.3483999999999998</v>
      </c>
      <c r="E5" s="13">
        <v>1.6552903095097379E-2</v>
      </c>
      <c r="F5" s="11">
        <v>288.20898959010799</v>
      </c>
      <c r="G5" s="11">
        <v>24.298999999999999</v>
      </c>
      <c r="H5" s="13">
        <v>4.9967918341878734E-2</v>
      </c>
      <c r="I5" s="11">
        <v>179.97964798552746</v>
      </c>
      <c r="J5" s="13">
        <v>4.6916749069028174E-3</v>
      </c>
    </row>
    <row r="6" spans="1:10" s="11" customFormat="1">
      <c r="A6" s="11">
        <v>137</v>
      </c>
      <c r="B6" s="12">
        <v>58927</v>
      </c>
      <c r="C6" s="11">
        <v>218.16723514211887</v>
      </c>
      <c r="D6" s="11">
        <v>4.5494000000000003</v>
      </c>
      <c r="E6" s="13">
        <v>-3.0700016210350588E-2</v>
      </c>
      <c r="F6" s="11">
        <v>278.62982876394142</v>
      </c>
      <c r="G6" s="11">
        <v>23.908999999999999</v>
      </c>
      <c r="H6" s="13">
        <v>-3.3236856490111891E-2</v>
      </c>
      <c r="I6" s="11">
        <v>180.85779972110203</v>
      </c>
      <c r="J6" s="13">
        <v>4.8791724253465368E-3</v>
      </c>
    </row>
    <row r="7" spans="1:10" s="11" customFormat="1">
      <c r="A7" s="11">
        <v>138</v>
      </c>
      <c r="B7" s="12">
        <v>58958</v>
      </c>
      <c r="C7" s="11">
        <v>220.95850129198968</v>
      </c>
      <c r="D7" s="11">
        <v>4.3414999999999999</v>
      </c>
      <c r="E7" s="13">
        <v>1.279415833478623E-2</v>
      </c>
      <c r="F7" s="11">
        <v>273.90558789430952</v>
      </c>
      <c r="G7" s="11">
        <v>24.187000000000001</v>
      </c>
      <c r="H7" s="13">
        <v>-1.6955258848593464E-2</v>
      </c>
      <c r="I7" s="11">
        <v>181.70580032412468</v>
      </c>
      <c r="J7" s="13">
        <v>4.6887698751745472E-3</v>
      </c>
    </row>
    <row r="8" spans="1:10" s="11" customFormat="1">
      <c r="A8" s="11">
        <v>139</v>
      </c>
      <c r="B8" s="12">
        <v>58988</v>
      </c>
      <c r="C8" s="11">
        <v>225.24289405684755</v>
      </c>
      <c r="D8" s="11">
        <v>4.4279000000000002</v>
      </c>
      <c r="E8" s="13">
        <v>1.9390033602717915E-2</v>
      </c>
      <c r="F8" s="11">
        <v>280.5158895266872</v>
      </c>
      <c r="G8" s="11">
        <v>23.957999999999998</v>
      </c>
      <c r="H8" s="13">
        <v>2.413350411430221E-2</v>
      </c>
      <c r="I8" s="11">
        <v>182.58772095126824</v>
      </c>
      <c r="J8" s="13">
        <v>4.8535634281921536E-3</v>
      </c>
    </row>
    <row r="9" spans="1:10" s="11" customFormat="1">
      <c r="A9" s="11">
        <v>140</v>
      </c>
      <c r="B9" s="12">
        <v>59019</v>
      </c>
      <c r="C9" s="11">
        <v>222.48253229974156</v>
      </c>
      <c r="D9" s="11">
        <v>4.3634000000000004</v>
      </c>
      <c r="E9" s="13">
        <v>-1.2255044798036175E-2</v>
      </c>
      <c r="F9" s="11">
        <v>271.34633795591247</v>
      </c>
      <c r="G9" s="11">
        <v>24.093</v>
      </c>
      <c r="H9" s="13">
        <v>-3.2688171733324833E-2</v>
      </c>
      <c r="I9" s="11">
        <v>183.49225492782574</v>
      </c>
      <c r="J9" s="13">
        <v>4.9539693679561169E-3</v>
      </c>
    </row>
    <row r="10" spans="1:10" s="11" customFormat="1">
      <c r="A10" s="11">
        <v>141</v>
      </c>
      <c r="B10" s="12">
        <v>59050</v>
      </c>
      <c r="C10" s="11">
        <v>222.42878552971578</v>
      </c>
      <c r="D10" s="11">
        <v>4.3935000000000004</v>
      </c>
      <c r="E10" s="13">
        <v>-2.4157748237677953E-4</v>
      </c>
      <c r="F10" s="11">
        <v>281.78895024499803</v>
      </c>
      <c r="G10" s="11">
        <v>23.497</v>
      </c>
      <c r="H10" s="13">
        <v>3.8484441572903198E-2</v>
      </c>
      <c r="I10" s="11">
        <v>184.40432668752121</v>
      </c>
      <c r="J10" s="13">
        <v>4.970628106642519E-3</v>
      </c>
    </row>
    <row r="11" spans="1:10" s="11" customFormat="1">
      <c r="A11" s="11">
        <v>142</v>
      </c>
      <c r="B11" s="12">
        <v>59080</v>
      </c>
      <c r="C11" s="11">
        <v>219.39550387596898</v>
      </c>
      <c r="D11" s="11">
        <v>4.2930000000000001</v>
      </c>
      <c r="E11" s="13">
        <v>-1.3637091289794238E-2</v>
      </c>
      <c r="F11" s="11">
        <v>264.03255060532496</v>
      </c>
      <c r="G11" s="11">
        <v>23.88</v>
      </c>
      <c r="H11" s="13">
        <v>-6.3013115398013256E-2</v>
      </c>
      <c r="I11" s="11">
        <v>185.36916292918255</v>
      </c>
      <c r="J11" s="13">
        <v>5.2321778940484943E-3</v>
      </c>
    </row>
    <row r="12" spans="1:10" s="11" customFormat="1">
      <c r="A12" s="11">
        <v>143</v>
      </c>
      <c r="B12" s="12">
        <v>59111</v>
      </c>
      <c r="C12" s="11">
        <v>218.58661498708011</v>
      </c>
      <c r="D12" s="11">
        <v>4.2552000000000003</v>
      </c>
      <c r="E12" s="13">
        <v>-3.6868982025546108E-3</v>
      </c>
      <c r="F12" s="11">
        <v>260.18832330854406</v>
      </c>
      <c r="G12" s="11">
        <v>21.867999999999999</v>
      </c>
      <c r="H12" s="13">
        <v>-1.4559671858517321E-2</v>
      </c>
      <c r="I12" s="11">
        <v>186.31892360456791</v>
      </c>
      <c r="J12" s="13">
        <v>5.1236174365647032E-3</v>
      </c>
    </row>
    <row r="13" spans="1:10" s="11" customFormat="1">
      <c r="A13" s="11">
        <v>144</v>
      </c>
      <c r="B13" s="12">
        <v>59141</v>
      </c>
      <c r="C13" s="11">
        <v>221.53245478036175</v>
      </c>
      <c r="D13" s="11">
        <v>3.9563000000000001</v>
      </c>
      <c r="E13" s="13">
        <v>1.3476762030720653E-2</v>
      </c>
      <c r="F13" s="11">
        <v>244.49915775611689</v>
      </c>
      <c r="G13" s="11">
        <v>22.498000000000001</v>
      </c>
      <c r="H13" s="13">
        <v>-6.0299268441121351E-2</v>
      </c>
      <c r="I13" s="11">
        <v>187.29883541250518</v>
      </c>
      <c r="J13" s="13">
        <v>5.2593251881219343E-3</v>
      </c>
    </row>
    <row r="14" spans="1:10" s="11" customFormat="1">
      <c r="A14" s="11">
        <v>145</v>
      </c>
      <c r="B14" s="12">
        <v>59172</v>
      </c>
      <c r="C14" s="11">
        <v>229.47354005167958</v>
      </c>
      <c r="D14" s="11">
        <v>3.9241000000000001</v>
      </c>
      <c r="E14" s="13">
        <v>3.5846148498607198E-2</v>
      </c>
      <c r="F14" s="11">
        <v>246.66495659515334</v>
      </c>
      <c r="G14" s="11">
        <v>22.33</v>
      </c>
      <c r="H14" s="13">
        <v>8.8581034753371091E-3</v>
      </c>
      <c r="I14" s="11">
        <v>188.26367165416653</v>
      </c>
      <c r="J14" s="13">
        <v>5.1513200257566954E-3</v>
      </c>
    </row>
    <row r="15" spans="1:10" s="11" customFormat="1">
      <c r="A15" s="11">
        <v>146</v>
      </c>
      <c r="B15" s="12">
        <v>59203</v>
      </c>
      <c r="C15" s="11">
        <v>231.21808785529714</v>
      </c>
      <c r="D15" s="11">
        <v>3.9245000000000001</v>
      </c>
      <c r="E15" s="13">
        <v>7.6023919935373635E-3</v>
      </c>
      <c r="F15" s="11">
        <v>252.30637479650821</v>
      </c>
      <c r="G15" s="11">
        <v>21.56</v>
      </c>
      <c r="H15" s="13">
        <v>2.2870772886535409E-2</v>
      </c>
      <c r="I15" s="11">
        <v>189.07775223306825</v>
      </c>
      <c r="J15" s="13">
        <v>4.3241511851376179E-3</v>
      </c>
    </row>
    <row r="16" spans="1:10" s="11" customFormat="1">
      <c r="A16" s="11">
        <v>147</v>
      </c>
      <c r="B16" s="12">
        <v>59231</v>
      </c>
      <c r="C16" s="11">
        <v>230.77534883720929</v>
      </c>
      <c r="D16" s="11">
        <v>3.6600999999999999</v>
      </c>
      <c r="E16" s="13">
        <v>-1.9148113462685828E-3</v>
      </c>
      <c r="F16" s="11">
        <v>229.6869761222849</v>
      </c>
      <c r="G16" s="11">
        <v>21.332999999999998</v>
      </c>
      <c r="H16" s="13">
        <v>-8.9650523861977138E-2</v>
      </c>
      <c r="I16" s="11">
        <v>189.91067726981495</v>
      </c>
      <c r="J16" s="13">
        <v>4.4051985329294019E-3</v>
      </c>
    </row>
    <row r="17" spans="1:10" s="11" customFormat="1">
      <c r="A17" s="11">
        <v>148</v>
      </c>
      <c r="B17" s="12">
        <v>59262</v>
      </c>
      <c r="C17" s="11">
        <v>221.41813953488369</v>
      </c>
      <c r="D17" s="11">
        <v>3.9034</v>
      </c>
      <c r="E17" s="13">
        <v>-4.0546832014221101E-2</v>
      </c>
      <c r="F17" s="11">
        <v>212.18122987804631</v>
      </c>
      <c r="G17" s="11">
        <v>19.448</v>
      </c>
      <c r="H17" s="13">
        <v>-7.6215667687307476E-2</v>
      </c>
      <c r="I17" s="11">
        <v>190.63807334262995</v>
      </c>
      <c r="J17" s="13">
        <v>3.8302010359404478E-3</v>
      </c>
    </row>
    <row r="18" spans="1:10" s="11" customFormat="1">
      <c r="A18" s="11">
        <v>149</v>
      </c>
      <c r="B18" s="12">
        <v>59292</v>
      </c>
      <c r="C18" s="11">
        <v>223.0516795865633</v>
      </c>
      <c r="D18" s="11">
        <v>4.0420999999999996</v>
      </c>
      <c r="E18" s="13">
        <v>7.3776252257879895E-3</v>
      </c>
      <c r="F18" s="11">
        <v>232.89840963349263</v>
      </c>
      <c r="G18" s="11">
        <v>20.558</v>
      </c>
      <c r="H18" s="13">
        <v>9.7639078477176192E-2</v>
      </c>
      <c r="I18" s="11">
        <v>191.33531828289301</v>
      </c>
      <c r="J18" s="13">
        <v>3.6574275433948465E-3</v>
      </c>
    </row>
    <row r="19" spans="1:10" s="11" customFormat="1">
      <c r="A19" s="11">
        <v>150</v>
      </c>
      <c r="B19" s="12">
        <v>59323</v>
      </c>
      <c r="C19" s="11">
        <v>221.44806201550389</v>
      </c>
      <c r="D19" s="11">
        <v>3.9226999999999999</v>
      </c>
      <c r="E19" s="13">
        <v>-7.1894440518528368E-3</v>
      </c>
      <c r="F19" s="11">
        <v>226.74699963240192</v>
      </c>
      <c r="G19" s="11">
        <v>21.359000000000002</v>
      </c>
      <c r="H19" s="13">
        <v>-2.6412417374472655E-2</v>
      </c>
      <c r="I19" s="11">
        <v>191.95341650020731</v>
      </c>
      <c r="J19" s="13">
        <v>3.2304449740973989E-3</v>
      </c>
    </row>
    <row r="20" spans="1:10" s="11" customFormat="1">
      <c r="A20" s="11">
        <v>151</v>
      </c>
      <c r="B20" s="12">
        <v>59353</v>
      </c>
      <c r="C20" s="11">
        <v>219.27514211886304</v>
      </c>
      <c r="D20" s="11">
        <v>3.9645999999999999</v>
      </c>
      <c r="E20" s="13">
        <v>-9.8123229296480357E-3</v>
      </c>
      <c r="F20" s="11">
        <v>221.24716727327075</v>
      </c>
      <c r="G20" s="11">
        <v>20.815999999999999</v>
      </c>
      <c r="H20" s="13">
        <v>-2.4255369941156457E-2</v>
      </c>
      <c r="I20" s="11">
        <v>192.55267025967663</v>
      </c>
      <c r="J20" s="13">
        <v>3.1218707663308153E-3</v>
      </c>
    </row>
    <row r="21" spans="1:10" s="11" customFormat="1">
      <c r="A21" s="11">
        <v>152</v>
      </c>
      <c r="B21" s="12">
        <v>59384</v>
      </c>
      <c r="C21" s="11">
        <v>224.80847545219635</v>
      </c>
      <c r="D21" s="11">
        <v>3.8357000000000001</v>
      </c>
      <c r="E21" s="13">
        <v>2.5234658520179341E-2</v>
      </c>
      <c r="F21" s="11">
        <v>217.26095018036543</v>
      </c>
      <c r="G21" s="11">
        <v>20.443999999999999</v>
      </c>
      <c r="H21" s="13">
        <v>-1.8017031097088774E-2</v>
      </c>
      <c r="I21" s="11">
        <v>193.14061734443902</v>
      </c>
      <c r="J21" s="13">
        <v>3.0534351145039169E-3</v>
      </c>
    </row>
    <row r="22" spans="1:10" s="11" customFormat="1">
      <c r="A22" s="11">
        <v>153</v>
      </c>
      <c r="B22" s="12">
        <v>59415</v>
      </c>
      <c r="C22" s="11">
        <v>232.9102842377261</v>
      </c>
      <c r="D22" s="11">
        <v>3.6753999999999998</v>
      </c>
      <c r="E22" s="13">
        <v>3.603871593022985E-2</v>
      </c>
      <c r="F22" s="11">
        <v>203.98520720815341</v>
      </c>
      <c r="G22" s="11">
        <v>20.292999999999999</v>
      </c>
      <c r="H22" s="13">
        <v>-6.1105058047434546E-2</v>
      </c>
      <c r="I22" s="11">
        <v>193.69464440508045</v>
      </c>
      <c r="J22" s="13">
        <v>2.8685165671465261E-3</v>
      </c>
    </row>
    <row r="23" spans="1:10" s="11" customFormat="1">
      <c r="A23" s="11">
        <v>154</v>
      </c>
      <c r="B23" s="12">
        <v>59445</v>
      </c>
      <c r="C23" s="11">
        <v>235.02454780361757</v>
      </c>
      <c r="D23" s="11">
        <v>3.6217999999999999</v>
      </c>
      <c r="E23" s="13">
        <v>9.0775878480895376E-3</v>
      </c>
      <c r="F23" s="11">
        <v>186.2185067440104</v>
      </c>
      <c r="G23" s="11">
        <v>17.443999999999999</v>
      </c>
      <c r="H23" s="13">
        <v>-8.7097984737752432E-2</v>
      </c>
      <c r="I23" s="11">
        <v>194.19967587532508</v>
      </c>
      <c r="J23" s="13">
        <v>2.6073589788494166E-3</v>
      </c>
    </row>
    <row r="24" spans="1:10" s="11" customFormat="1">
      <c r="A24" s="11">
        <v>155</v>
      </c>
      <c r="B24" s="12">
        <v>59476</v>
      </c>
      <c r="C24" s="11">
        <v>238.29488372093022</v>
      </c>
      <c r="D24" s="11">
        <v>3.6015000000000001</v>
      </c>
      <c r="E24" s="13">
        <v>1.3914869522673377E-2</v>
      </c>
      <c r="F24" s="11">
        <v>193.76113397939028</v>
      </c>
      <c r="G24" s="11">
        <v>19.965</v>
      </c>
      <c r="H24" s="13">
        <v>4.0504176342411179E-2</v>
      </c>
      <c r="I24" s="11">
        <v>194.61425394791394</v>
      </c>
      <c r="J24" s="13">
        <v>2.1348031129310905E-3</v>
      </c>
    </row>
    <row r="25" spans="1:10" s="11" customFormat="1">
      <c r="A25" s="11">
        <v>156</v>
      </c>
      <c r="B25" s="12">
        <v>59506</v>
      </c>
      <c r="C25" s="11">
        <v>232.63121447028425</v>
      </c>
      <c r="D25" s="11">
        <v>3.8414999999999999</v>
      </c>
      <c r="E25" s="13">
        <v>-2.3767481543073132E-2</v>
      </c>
      <c r="F25" s="11">
        <v>199.40739962755453</v>
      </c>
      <c r="G25" s="11">
        <v>21.449000000000002</v>
      </c>
      <c r="H25" s="13">
        <v>2.9140341678454564E-2</v>
      </c>
      <c r="I25" s="11">
        <v>194.95345418912299</v>
      </c>
      <c r="J25" s="13">
        <v>1.7429362666304953E-3</v>
      </c>
    </row>
    <row r="26" spans="1:10" s="11" customFormat="1">
      <c r="A26" s="11">
        <v>157</v>
      </c>
      <c r="B26" s="12">
        <v>59537</v>
      </c>
      <c r="C26" s="11">
        <v>227.20180878552969</v>
      </c>
      <c r="D26" s="11">
        <v>3.7707999999999999</v>
      </c>
      <c r="E26" s="13">
        <v>-2.3339110777191491E-2</v>
      </c>
      <c r="F26" s="11">
        <v>202.68710134799414</v>
      </c>
      <c r="G26" s="11">
        <v>21.763999999999999</v>
      </c>
      <c r="H26" s="13">
        <v>1.6447241810310546E-2</v>
      </c>
      <c r="I26" s="11">
        <v>195.25873440621118</v>
      </c>
      <c r="J26" s="13">
        <v>1.5659133527946196E-3</v>
      </c>
    </row>
    <row r="27" spans="1:10" s="11" customFormat="1">
      <c r="A27" s="11">
        <v>158</v>
      </c>
      <c r="B27" s="12">
        <v>59568</v>
      </c>
      <c r="C27" s="11">
        <v>223.21684754521962</v>
      </c>
      <c r="D27" s="11">
        <v>3.8344</v>
      </c>
      <c r="E27" s="13">
        <v>-1.753930244486623E-2</v>
      </c>
      <c r="F27" s="11">
        <v>195.40138879351088</v>
      </c>
      <c r="G27" s="11">
        <v>21.081</v>
      </c>
      <c r="H27" s="13">
        <v>-3.5945615216897327E-2</v>
      </c>
      <c r="I27" s="11">
        <v>195.51878792447141</v>
      </c>
      <c r="J27" s="13">
        <v>1.3318406423716092E-3</v>
      </c>
    </row>
    <row r="28" spans="1:10" s="11" customFormat="1">
      <c r="A28" s="11">
        <v>159</v>
      </c>
      <c r="B28" s="12">
        <v>59596</v>
      </c>
      <c r="C28" s="11">
        <v>224.07958656330752</v>
      </c>
      <c r="D28" s="11">
        <v>4.0589000000000004</v>
      </c>
      <c r="E28" s="13">
        <v>3.8650264421152989E-3</v>
      </c>
      <c r="F28" s="11">
        <v>198.08485455639803</v>
      </c>
      <c r="G28" s="11">
        <v>20.815000000000001</v>
      </c>
      <c r="H28" s="13">
        <v>1.3733094628733102E-2</v>
      </c>
      <c r="I28" s="11">
        <v>195.80899257528361</v>
      </c>
      <c r="J28" s="13">
        <v>1.484280124139811E-3</v>
      </c>
    </row>
    <row r="29" spans="1:10" s="11" customFormat="1">
      <c r="A29" s="11">
        <v>160</v>
      </c>
      <c r="B29" s="12">
        <v>59627</v>
      </c>
      <c r="C29" s="11">
        <v>223.92149870801032</v>
      </c>
      <c r="D29" s="11">
        <v>3.9628999999999999</v>
      </c>
      <c r="E29" s="13">
        <v>-7.0549869232525272E-4</v>
      </c>
      <c r="F29" s="11">
        <v>202.99673201294269</v>
      </c>
      <c r="G29" s="11">
        <v>21.457000000000001</v>
      </c>
      <c r="H29" s="13">
        <v>2.4796835010655324E-2</v>
      </c>
      <c r="I29" s="11">
        <v>196.09165944295785</v>
      </c>
      <c r="J29" s="13">
        <v>1.4435847095508596E-3</v>
      </c>
    </row>
    <row r="30" spans="1:10" s="11" customFormat="1">
      <c r="A30" s="11">
        <v>161</v>
      </c>
      <c r="B30" s="12">
        <v>59657</v>
      </c>
      <c r="C30" s="11">
        <v>232.81416020671836</v>
      </c>
      <c r="D30" s="11">
        <v>4.0087999999999999</v>
      </c>
      <c r="E30" s="13">
        <v>3.9713299303627429E-2</v>
      </c>
      <c r="F30" s="11">
        <v>196.9677200437886</v>
      </c>
      <c r="G30" s="11">
        <v>20.853999999999999</v>
      </c>
      <c r="H30" s="13">
        <v>-2.9700044475443502E-2</v>
      </c>
      <c r="I30" s="11">
        <v>196.38563298533904</v>
      </c>
      <c r="J30" s="13">
        <v>1.4991639278095399E-3</v>
      </c>
    </row>
    <row r="31" spans="1:10" s="11" customFormat="1">
      <c r="A31" s="11">
        <v>162</v>
      </c>
      <c r="B31" s="12">
        <v>59688</v>
      </c>
      <c r="C31" s="11">
        <v>238.71767441860467</v>
      </c>
      <c r="D31" s="11">
        <v>3.7963</v>
      </c>
      <c r="E31" s="13">
        <v>2.5357195656159917E-2</v>
      </c>
      <c r="F31" s="11">
        <v>192.65833983025857</v>
      </c>
      <c r="G31" s="11">
        <v>20.123999999999999</v>
      </c>
      <c r="H31" s="13">
        <v>-2.1878611442382536E-2</v>
      </c>
      <c r="I31" s="11">
        <v>196.66829985301328</v>
      </c>
      <c r="J31" s="13">
        <v>1.4393459611953354E-3</v>
      </c>
    </row>
    <row r="32" spans="1:10" s="11" customFormat="1">
      <c r="A32" s="11">
        <v>163</v>
      </c>
      <c r="B32" s="12">
        <v>59718</v>
      </c>
      <c r="C32" s="11">
        <v>249.24677002583979</v>
      </c>
      <c r="D32" s="11">
        <v>3.6642000000000001</v>
      </c>
      <c r="E32" s="13">
        <v>4.410689586717307E-2</v>
      </c>
      <c r="F32" s="11">
        <v>181.13818051084013</v>
      </c>
      <c r="G32" s="11">
        <v>18.390999999999998</v>
      </c>
      <c r="H32" s="13">
        <v>-5.9795798767747425E-2</v>
      </c>
      <c r="I32" s="11">
        <v>196.95473561225648</v>
      </c>
      <c r="J32" s="13">
        <v>1.4564409183243144E-3</v>
      </c>
    </row>
    <row r="33" spans="1:10" s="11" customFormat="1">
      <c r="A33" s="11">
        <v>164</v>
      </c>
      <c r="B33" s="12">
        <v>59749</v>
      </c>
      <c r="C33" s="11">
        <v>252.84816537467697</v>
      </c>
      <c r="D33" s="11">
        <v>3.4058000000000002</v>
      </c>
      <c r="E33" s="13">
        <v>1.4449115422694586E-2</v>
      </c>
      <c r="F33" s="11">
        <v>162.83098972745231</v>
      </c>
      <c r="G33" s="11">
        <v>16.408999999999999</v>
      </c>
      <c r="H33" s="13">
        <v>-0.10106754264483869</v>
      </c>
      <c r="I33" s="11">
        <v>197.24117137149966</v>
      </c>
      <c r="J33" s="13">
        <v>1.4543227831143909E-3</v>
      </c>
    </row>
    <row r="34" spans="1:10" s="11" customFormat="1">
      <c r="A34" s="11">
        <v>165</v>
      </c>
      <c r="B34" s="12">
        <v>59780</v>
      </c>
      <c r="C34" s="11">
        <v>257.61741602067184</v>
      </c>
      <c r="D34" s="11">
        <v>3.194</v>
      </c>
      <c r="E34" s="13">
        <v>1.8862112916372853E-2</v>
      </c>
      <c r="F34" s="11">
        <v>166.96040847818446</v>
      </c>
      <c r="G34" s="11">
        <v>16.632000000000001</v>
      </c>
      <c r="H34" s="13">
        <v>2.5360152619866818E-2</v>
      </c>
      <c r="I34" s="11">
        <v>197.51253156446688</v>
      </c>
      <c r="J34" s="13">
        <v>1.3757786525011096E-3</v>
      </c>
    </row>
    <row r="35" spans="1:10" s="11" customFormat="1">
      <c r="A35" s="11">
        <v>166</v>
      </c>
      <c r="B35" s="12">
        <v>59810</v>
      </c>
      <c r="C35" s="11">
        <v>257.94082687338505</v>
      </c>
      <c r="D35" s="11">
        <v>3.27</v>
      </c>
      <c r="E35" s="13">
        <v>1.2553920371876492E-3</v>
      </c>
      <c r="F35" s="11">
        <v>152.62065093131571</v>
      </c>
      <c r="G35" s="11">
        <v>15.816000000000001</v>
      </c>
      <c r="H35" s="13">
        <v>-8.588717335788279E-2</v>
      </c>
      <c r="I35" s="11">
        <v>197.78766064900313</v>
      </c>
      <c r="J35" s="13">
        <v>1.3929702705797466E-3</v>
      </c>
    </row>
    <row r="36" spans="1:10" s="11" customFormat="1">
      <c r="A36" s="11">
        <v>167</v>
      </c>
      <c r="B36" s="12">
        <v>59841</v>
      </c>
      <c r="C36" s="11">
        <v>258.63136950904391</v>
      </c>
      <c r="D36" s="11">
        <v>3.2618999999999998</v>
      </c>
      <c r="E36" s="13">
        <v>2.6771358533243098E-3</v>
      </c>
      <c r="F36" s="11">
        <v>161.35029670414013</v>
      </c>
      <c r="G36" s="11">
        <v>15.913</v>
      </c>
      <c r="H36" s="13">
        <v>5.719832617378269E-2</v>
      </c>
      <c r="I36" s="11">
        <v>198.04017638412543</v>
      </c>
      <c r="J36" s="13">
        <v>1.2767011566531424E-3</v>
      </c>
    </row>
    <row r="37" spans="1:10" s="11" customFormat="1">
      <c r="A37" s="11">
        <v>168</v>
      </c>
      <c r="B37" s="12">
        <v>59871</v>
      </c>
      <c r="C37" s="11">
        <v>257.08397932816536</v>
      </c>
      <c r="D37" s="11">
        <v>3.2012</v>
      </c>
      <c r="E37" s="13">
        <v>-5.9829949623510063E-3</v>
      </c>
      <c r="F37" s="11">
        <v>167.9971561645385</v>
      </c>
      <c r="G37" s="11">
        <v>16.039000000000001</v>
      </c>
      <c r="H37" s="13">
        <v>4.1195210645235875E-2</v>
      </c>
      <c r="I37" s="11">
        <v>198.27384766140281</v>
      </c>
      <c r="J37" s="13">
        <v>1.1799185475584715E-3</v>
      </c>
    </row>
    <row r="38" spans="1:10" s="11" customFormat="1">
      <c r="A38" s="11">
        <v>169</v>
      </c>
      <c r="B38" s="12">
        <v>59902</v>
      </c>
      <c r="C38" s="11">
        <v>271.4941085271318</v>
      </c>
      <c r="D38" s="11">
        <v>3.1295999999999999</v>
      </c>
      <c r="E38" s="13">
        <v>5.6052225567008382E-2</v>
      </c>
      <c r="F38" s="11">
        <v>160.00916975354772</v>
      </c>
      <c r="G38" s="11">
        <v>16.145</v>
      </c>
      <c r="H38" s="13">
        <v>-4.7548343039612161E-2</v>
      </c>
      <c r="I38" s="11">
        <v>198.49244337240418</v>
      </c>
      <c r="J38" s="13">
        <v>1.102493917274817E-3</v>
      </c>
    </row>
    <row r="39" spans="1:10">
      <c r="A39" s="43">
        <v>170</v>
      </c>
      <c r="B39" s="44">
        <v>59933</v>
      </c>
      <c r="C39" s="43">
        <v>274.69844961240312</v>
      </c>
      <c r="D39" s="43">
        <v>2.9980000000000002</v>
      </c>
      <c r="E39" s="45">
        <v>1.1802617385161775E-2</v>
      </c>
      <c r="F39" s="43">
        <v>156.44084297100017</v>
      </c>
      <c r="G39" s="43">
        <v>16.34</v>
      </c>
      <c r="H39" s="45">
        <v>-2.2300764312718029E-2</v>
      </c>
      <c r="I39" s="43">
        <v>198.67335016771568</v>
      </c>
      <c r="J39" s="45">
        <v>9.1140394182205619E-4</v>
      </c>
    </row>
    <row r="40" spans="1:10">
      <c r="A40" s="43">
        <v>171</v>
      </c>
      <c r="B40" s="44">
        <v>59962</v>
      </c>
      <c r="C40" s="43">
        <v>280.44149870801033</v>
      </c>
      <c r="D40" s="43">
        <v>2.9241000000000001</v>
      </c>
      <c r="E40" s="45">
        <v>2.0906740113424711E-2</v>
      </c>
      <c r="F40" s="43">
        <v>152.03047428227489</v>
      </c>
      <c r="G40" s="43">
        <v>15.189</v>
      </c>
      <c r="H40" s="45">
        <v>-2.8191926129820407E-2</v>
      </c>
      <c r="I40" s="43">
        <v>198.8768703124411</v>
      </c>
      <c r="J40" s="45">
        <v>1.0243957961830787E-3</v>
      </c>
    </row>
    <row r="41" spans="1:10">
      <c r="A41" s="43">
        <v>172</v>
      </c>
      <c r="B41" s="44">
        <v>59993</v>
      </c>
      <c r="C41" s="43">
        <v>279.90201550387599</v>
      </c>
      <c r="D41" s="43">
        <v>3.0390000000000001</v>
      </c>
      <c r="E41" s="45">
        <v>-1.9236924870952867E-3</v>
      </c>
      <c r="F41" s="43">
        <v>152.8234357895077</v>
      </c>
      <c r="G41" s="43">
        <v>15.195</v>
      </c>
      <c r="H41" s="45">
        <v>5.2158063110459823E-3</v>
      </c>
      <c r="I41" s="43">
        <v>199.06531489089056</v>
      </c>
      <c r="J41" s="45">
        <v>9.4754396603994912E-4</v>
      </c>
    </row>
    <row r="42" spans="1:10">
      <c r="A42" s="43">
        <v>173</v>
      </c>
      <c r="B42" s="44">
        <v>60023</v>
      </c>
      <c r="C42" s="43">
        <v>285.35369509043932</v>
      </c>
      <c r="D42" s="43">
        <v>2.7618999999999998</v>
      </c>
      <c r="E42" s="45">
        <v>1.9477100144310453E-2</v>
      </c>
      <c r="F42" s="43">
        <v>164.60151967457475</v>
      </c>
      <c r="G42" s="43">
        <v>15.528</v>
      </c>
      <c r="H42" s="45">
        <v>7.7069880180482692E-2</v>
      </c>
      <c r="I42" s="43">
        <v>199.25752836090911</v>
      </c>
      <c r="J42" s="45">
        <v>9.655799159381317E-4</v>
      </c>
    </row>
    <row r="43" spans="1:10">
      <c r="A43" s="43">
        <v>174</v>
      </c>
      <c r="B43" s="44">
        <v>60054</v>
      </c>
      <c r="C43" s="43">
        <v>295.33974160206719</v>
      </c>
      <c r="D43" s="43">
        <v>2.5085999999999999</v>
      </c>
      <c r="E43" s="45">
        <v>3.4995329247315063E-2</v>
      </c>
      <c r="F43" s="43">
        <v>174.81327230936404</v>
      </c>
      <c r="G43" s="43">
        <v>16.222000000000001</v>
      </c>
      <c r="H43" s="45">
        <v>6.2039236666699228E-2</v>
      </c>
      <c r="I43" s="43">
        <v>199.43843515622055</v>
      </c>
      <c r="J43" s="45">
        <v>9.0790444305709054E-4</v>
      </c>
    </row>
    <row r="44" spans="1:10">
      <c r="A44" s="43">
        <v>175</v>
      </c>
      <c r="B44" s="44">
        <v>60084</v>
      </c>
      <c r="C44" s="43">
        <v>292.74666666666667</v>
      </c>
      <c r="D44" s="43">
        <v>3.0425</v>
      </c>
      <c r="E44" s="45">
        <v>-8.7799729265503387E-3</v>
      </c>
      <c r="F44" s="43">
        <v>176.61510868379699</v>
      </c>
      <c r="G44" s="43">
        <v>17.216000000000001</v>
      </c>
      <c r="H44" s="45">
        <v>1.0307205800966149E-2</v>
      </c>
      <c r="I44" s="43">
        <v>199.61180416839409</v>
      </c>
      <c r="J44" s="45">
        <v>8.6928586276630948E-4</v>
      </c>
    </row>
    <row r="45" spans="1:10">
      <c r="A45" s="43">
        <v>176</v>
      </c>
      <c r="B45" s="44">
        <v>60115</v>
      </c>
      <c r="C45" s="43">
        <v>282.3012403100775</v>
      </c>
      <c r="D45" s="43">
        <v>3.3008999999999999</v>
      </c>
      <c r="E45" s="45">
        <v>-3.568076957297265E-2</v>
      </c>
      <c r="F45" s="43">
        <v>177.89907615742891</v>
      </c>
      <c r="G45" s="43">
        <v>16.978000000000002</v>
      </c>
      <c r="H45" s="45">
        <v>7.2698620361560939E-3</v>
      </c>
      <c r="I45" s="43">
        <v>199.77763539742966</v>
      </c>
      <c r="J45" s="45">
        <v>8.3076864981230624E-4</v>
      </c>
    </row>
    <row r="46" spans="1:10">
      <c r="A46" s="43">
        <v>177</v>
      </c>
      <c r="B46" s="44">
        <v>60146</v>
      </c>
      <c r="C46" s="43">
        <v>280.09400516795864</v>
      </c>
      <c r="D46" s="43">
        <v>3.3416000000000001</v>
      </c>
      <c r="E46" s="45">
        <v>-7.8187227930506132E-3</v>
      </c>
      <c r="F46" s="43">
        <v>183.92829010353339</v>
      </c>
      <c r="G46" s="43">
        <v>16.68</v>
      </c>
      <c r="H46" s="45">
        <v>3.3891204363360614E-2</v>
      </c>
      <c r="I46" s="43">
        <v>199.9283910601892</v>
      </c>
      <c r="J46" s="45">
        <v>7.5461731469405485E-4</v>
      </c>
    </row>
    <row r="47" spans="1:10">
      <c r="A47" s="43">
        <v>178</v>
      </c>
      <c r="B47" s="44">
        <v>60176</v>
      </c>
      <c r="C47" s="43">
        <v>298.17545219638242</v>
      </c>
      <c r="D47" s="43">
        <v>3.4102999999999999</v>
      </c>
      <c r="E47" s="45">
        <v>6.4554923328620423E-2</v>
      </c>
      <c r="F47" s="43">
        <v>187.51439085771531</v>
      </c>
      <c r="G47" s="43">
        <v>17.292999999999999</v>
      </c>
      <c r="H47" s="45">
        <v>1.9497276640604383E-2</v>
      </c>
      <c r="I47" s="43">
        <v>200.09045339765575</v>
      </c>
      <c r="J47" s="45">
        <v>8.1060191905291644E-4</v>
      </c>
    </row>
    <row r="48" spans="1:10">
      <c r="A48" s="43">
        <v>179</v>
      </c>
      <c r="B48" s="44">
        <v>60207</v>
      </c>
      <c r="C48" s="43">
        <v>291.48801033591729</v>
      </c>
      <c r="D48" s="43">
        <v>3.3792</v>
      </c>
      <c r="E48" s="45">
        <v>-2.2427875303633941E-2</v>
      </c>
      <c r="F48" s="43">
        <v>195.27959669242549</v>
      </c>
      <c r="G48" s="43">
        <v>17.257999999999999</v>
      </c>
      <c r="H48" s="45">
        <v>4.1411252753407922E-2</v>
      </c>
      <c r="I48" s="43">
        <v>200.24497795198431</v>
      </c>
      <c r="J48" s="45">
        <v>7.7227349783380854E-4</v>
      </c>
    </row>
    <row r="49" spans="1:10">
      <c r="A49" s="43">
        <v>180</v>
      </c>
      <c r="B49" s="44">
        <v>60237</v>
      </c>
      <c r="C49" s="43">
        <v>299.04842377260979</v>
      </c>
      <c r="D49" s="43">
        <v>3.3677000000000001</v>
      </c>
      <c r="E49" s="45">
        <v>2.5937305030075544E-2</v>
      </c>
      <c r="F49" s="43">
        <v>199.60816471624261</v>
      </c>
      <c r="G49" s="43">
        <v>16.812999999999999</v>
      </c>
      <c r="H49" s="45">
        <v>2.2166002476105194E-2</v>
      </c>
      <c r="I49" s="43">
        <v>200.40704028945089</v>
      </c>
      <c r="J49" s="45">
        <v>8.0932035911252562E-4</v>
      </c>
    </row>
    <row r="50" spans="1:10">
      <c r="A50" s="43">
        <v>181</v>
      </c>
      <c r="B50" s="44">
        <v>60268</v>
      </c>
      <c r="C50" s="43">
        <v>311.97602067183459</v>
      </c>
      <c r="D50" s="43">
        <v>3.2119</v>
      </c>
      <c r="E50" s="45">
        <v>4.3229108972179943E-2</v>
      </c>
      <c r="F50" s="43">
        <v>209.31234927470078</v>
      </c>
      <c r="G50" s="43">
        <v>17.052</v>
      </c>
      <c r="H50" s="45">
        <v>4.8616170447002324E-2</v>
      </c>
      <c r="I50" s="43">
        <v>200.56533373534845</v>
      </c>
      <c r="J50" s="45">
        <v>7.8985970587126179E-4</v>
      </c>
    </row>
    <row r="51" spans="1:10">
      <c r="A51" s="43">
        <v>182</v>
      </c>
      <c r="B51" s="44">
        <v>60299</v>
      </c>
      <c r="C51" s="43">
        <v>313.32604651162791</v>
      </c>
      <c r="D51" s="43">
        <v>3.2012</v>
      </c>
      <c r="E51" s="45">
        <v>4.3273384822527785E-3</v>
      </c>
      <c r="F51" s="43">
        <v>213.21494791014453</v>
      </c>
      <c r="G51" s="43">
        <v>17.594999999999999</v>
      </c>
      <c r="H51" s="45">
        <v>1.8644856115594001E-2</v>
      </c>
      <c r="I51" s="43">
        <v>200.71232050653902</v>
      </c>
      <c r="J51" s="45">
        <v>7.3286229705340003E-4</v>
      </c>
    </row>
    <row r="52" spans="1:10">
      <c r="A52" s="43">
        <v>183</v>
      </c>
      <c r="B52" s="44">
        <v>60327</v>
      </c>
      <c r="C52" s="43">
        <v>313.63012919896636</v>
      </c>
      <c r="D52" s="43">
        <v>3.0623999999999998</v>
      </c>
      <c r="E52" s="45">
        <v>9.7049923146802757E-4</v>
      </c>
      <c r="F52" s="43">
        <v>218.35263559722563</v>
      </c>
      <c r="G52" s="43">
        <v>17.579999999999998</v>
      </c>
      <c r="H52" s="45">
        <v>2.4096282823689641E-2</v>
      </c>
      <c r="I52" s="43">
        <v>200.8706139524366</v>
      </c>
      <c r="J52" s="45">
        <v>7.8865834193983704E-4</v>
      </c>
    </row>
    <row r="53" spans="1:10">
      <c r="A53" s="43">
        <v>184</v>
      </c>
      <c r="B53" s="44">
        <v>60358</v>
      </c>
      <c r="C53" s="43">
        <v>318.64630490956068</v>
      </c>
      <c r="D53" s="43">
        <v>3.4138999999999999</v>
      </c>
      <c r="E53" s="45">
        <v>1.599392164077474E-2</v>
      </c>
      <c r="F53" s="43">
        <v>215.80530229890161</v>
      </c>
      <c r="G53" s="43">
        <v>16.969000000000001</v>
      </c>
      <c r="H53" s="45">
        <v>-1.1666144039693863E-2</v>
      </c>
      <c r="I53" s="43">
        <v>201.02136961519619</v>
      </c>
      <c r="J53" s="45">
        <v>7.5051128581351395E-4</v>
      </c>
    </row>
    <row r="54" spans="1:10">
      <c r="A54" s="43">
        <v>185</v>
      </c>
      <c r="B54" s="44">
        <v>60388</v>
      </c>
      <c r="C54" s="43">
        <v>303.91596899224805</v>
      </c>
      <c r="D54" s="43">
        <v>3.5924</v>
      </c>
      <c r="E54" s="45">
        <v>-4.6227857315004624E-2</v>
      </c>
      <c r="F54" s="43">
        <v>210.39938922170202</v>
      </c>
      <c r="G54" s="43">
        <v>17.009</v>
      </c>
      <c r="H54" s="45">
        <v>-2.504995484175877E-2</v>
      </c>
      <c r="I54" s="43">
        <v>201.18343195266272</v>
      </c>
      <c r="J54" s="45">
        <v>8.0619457412288865E-4</v>
      </c>
    </row>
    <row r="55" spans="1:10">
      <c r="A55" s="43">
        <v>186</v>
      </c>
      <c r="B55" s="44">
        <v>60419</v>
      </c>
      <c r="C55" s="43">
        <v>306.54976744186047</v>
      </c>
      <c r="D55" s="43">
        <v>3.6457999999999999</v>
      </c>
      <c r="E55" s="45">
        <v>8.6662061830636919E-3</v>
      </c>
      <c r="F55" s="43">
        <v>210.3844429273731</v>
      </c>
      <c r="G55" s="43">
        <v>15.755000000000001</v>
      </c>
      <c r="H55" s="45">
        <v>-7.1037726792890266E-5</v>
      </c>
      <c r="I55" s="43">
        <v>201.34926318169826</v>
      </c>
      <c r="J55" s="45">
        <v>8.2427875608845325E-4</v>
      </c>
    </row>
    <row r="56" spans="1:10">
      <c r="A56" s="43">
        <v>187</v>
      </c>
      <c r="B56" s="44">
        <v>60449</v>
      </c>
      <c r="C56" s="43">
        <v>307.87989664082687</v>
      </c>
      <c r="D56" s="43">
        <v>3.5455999999999999</v>
      </c>
      <c r="E56" s="45">
        <v>4.3390318318172368E-3</v>
      </c>
      <c r="F56" s="43">
        <v>213.37854923996073</v>
      </c>
      <c r="G56" s="43">
        <v>16.071999999999999</v>
      </c>
      <c r="H56" s="45">
        <v>1.4231595601492404E-2</v>
      </c>
      <c r="I56" s="43">
        <v>201.54147665171675</v>
      </c>
      <c r="J56" s="45">
        <v>9.5462713387251333E-4</v>
      </c>
    </row>
    <row r="57" spans="1:10">
      <c r="A57" s="43">
        <v>188</v>
      </c>
      <c r="B57" s="44">
        <v>60480</v>
      </c>
      <c r="C57" s="43">
        <v>306.31937984496119</v>
      </c>
      <c r="D57" s="43">
        <v>3.3458999999999999</v>
      </c>
      <c r="E57" s="45">
        <v>-5.0685894496261376E-3</v>
      </c>
      <c r="F57" s="43">
        <v>207.94779299786305</v>
      </c>
      <c r="G57" s="43">
        <v>15.682</v>
      </c>
      <c r="H57" s="45">
        <v>-2.5451275498130695E-2</v>
      </c>
      <c r="I57" s="43">
        <v>201.76007236271818</v>
      </c>
      <c r="J57" s="45">
        <v>1.0846189808323265E-3</v>
      </c>
    </row>
    <row r="58" spans="1:10">
      <c r="A58" s="43">
        <v>189</v>
      </c>
      <c r="B58" s="44">
        <v>60511</v>
      </c>
      <c r="C58" s="43">
        <v>313.31281653746771</v>
      </c>
      <c r="D58" s="43">
        <v>3.2898999999999998</v>
      </c>
      <c r="E58" s="45">
        <v>2.2830539471730912E-2</v>
      </c>
      <c r="F58" s="43">
        <v>208.91405072853087</v>
      </c>
      <c r="G58" s="43">
        <v>15.077</v>
      </c>
      <c r="H58" s="45">
        <v>4.6466361423597785E-3</v>
      </c>
      <c r="I58" s="43">
        <v>201.99751253156447</v>
      </c>
      <c r="J58" s="45">
        <v>1.1768441895650605E-3</v>
      </c>
    </row>
    <row r="59" spans="1:10">
      <c r="A59" s="43">
        <v>190</v>
      </c>
      <c r="B59" s="44">
        <v>60541</v>
      </c>
      <c r="C59" s="43">
        <v>316.24248062015505</v>
      </c>
      <c r="D59" s="43">
        <v>3.1917</v>
      </c>
      <c r="E59" s="45">
        <v>9.3506040227275319E-3</v>
      </c>
      <c r="F59" s="43">
        <v>214.67059579160826</v>
      </c>
      <c r="G59" s="43">
        <v>15.353999999999999</v>
      </c>
      <c r="H59" s="45">
        <v>2.7554609386027475E-2</v>
      </c>
      <c r="I59" s="43">
        <v>202.26887272453169</v>
      </c>
      <c r="J59" s="45">
        <v>1.3433838346143944E-3</v>
      </c>
    </row>
    <row r="60" spans="1:10">
      <c r="A60" s="43">
        <v>191</v>
      </c>
      <c r="B60" s="44">
        <v>60572</v>
      </c>
      <c r="C60" s="43">
        <v>326.64666666666665</v>
      </c>
      <c r="D60" s="43">
        <v>3.2046999999999999</v>
      </c>
      <c r="E60" s="45">
        <v>3.2899394243647698E-2</v>
      </c>
      <c r="F60" s="43">
        <v>217.24984144809395</v>
      </c>
      <c r="G60" s="43">
        <v>15.215999999999999</v>
      </c>
      <c r="H60" s="45">
        <v>1.2014899604552678E-2</v>
      </c>
      <c r="I60" s="43">
        <v>202.55530848377495</v>
      </c>
      <c r="J60" s="45">
        <v>1.4161138853695777E-3</v>
      </c>
    </row>
    <row r="61" spans="1:10">
      <c r="A61" s="43">
        <v>192</v>
      </c>
      <c r="B61" s="44">
        <v>60602</v>
      </c>
      <c r="C61" s="43">
        <v>338.70392764857883</v>
      </c>
      <c r="D61" s="43">
        <v>3.0668000000000002</v>
      </c>
      <c r="E61" s="45">
        <v>3.6912242530906525E-2</v>
      </c>
      <c r="F61" s="43">
        <v>230.14667566137354</v>
      </c>
      <c r="G61" s="43">
        <v>15.673</v>
      </c>
      <c r="H61" s="45">
        <v>5.9364067321360708E-2</v>
      </c>
      <c r="I61" s="43">
        <v>202.89073983341504</v>
      </c>
      <c r="J61" s="45">
        <v>1.6559988091694856E-3</v>
      </c>
    </row>
    <row r="62" spans="1:10">
      <c r="A62" s="43">
        <v>193</v>
      </c>
      <c r="B62" s="44">
        <v>60633</v>
      </c>
      <c r="C62" s="43">
        <v>342.26899224806198</v>
      </c>
      <c r="D62" s="43">
        <v>3.1065999999999998</v>
      </c>
      <c r="E62" s="45">
        <v>1.0525607495116125E-2</v>
      </c>
      <c r="F62" s="43">
        <v>234.60329707173821</v>
      </c>
      <c r="G62" s="43">
        <v>15.6</v>
      </c>
      <c r="H62" s="45">
        <v>1.9364265842891984E-2</v>
      </c>
      <c r="I62" s="43">
        <v>203.25255342403801</v>
      </c>
      <c r="J62" s="45">
        <v>1.7832927758065361E-3</v>
      </c>
    </row>
    <row r="63" spans="1:10">
      <c r="B63" s="1"/>
    </row>
    <row r="64" spans="1:10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5"/>
  <sheetViews>
    <sheetView tabSelected="1" topLeftCell="F1" workbookViewId="0">
      <selection activeCell="N9" sqref="N9"/>
    </sheetView>
  </sheetViews>
  <sheetFormatPr defaultRowHeight="15"/>
  <cols>
    <col min="1" max="1" width="45.28515625" bestFit="1" customWidth="1"/>
    <col min="2" max="2" width="23.28515625" bestFit="1" customWidth="1"/>
    <col min="3" max="3" width="23.5703125" bestFit="1" customWidth="1"/>
    <col min="4" max="4" width="12.5703125" bestFit="1" customWidth="1"/>
    <col min="5" max="5" width="23.28515625" bestFit="1" customWidth="1"/>
    <col min="6" max="6" width="17.7109375" bestFit="1" customWidth="1"/>
    <col min="7" max="7" width="12.5703125" bestFit="1" customWidth="1"/>
    <col min="8" max="8" width="23.28515625" bestFit="1" customWidth="1"/>
    <col min="9" max="9" width="17.7109375" bestFit="1" customWidth="1"/>
    <col min="10" max="10" width="12.5703125" bestFit="1" customWidth="1"/>
    <col min="11" max="11" width="29.140625" bestFit="1" customWidth="1"/>
    <col min="12" max="12" width="26" bestFit="1" customWidth="1"/>
    <col min="13" max="13" width="27.85546875" bestFit="1" customWidth="1"/>
    <col min="14" max="14" width="16.7109375" customWidth="1"/>
    <col min="15" max="15" width="10.42578125" bestFit="1" customWidth="1"/>
    <col min="16" max="16" width="16.140625" customWidth="1"/>
    <col min="17" max="17" width="27.42578125" customWidth="1"/>
    <col min="18" max="18" width="7.42578125" customWidth="1"/>
    <col min="19" max="19" width="15" customWidth="1"/>
  </cols>
  <sheetData>
    <row r="1" spans="1:19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25" t="s">
        <v>42</v>
      </c>
      <c r="L1" s="24" t="s">
        <v>24</v>
      </c>
      <c r="M1" s="24" t="s">
        <v>25</v>
      </c>
      <c r="N1" s="23"/>
      <c r="O1" s="23"/>
      <c r="P1" s="23"/>
      <c r="Q1" s="23"/>
      <c r="R1" s="23"/>
      <c r="S1" s="23"/>
    </row>
    <row r="2" spans="1:19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41">
        <v>0.25</v>
      </c>
      <c r="L2" s="35" t="s">
        <v>26</v>
      </c>
      <c r="M2" s="36" t="s">
        <v>27</v>
      </c>
      <c r="N2" s="15"/>
      <c r="O2" s="14"/>
      <c r="P2" s="15"/>
      <c r="Q2" s="15"/>
      <c r="R2" s="7"/>
      <c r="S2" s="16"/>
    </row>
    <row r="3" spans="1:19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41">
        <v>0.7</v>
      </c>
      <c r="L3" s="37" t="s">
        <v>28</v>
      </c>
      <c r="M3" s="36" t="s">
        <v>29</v>
      </c>
      <c r="N3" s="15"/>
      <c r="O3" s="7"/>
      <c r="P3" s="15"/>
      <c r="Q3" s="15"/>
      <c r="R3" s="7"/>
      <c r="S3" s="16"/>
    </row>
    <row r="4" spans="1:19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41">
        <v>0.05</v>
      </c>
      <c r="L4" s="37" t="s">
        <v>30</v>
      </c>
      <c r="M4" s="36" t="s">
        <v>31</v>
      </c>
      <c r="N4" s="15"/>
      <c r="O4" s="7"/>
      <c r="P4" s="15"/>
      <c r="Q4" s="15"/>
      <c r="R4" s="7"/>
      <c r="S4" s="16"/>
    </row>
    <row r="5" spans="1:19" ht="15.75" thickBot="1">
      <c r="A5" s="18" t="s">
        <v>18</v>
      </c>
      <c r="B5" s="19">
        <f>SUM(B2:B4)</f>
        <v>1</v>
      </c>
      <c r="C5" s="20"/>
      <c r="D5" s="20"/>
      <c r="E5" s="19">
        <f>SUM(E2:E4)</f>
        <v>0.99999999999999989</v>
      </c>
      <c r="F5" s="20"/>
      <c r="G5" s="20"/>
      <c r="H5" s="19">
        <f>SUM(H2:H4)</f>
        <v>1</v>
      </c>
      <c r="I5" s="20"/>
      <c r="J5" s="20"/>
      <c r="K5" s="26">
        <f>SUM(K2:K4)</f>
        <v>1</v>
      </c>
      <c r="L5" s="27"/>
      <c r="M5" s="21"/>
      <c r="N5" s="15"/>
      <c r="O5" s="7"/>
      <c r="P5" s="15"/>
      <c r="Q5" s="15"/>
      <c r="R5" s="7"/>
      <c r="S5" s="16"/>
    </row>
    <row r="6" spans="1:19" ht="15.75" thickTop="1">
      <c r="K6" s="3"/>
      <c r="L6" s="7"/>
      <c r="M6" s="7"/>
      <c r="N6" s="7"/>
      <c r="O6" s="7"/>
      <c r="P6" s="7"/>
      <c r="Q6" s="7"/>
      <c r="R6" s="7"/>
      <c r="S6" s="7"/>
    </row>
    <row r="7" spans="1:19">
      <c r="B7" s="4" t="s">
        <v>41</v>
      </c>
      <c r="C7" s="4" t="s">
        <v>19</v>
      </c>
      <c r="D7" s="4"/>
      <c r="E7" s="5" t="s">
        <v>41</v>
      </c>
      <c r="F7" s="5" t="s">
        <v>19</v>
      </c>
      <c r="G7" s="5"/>
      <c r="H7" s="6" t="s">
        <v>41</v>
      </c>
      <c r="I7" s="6" t="s">
        <v>19</v>
      </c>
      <c r="J7" s="17"/>
      <c r="K7" s="24" t="s">
        <v>41</v>
      </c>
      <c r="L7" s="29" t="s">
        <v>19</v>
      </c>
      <c r="M7" s="28"/>
      <c r="N7" s="7"/>
      <c r="O7" s="7"/>
      <c r="P7" s="7"/>
      <c r="Q7" s="7"/>
      <c r="R7" s="7"/>
      <c r="S7" s="7"/>
    </row>
    <row r="8" spans="1:19">
      <c r="A8" s="3" t="s">
        <v>20</v>
      </c>
      <c r="B8" s="39">
        <f>AVERAGE(D26:D85)</f>
        <v>4.3987367628026977E-2</v>
      </c>
      <c r="C8" s="40">
        <f>$S$12*B8</f>
        <v>263924.20576816186</v>
      </c>
      <c r="D8" s="15"/>
      <c r="E8" s="39">
        <f>AVERAGE(G26:G85)</f>
        <v>2.8249774555848872E-2</v>
      </c>
      <c r="F8" s="40">
        <f>E8*$S$14</f>
        <v>225998.19644679097</v>
      </c>
      <c r="G8" s="15"/>
      <c r="H8" s="39">
        <f>AVERAGE(J26:J85)</f>
        <v>4.7896695209084465E-3</v>
      </c>
      <c r="I8" s="34">
        <f>H8*$S$13</f>
        <v>177217.77227361253</v>
      </c>
      <c r="K8" s="39">
        <f>AVERAGE(M26:M85)</f>
        <v>0.18115091957454332</v>
      </c>
      <c r="L8" s="34">
        <f>K8*$S$13</f>
        <v>6702584.0242581032</v>
      </c>
      <c r="M8" s="30"/>
      <c r="N8" s="7"/>
      <c r="O8" s="7"/>
      <c r="P8" s="7"/>
      <c r="Q8" s="7"/>
      <c r="R8" s="7"/>
      <c r="S8" s="7"/>
    </row>
    <row r="9" spans="1:19">
      <c r="A9" s="3" t="s">
        <v>21</v>
      </c>
      <c r="B9" s="32">
        <f>STDEV(D26:D85)</f>
        <v>9.2378810612197965E-2</v>
      </c>
      <c r="C9" s="40">
        <f t="shared" ref="C9:C11" si="0">$S$12*B9</f>
        <v>554272.86367318779</v>
      </c>
      <c r="D9" s="15"/>
      <c r="E9" s="32">
        <f>STDEV(G26:G85)</f>
        <v>0.12303061754241443</v>
      </c>
      <c r="F9" s="40">
        <f t="shared" ref="F9:F11" si="1">E9*$S$14</f>
        <v>984244.94033931545</v>
      </c>
      <c r="G9" s="15"/>
      <c r="H9" s="32">
        <f>STDEV(J26:J85)</f>
        <v>0.17090779484966764</v>
      </c>
      <c r="I9" s="34">
        <f t="shared" ref="I9:I11" si="2">H9*$S$13</f>
        <v>6323588.409437703</v>
      </c>
      <c r="K9" s="32">
        <f>STDEV(M26:M85)</f>
        <v>0.10087784338016452</v>
      </c>
      <c r="L9" s="34">
        <f t="shared" ref="L9:L11" si="3">K9*$S$13</f>
        <v>3732480.2050660872</v>
      </c>
      <c r="M9" s="30"/>
      <c r="N9" s="7"/>
      <c r="O9" s="7"/>
      <c r="P9" s="7"/>
      <c r="Q9" s="7"/>
      <c r="R9" s="7"/>
      <c r="S9" s="7"/>
    </row>
    <row r="10" spans="1:19">
      <c r="A10" s="3" t="s">
        <v>22</v>
      </c>
      <c r="B10" s="32">
        <f>B8-B9</f>
        <v>-4.8391442984170988E-2</v>
      </c>
      <c r="C10" s="40">
        <f t="shared" si="0"/>
        <v>-290348.65790502593</v>
      </c>
      <c r="D10" s="15"/>
      <c r="E10" s="32">
        <f>E8-E9</f>
        <v>-9.4780842986565556E-2</v>
      </c>
      <c r="F10" s="40">
        <f t="shared" si="1"/>
        <v>-758246.74389252439</v>
      </c>
      <c r="G10" s="15"/>
      <c r="H10" s="32">
        <f>H8-H9</f>
        <v>-0.16611812532875919</v>
      </c>
      <c r="I10" s="34">
        <f t="shared" si="2"/>
        <v>-6146370.6371640898</v>
      </c>
      <c r="K10" s="32">
        <f>K8-K9</f>
        <v>8.0273076194378803E-2</v>
      </c>
      <c r="L10" s="34">
        <f t="shared" si="3"/>
        <v>2970103.8191920156</v>
      </c>
      <c r="M10" s="30"/>
      <c r="N10" s="7"/>
      <c r="O10" s="7"/>
      <c r="P10" s="7"/>
      <c r="Q10" s="7"/>
      <c r="R10" s="7"/>
      <c r="S10" s="7"/>
    </row>
    <row r="11" spans="1:19" ht="15.75" thickBot="1">
      <c r="A11" s="18" t="s">
        <v>23</v>
      </c>
      <c r="B11" s="33">
        <f>B8+B9</f>
        <v>0.13636617824022496</v>
      </c>
      <c r="C11" s="40">
        <f t="shared" si="0"/>
        <v>818197.06944134971</v>
      </c>
      <c r="D11" s="21"/>
      <c r="E11" s="33">
        <f>E8+E9</f>
        <v>0.1512803920982633</v>
      </c>
      <c r="F11" s="40">
        <f t="shared" si="1"/>
        <v>1210243.1367861065</v>
      </c>
      <c r="G11" s="21"/>
      <c r="H11" s="33">
        <f>H8+H9</f>
        <v>0.1756974643705761</v>
      </c>
      <c r="I11" s="34">
        <f t="shared" si="2"/>
        <v>6500806.1817113152</v>
      </c>
      <c r="J11" s="22"/>
      <c r="K11" s="33">
        <f>K8+K9</f>
        <v>0.28202876295470786</v>
      </c>
      <c r="L11" s="34">
        <f t="shared" si="3"/>
        <v>10435064.22932419</v>
      </c>
      <c r="M11" s="31"/>
      <c r="N11" s="7"/>
      <c r="O11" s="7"/>
      <c r="P11" s="7"/>
      <c r="Q11" s="15"/>
      <c r="R11" s="7"/>
      <c r="S11" s="16"/>
    </row>
    <row r="12" spans="1:19" ht="16.5" thickTop="1" thickBot="1">
      <c r="K12" s="3"/>
      <c r="L12" s="7"/>
      <c r="M12" s="7"/>
      <c r="N12" s="7"/>
      <c r="O12" s="7"/>
      <c r="P12" s="7"/>
      <c r="Q12" s="47" t="s">
        <v>43</v>
      </c>
      <c r="R12" s="48" t="s">
        <v>44</v>
      </c>
      <c r="S12" s="49">
        <f>9000000-3000000</f>
        <v>6000000</v>
      </c>
    </row>
    <row r="13" spans="1:19" ht="15.75" thickBot="1">
      <c r="A13" s="3" t="s">
        <v>38</v>
      </c>
      <c r="K13" s="3"/>
      <c r="L13" s="7"/>
      <c r="M13" s="7"/>
      <c r="N13" s="7"/>
      <c r="O13" s="7"/>
      <c r="P13" s="7"/>
      <c r="Q13" s="50" t="s">
        <v>45</v>
      </c>
      <c r="R13" s="51" t="s">
        <v>44</v>
      </c>
      <c r="S13" s="52">
        <v>37000000</v>
      </c>
    </row>
    <row r="14" spans="1:19">
      <c r="A14" t="s">
        <v>32</v>
      </c>
      <c r="B14" s="32">
        <f>AVERAGE(B26:B85)</f>
        <v>3.5214904325774139E-3</v>
      </c>
      <c r="C14" s="40">
        <f>$S$12*B14</f>
        <v>21128.942595464483</v>
      </c>
      <c r="E14" s="32">
        <f>AVERAGE(E26:E85)</f>
        <v>2.1477196304635058E-3</v>
      </c>
      <c r="F14" s="40">
        <f>E14*$S$14</f>
        <v>17181.757043708047</v>
      </c>
      <c r="H14" s="32">
        <f>AVERAGE(H26:H85)</f>
        <v>1.3546237712655738E-5</v>
      </c>
      <c r="I14" s="34">
        <f t="shared" ref="I14:I16" si="4">H14*$S$13</f>
        <v>501.21079536826232</v>
      </c>
      <c r="K14" s="32">
        <f>AVERAGE(K26:K85)</f>
        <v>1.40584295818294E-2</v>
      </c>
      <c r="L14" s="34">
        <f>K14*$S$13</f>
        <v>520161.89452768781</v>
      </c>
      <c r="M14" s="7"/>
      <c r="N14" s="7"/>
      <c r="O14" s="7"/>
      <c r="P14" s="7"/>
      <c r="Q14" s="47" t="s">
        <v>46</v>
      </c>
      <c r="R14" s="48" t="s">
        <v>44</v>
      </c>
      <c r="S14" s="49">
        <v>8000000</v>
      </c>
    </row>
    <row r="15" spans="1:19">
      <c r="A15" t="s">
        <v>33</v>
      </c>
      <c r="B15" s="32">
        <f>STDEV(B26:B85)</f>
        <v>1.9454747321282353E-2</v>
      </c>
      <c r="C15" s="40">
        <f t="shared" ref="C15:C16" si="5">$S$12*B15</f>
        <v>116728.48392769412</v>
      </c>
      <c r="E15" s="32">
        <f>STDEV(E26:E85)</f>
        <v>2.4077013762976104E-2</v>
      </c>
      <c r="F15" s="40">
        <f t="shared" ref="F15:F16" si="6">E15*$S$14</f>
        <v>192616.11010380884</v>
      </c>
      <c r="H15" s="32">
        <f>STDEV(H26:H85)</f>
        <v>3.2793074620552393E-2</v>
      </c>
      <c r="I15" s="34">
        <f t="shared" si="4"/>
        <v>1213343.7609604385</v>
      </c>
      <c r="K15" s="32">
        <f>STDEV(K26:K85)</f>
        <v>2.2660102511160393E-2</v>
      </c>
      <c r="L15" s="34">
        <f t="shared" ref="L15:L16" si="7">K15*$S$13</f>
        <v>838423.79291293456</v>
      </c>
      <c r="M15" s="7"/>
      <c r="N15" s="7"/>
      <c r="O15" s="7"/>
      <c r="P15" s="7"/>
      <c r="Q15" s="15"/>
      <c r="R15" s="7"/>
      <c r="S15" s="15"/>
    </row>
    <row r="16" spans="1:19">
      <c r="A16" t="s">
        <v>34</v>
      </c>
      <c r="B16" s="32">
        <f>NORMINV(0.05,B14,B15)</f>
        <v>-2.8478721260258341E-2</v>
      </c>
      <c r="C16" s="40">
        <f t="shared" si="5"/>
        <v>-170872.32756155005</v>
      </c>
      <c r="E16" s="32">
        <f>NORMINV(0.05,E14,E15)</f>
        <v>-3.7455443783728296E-2</v>
      </c>
      <c r="F16" s="40">
        <f t="shared" si="6"/>
        <v>-299643.55026982637</v>
      </c>
      <c r="H16" s="32">
        <f>NORMINV(0.05,H14,H15)</f>
        <v>-5.3926261490793284E-2</v>
      </c>
      <c r="I16" s="34">
        <f t="shared" si="4"/>
        <v>-1995271.6751593514</v>
      </c>
      <c r="K16" s="32">
        <f>NORMINV(0.05,K14,K15)</f>
        <v>-2.3214122220744982E-2</v>
      </c>
      <c r="L16" s="34">
        <f t="shared" si="7"/>
        <v>-858922.52216756437</v>
      </c>
      <c r="M16" s="7"/>
      <c r="N16" s="7"/>
      <c r="O16" s="7"/>
      <c r="P16" s="7"/>
      <c r="Q16" s="7"/>
      <c r="R16" s="7"/>
      <c r="S16" s="7"/>
    </row>
    <row r="17" spans="1:19">
      <c r="A17" t="s">
        <v>35</v>
      </c>
      <c r="B17" s="42">
        <v>0.10226492456397804</v>
      </c>
      <c r="C17" s="38"/>
      <c r="D17" s="11"/>
      <c r="E17" s="42">
        <v>0.10226492456397804</v>
      </c>
      <c r="F17" s="38"/>
      <c r="G17" s="11"/>
      <c r="H17" s="42">
        <v>0.10226492456397804</v>
      </c>
      <c r="I17" s="38"/>
      <c r="J17" s="11"/>
      <c r="K17" s="42">
        <v>0.10226492456397804</v>
      </c>
      <c r="L17" s="38"/>
      <c r="M17" s="7"/>
      <c r="N17" s="7"/>
      <c r="O17" s="7"/>
      <c r="P17" s="7"/>
      <c r="Q17" s="7"/>
      <c r="R17" s="7"/>
      <c r="S17" s="7"/>
    </row>
    <row r="18" spans="1:19" ht="15.75" thickBot="1">
      <c r="A18" s="22" t="s">
        <v>36</v>
      </c>
      <c r="B18" s="33">
        <f>-(-B14+(B15*B17)/0.05)</f>
        <v>-3.6269274911866455E-2</v>
      </c>
      <c r="C18" s="40">
        <f>$S$12*B18</f>
        <v>-217615.64947119873</v>
      </c>
      <c r="D18" s="22"/>
      <c r="E18" s="33">
        <f>-(-E14+(E15*E17)/0.05)</f>
        <v>-4.7096960293468729E-2</v>
      </c>
      <c r="F18" s="40">
        <f>E18*$S$14</f>
        <v>-376775.68234774983</v>
      </c>
      <c r="G18" s="22"/>
      <c r="H18" s="33">
        <f>-(-H14+(H15*H17)/0.05)</f>
        <v>-6.7058079808121202E-2</v>
      </c>
      <c r="I18" s="34">
        <f t="shared" ref="I18" si="8">H18*$S$13</f>
        <v>-2481148.9529004847</v>
      </c>
      <c r="J18" s="22"/>
      <c r="K18" s="33">
        <f>-(-K14+(K15*K17)/0.05)</f>
        <v>-3.2288243896487129E-2</v>
      </c>
      <c r="L18" s="34">
        <f>K18*$S$13</f>
        <v>-1194665.0241700239</v>
      </c>
      <c r="M18" s="27"/>
      <c r="N18" s="7"/>
      <c r="O18" s="7"/>
      <c r="P18" s="7"/>
      <c r="Q18" s="7"/>
      <c r="R18" s="7"/>
      <c r="S18" s="7"/>
    </row>
    <row r="19" spans="1:19" ht="15.75" thickTop="1">
      <c r="K19" s="3"/>
      <c r="L19" s="7"/>
      <c r="M19" s="7"/>
      <c r="N19" s="7"/>
      <c r="O19" s="7"/>
      <c r="P19" s="7"/>
      <c r="Q19" s="7"/>
      <c r="R19" s="7"/>
      <c r="S19" s="7"/>
    </row>
    <row r="20" spans="1:19">
      <c r="A20" s="3" t="s">
        <v>39</v>
      </c>
      <c r="K20" s="3"/>
      <c r="L20" s="7"/>
      <c r="M20" s="7"/>
      <c r="N20" s="7"/>
      <c r="O20" s="7"/>
      <c r="P20" s="7"/>
      <c r="Q20" s="7"/>
      <c r="R20" s="7"/>
      <c r="S20" s="7"/>
    </row>
    <row r="21" spans="1:19">
      <c r="A21" t="s">
        <v>34</v>
      </c>
      <c r="B21" s="32">
        <f>PERCENTILE(B26:B85,0.05)</f>
        <v>-2.7483417459278483E-2</v>
      </c>
      <c r="C21" s="40">
        <f>$S$12*B21</f>
        <v>-164900.5047556709</v>
      </c>
      <c r="E21" s="32">
        <f>PERCENTILE(E26:E85,0.05)</f>
        <v>-3.9760622738048632E-2</v>
      </c>
      <c r="F21" s="40">
        <f>E21*$S$14</f>
        <v>-318084.98190438905</v>
      </c>
      <c r="H21" s="32">
        <f>PERCENTILE(H26:H85,0.05)</f>
        <v>-6.1606834431130547E-2</v>
      </c>
      <c r="I21" s="34">
        <f t="shared" ref="I21" si="9">H21*$S$13</f>
        <v>-2279452.8739518304</v>
      </c>
      <c r="K21" s="32">
        <f>PERCENTILE(K26:K85,0.05)</f>
        <v>-1.8342954393654284E-2</v>
      </c>
      <c r="L21" s="34">
        <f>K21*$S$13</f>
        <v>-678689.31256520853</v>
      </c>
      <c r="M21" s="7"/>
      <c r="N21" s="7"/>
      <c r="O21" s="7"/>
      <c r="P21" s="7"/>
      <c r="Q21" s="7"/>
      <c r="R21" s="7"/>
      <c r="S21" s="7"/>
    </row>
    <row r="22" spans="1:19">
      <c r="A22" t="s">
        <v>37</v>
      </c>
      <c r="B22" s="32">
        <f>SUMIF(B26:B85,CONCATENATE("&lt;",B21))</f>
        <v>-0.1086157069709266</v>
      </c>
      <c r="C22" s="38"/>
      <c r="E22" s="32">
        <f>SUMIF(E26:E85,CONCATENATE("&lt;",E21))</f>
        <v>-0.1365352698492914</v>
      </c>
      <c r="F22" s="38"/>
      <c r="H22" s="32">
        <f>SUMIF(H26:H85,CONCATENATE("&lt;",H21))</f>
        <v>-0.19815068392786245</v>
      </c>
      <c r="I22" s="38"/>
      <c r="K22" s="32">
        <f>SUMIF(K26:K85,CONCATENATE("&lt;",K21))</f>
        <v>-4.8080432251332558E-2</v>
      </c>
      <c r="L22" s="38"/>
      <c r="M22" s="7"/>
      <c r="N22" s="7"/>
      <c r="O22" s="7"/>
      <c r="P22" s="7"/>
      <c r="Q22" s="7"/>
      <c r="R22" s="7"/>
      <c r="S22" s="7"/>
    </row>
    <row r="23" spans="1:19" ht="15.75" thickBot="1">
      <c r="A23" s="22" t="s">
        <v>36</v>
      </c>
      <c r="B23" s="33">
        <f>B22/(COUNT(B26:B85)*0.05)</f>
        <v>-3.6205235656975532E-2</v>
      </c>
      <c r="C23" s="40">
        <f>$S$12*B23</f>
        <v>-217231.41394185318</v>
      </c>
      <c r="D23" s="22"/>
      <c r="E23" s="33">
        <f>E22/(COUNT(E26:E85)*0.05)</f>
        <v>-4.551175661643047E-2</v>
      </c>
      <c r="F23" s="40">
        <f>E23*$S$14</f>
        <v>-364094.05293144373</v>
      </c>
      <c r="G23" s="22"/>
      <c r="H23" s="33">
        <f>H22/(COUNT(H26:H85)*0.05)</f>
        <v>-6.6050227975954154E-2</v>
      </c>
      <c r="I23" s="34">
        <f t="shared" ref="I23" si="10">H23*$S$13</f>
        <v>-2443858.4351103036</v>
      </c>
      <c r="J23" s="22"/>
      <c r="K23" s="33">
        <f>K22/(COUNT(K26:K85)*0.05)</f>
        <v>-4.0067026876110461E-2</v>
      </c>
      <c r="L23" s="34">
        <f>K23*$S$13</f>
        <v>-1482479.9944160869</v>
      </c>
      <c r="M23" s="27"/>
      <c r="N23" s="7"/>
      <c r="O23" s="7"/>
      <c r="P23" s="7"/>
      <c r="Q23" s="7"/>
      <c r="R23" s="7"/>
      <c r="S23" s="7"/>
    </row>
    <row r="24" spans="1:19" ht="15.75" thickTop="1">
      <c r="K24" s="3"/>
      <c r="L24" s="7"/>
      <c r="M24" s="7"/>
      <c r="N24" s="7"/>
      <c r="O24" s="7"/>
      <c r="P24" s="7"/>
      <c r="Q24" s="7"/>
      <c r="R24" s="7"/>
      <c r="S24" s="7"/>
    </row>
    <row r="25" spans="1:19">
      <c r="A25" s="3" t="s">
        <v>14</v>
      </c>
      <c r="B25" s="3" t="s">
        <v>15</v>
      </c>
      <c r="C25" s="3" t="s">
        <v>17</v>
      </c>
      <c r="D25" s="3" t="s">
        <v>16</v>
      </c>
      <c r="E25" s="3" t="s">
        <v>15</v>
      </c>
      <c r="F25" s="3" t="s">
        <v>17</v>
      </c>
      <c r="G25" s="3" t="s">
        <v>16</v>
      </c>
      <c r="H25" s="3" t="s">
        <v>15</v>
      </c>
      <c r="I25" s="3" t="s">
        <v>17</v>
      </c>
      <c r="J25" s="3" t="s">
        <v>16</v>
      </c>
      <c r="K25" s="3" t="s">
        <v>15</v>
      </c>
      <c r="L25" s="3" t="s">
        <v>17</v>
      </c>
      <c r="M25" s="3" t="s">
        <v>16</v>
      </c>
    </row>
    <row r="26" spans="1:19">
      <c r="A26">
        <v>133</v>
      </c>
      <c r="B26" s="13">
        <v>-3.1205400422642072E-2</v>
      </c>
      <c r="C26" s="13">
        <v>0.96879459957735792</v>
      </c>
      <c r="D26" s="13" t="s">
        <v>40</v>
      </c>
      <c r="E26" s="13">
        <v>-3.6611500561581488E-2</v>
      </c>
      <c r="F26" s="13">
        <v>0.96338849943841853</v>
      </c>
      <c r="G26" s="13" t="s">
        <v>40</v>
      </c>
      <c r="H26" s="13">
        <v>-4.3761314632661946E-2</v>
      </c>
      <c r="I26" s="13">
        <v>0.95623868536733803</v>
      </c>
      <c r="J26" s="13" t="s">
        <v>40</v>
      </c>
      <c r="K26" s="46"/>
      <c r="L26" s="46"/>
      <c r="M26" s="13"/>
    </row>
    <row r="27" spans="1:19">
      <c r="A27">
        <v>134</v>
      </c>
      <c r="B27" s="13">
        <v>4.9555122667028417E-3</v>
      </c>
      <c r="C27" s="13">
        <v>1.0049555122667029</v>
      </c>
      <c r="D27" s="13" t="s">
        <v>40</v>
      </c>
      <c r="E27" s="13">
        <v>5.5702541292988964E-3</v>
      </c>
      <c r="F27" s="13">
        <v>1.0055702541292988</v>
      </c>
      <c r="G27" s="13" t="s">
        <v>40</v>
      </c>
      <c r="H27" s="13">
        <v>6.5003284977433401E-3</v>
      </c>
      <c r="I27" s="13">
        <v>1.0065003284977434</v>
      </c>
      <c r="J27" s="13" t="s">
        <v>40</v>
      </c>
      <c r="K27" s="46"/>
      <c r="L27" s="46"/>
      <c r="M27" s="13"/>
    </row>
    <row r="28" spans="1:19">
      <c r="A28">
        <v>135</v>
      </c>
      <c r="B28" s="13">
        <v>2.47982234409026E-2</v>
      </c>
      <c r="C28" s="13">
        <v>1.0247982234409025</v>
      </c>
      <c r="D28" s="13" t="s">
        <v>40</v>
      </c>
      <c r="E28" s="13">
        <v>3.107183744226516E-2</v>
      </c>
      <c r="F28" s="13">
        <v>1.0310718374422652</v>
      </c>
      <c r="G28" s="13" t="s">
        <v>40</v>
      </c>
      <c r="H28" s="13">
        <v>4.0018652663370222E-2</v>
      </c>
      <c r="I28" s="13">
        <v>1.0400186526633701</v>
      </c>
      <c r="J28" s="13" t="s">
        <v>40</v>
      </c>
      <c r="K28" s="46"/>
      <c r="L28" s="46"/>
      <c r="M28" s="13"/>
    </row>
    <row r="29" spans="1:19">
      <c r="A29">
        <v>136</v>
      </c>
      <c r="B29" s="13">
        <v>-2.6124189998924408E-2</v>
      </c>
      <c r="C29" s="13">
        <v>0.97387581000107559</v>
      </c>
      <c r="D29" s="13" t="s">
        <v>40</v>
      </c>
      <c r="E29" s="13">
        <v>-2.8334412278268686E-2</v>
      </c>
      <c r="F29" s="13">
        <v>0.97166558772173128</v>
      </c>
      <c r="G29" s="13" t="s">
        <v>40</v>
      </c>
      <c r="H29" s="13">
        <v>-3.0747581779993868E-2</v>
      </c>
      <c r="I29" s="13">
        <v>0.96925241822000618</v>
      </c>
      <c r="J29" s="13" t="s">
        <v>40</v>
      </c>
      <c r="K29" s="46"/>
      <c r="L29" s="46"/>
      <c r="M29" s="13"/>
    </row>
    <row r="30" spans="1:19">
      <c r="A30">
        <v>137</v>
      </c>
      <c r="B30" s="13">
        <v>2.6535249108305702E-3</v>
      </c>
      <c r="C30" s="13">
        <v>1.0026535249108306</v>
      </c>
      <c r="D30" s="13" t="s">
        <v>40</v>
      </c>
      <c r="E30" s="13">
        <v>-1.998606587363394E-3</v>
      </c>
      <c r="F30" s="13">
        <v>0.99800139341263661</v>
      </c>
      <c r="G30" s="13" t="s">
        <v>40</v>
      </c>
      <c r="H30" s="13">
        <v>-9.0306914602277331E-3</v>
      </c>
      <c r="I30" s="13">
        <v>0.99096930853977228</v>
      </c>
      <c r="J30" s="13" t="s">
        <v>40</v>
      </c>
      <c r="K30" s="46"/>
      <c r="L30" s="46"/>
      <c r="M30" s="13"/>
    </row>
    <row r="31" spans="1:19">
      <c r="A31">
        <v>138</v>
      </c>
      <c r="B31" s="13">
        <v>1.8632604230014338E-2</v>
      </c>
      <c r="C31" s="13">
        <v>1.0186326042300142</v>
      </c>
      <c r="D31" s="13" t="s">
        <v>40</v>
      </c>
      <c r="E31" s="13">
        <v>2.016581772570996E-2</v>
      </c>
      <c r="F31" s="13">
        <v>1.02016581772571</v>
      </c>
      <c r="G31" s="13" t="s">
        <v>40</v>
      </c>
      <c r="H31" s="13">
        <v>2.2078508862332317E-2</v>
      </c>
      <c r="I31" s="13">
        <v>1.0220785088623323</v>
      </c>
      <c r="J31" s="13" t="s">
        <v>40</v>
      </c>
      <c r="K31" s="46"/>
      <c r="L31" s="46"/>
      <c r="M31" s="13"/>
    </row>
    <row r="32" spans="1:19">
      <c r="A32">
        <v>139</v>
      </c>
      <c r="B32" s="13">
        <v>-1.5803630753723933E-2</v>
      </c>
      <c r="C32" s="13">
        <v>0.98419636924627607</v>
      </c>
      <c r="D32" s="13" t="s">
        <v>40</v>
      </c>
      <c r="E32" s="13">
        <v>-2.0137713041022614E-2</v>
      </c>
      <c r="F32" s="13">
        <v>0.97986228695897737</v>
      </c>
      <c r="G32" s="13" t="s">
        <v>40</v>
      </c>
      <c r="H32" s="13">
        <v>-2.6106445483144395E-2</v>
      </c>
      <c r="I32" s="13">
        <v>0.97389355451685555</v>
      </c>
      <c r="J32" s="13" t="s">
        <v>40</v>
      </c>
      <c r="K32" s="46"/>
      <c r="L32" s="46"/>
      <c r="M32" s="13"/>
    </row>
    <row r="33" spans="1:13">
      <c r="A33">
        <v>140</v>
      </c>
      <c r="B33" s="13">
        <v>1.2158059072560108E-2</v>
      </c>
      <c r="C33" s="13">
        <v>1.0121580590725601</v>
      </c>
      <c r="D33" s="13" t="s">
        <v>40</v>
      </c>
      <c r="E33" s="13">
        <v>1.8480872032506739E-2</v>
      </c>
      <c r="F33" s="13">
        <v>1.0184808720325067</v>
      </c>
      <c r="G33" s="13" t="s">
        <v>40</v>
      </c>
      <c r="H33" s="13">
        <v>2.7901766516875766E-2</v>
      </c>
      <c r="I33" s="13">
        <v>1.0279017665168757</v>
      </c>
      <c r="J33" s="13" t="s">
        <v>40</v>
      </c>
      <c r="K33" s="46"/>
      <c r="L33" s="46"/>
      <c r="M33" s="13"/>
    </row>
    <row r="34" spans="1:13">
      <c r="A34">
        <v>141</v>
      </c>
      <c r="B34" s="13">
        <v>-2.5619508144683535E-2</v>
      </c>
      <c r="C34" s="13">
        <v>0.9743804918553165</v>
      </c>
      <c r="D34" s="13" t="s">
        <v>40</v>
      </c>
      <c r="E34" s="13">
        <v>-3.4956895702272901E-2</v>
      </c>
      <c r="F34" s="13">
        <v>0.96504310429772711</v>
      </c>
      <c r="G34" s="13" t="s">
        <v>40</v>
      </c>
      <c r="H34" s="13">
        <v>-4.8244365188519794E-2</v>
      </c>
      <c r="I34" s="13">
        <v>0.95175563481148018</v>
      </c>
      <c r="J34" s="13" t="s">
        <v>40</v>
      </c>
      <c r="K34" s="46"/>
      <c r="L34" s="46"/>
      <c r="M34" s="13"/>
    </row>
    <row r="35" spans="1:13">
      <c r="A35">
        <v>142</v>
      </c>
      <c r="B35" s="13">
        <v>-5.6271529534755267E-3</v>
      </c>
      <c r="C35" s="13">
        <v>0.99437284704652451</v>
      </c>
      <c r="D35" s="13" t="s">
        <v>40</v>
      </c>
      <c r="E35" s="13">
        <v>-7.9160502569451518E-3</v>
      </c>
      <c r="F35" s="13">
        <v>0.9920839497430548</v>
      </c>
      <c r="G35" s="13" t="s">
        <v>40</v>
      </c>
      <c r="H35" s="13">
        <v>-1.1074769452891797E-2</v>
      </c>
      <c r="I35" s="13">
        <v>0.98892523054710824</v>
      </c>
      <c r="J35" s="13" t="s">
        <v>40</v>
      </c>
      <c r="K35" s="46"/>
      <c r="L35" s="46"/>
      <c r="M35" s="13"/>
    </row>
    <row r="36" spans="1:13">
      <c r="A36">
        <v>143</v>
      </c>
      <c r="B36" s="13">
        <v>-9.888662637221754E-3</v>
      </c>
      <c r="C36" s="13">
        <v>0.99011133736277823</v>
      </c>
      <c r="D36" s="13" t="s">
        <v>40</v>
      </c>
      <c r="E36" s="13">
        <v>-2.2019715975304957E-2</v>
      </c>
      <c r="F36" s="13">
        <v>0.97798028402469506</v>
      </c>
      <c r="G36" s="13" t="s">
        <v>40</v>
      </c>
      <c r="H36" s="13">
        <v>-4.0052851751135522E-2</v>
      </c>
      <c r="I36" s="13">
        <v>0.95994714824886451</v>
      </c>
      <c r="J36" s="13" t="s">
        <v>40</v>
      </c>
      <c r="K36" s="46"/>
      <c r="L36" s="46"/>
      <c r="M36" s="13"/>
    </row>
    <row r="37" spans="1:13">
      <c r="A37">
        <v>144</v>
      </c>
      <c r="B37" s="13">
        <v>2.3145510720698599E-2</v>
      </c>
      <c r="C37" s="13">
        <v>1.0231455107206986</v>
      </c>
      <c r="D37" s="13">
        <v>-2.9672554054595568E-2</v>
      </c>
      <c r="E37" s="13">
        <v>2.0092284490385207E-2</v>
      </c>
      <c r="F37" s="13">
        <v>1.0200922844903852</v>
      </c>
      <c r="G37" s="13">
        <v>-5.8101391570695937E-2</v>
      </c>
      <c r="H37" s="13">
        <v>1.4880014658210209E-2</v>
      </c>
      <c r="I37" s="13">
        <v>1.0148800146582102</v>
      </c>
      <c r="J37" s="13">
        <v>-9.7978781553539673E-2</v>
      </c>
      <c r="K37" s="46"/>
      <c r="L37" s="46"/>
      <c r="M37" s="46"/>
    </row>
    <row r="38" spans="1:13">
      <c r="A38">
        <v>145</v>
      </c>
      <c r="B38" s="13">
        <v>1.1691170140176815E-2</v>
      </c>
      <c r="C38" s="13">
        <v>1.0116911701401767</v>
      </c>
      <c r="D38" s="13" t="s">
        <v>40</v>
      </c>
      <c r="E38" s="13">
        <v>1.4450706932406469E-2</v>
      </c>
      <c r="F38" s="13">
        <v>1.0144507069324065</v>
      </c>
      <c r="G38" s="13" t="s">
        <v>40</v>
      </c>
      <c r="H38" s="13">
        <v>1.8431714196075966E-2</v>
      </c>
      <c r="I38" s="13">
        <v>1.0184317141960759</v>
      </c>
      <c r="J38" s="13" t="s">
        <v>40</v>
      </c>
      <c r="K38" s="46"/>
      <c r="L38" s="46"/>
      <c r="M38" s="13"/>
    </row>
    <row r="39" spans="1:13">
      <c r="A39">
        <v>146</v>
      </c>
      <c r="B39" s="13">
        <v>-2.7287523619101452E-2</v>
      </c>
      <c r="C39" s="13">
        <v>0.97271247638089853</v>
      </c>
      <c r="D39" s="13" t="s">
        <v>40</v>
      </c>
      <c r="E39" s="13">
        <v>-4.2518595240731795E-2</v>
      </c>
      <c r="F39" s="13">
        <v>0.95748140475926824</v>
      </c>
      <c r="G39" s="13" t="s">
        <v>40</v>
      </c>
      <c r="H39" s="13">
        <v>-6.4768523863618838E-2</v>
      </c>
      <c r="I39" s="13">
        <v>0.93523147613638113</v>
      </c>
      <c r="J39" s="13" t="s">
        <v>40</v>
      </c>
      <c r="K39" s="46"/>
      <c r="L39" s="46"/>
      <c r="M39" s="13"/>
    </row>
    <row r="40" spans="1:13">
      <c r="A40">
        <v>147</v>
      </c>
      <c r="B40" s="13">
        <v>-4.4590927758622785E-2</v>
      </c>
      <c r="C40" s="13">
        <v>0.95540907224137717</v>
      </c>
      <c r="D40" s="13" t="s">
        <v>40</v>
      </c>
      <c r="E40" s="13">
        <v>-5.2873481475555539E-2</v>
      </c>
      <c r="F40" s="13">
        <v>0.94712651852444441</v>
      </c>
      <c r="G40" s="13" t="s">
        <v>40</v>
      </c>
      <c r="H40" s="13">
        <v>-6.4009542046335216E-2</v>
      </c>
      <c r="I40" s="13">
        <v>0.93599045795366476</v>
      </c>
      <c r="J40" s="13" t="s">
        <v>40</v>
      </c>
      <c r="K40" s="46"/>
      <c r="L40" s="46"/>
      <c r="M40" s="13"/>
    </row>
    <row r="41" spans="1:13">
      <c r="A41">
        <v>148</v>
      </c>
      <c r="B41" s="13">
        <v>3.3898031548845478E-2</v>
      </c>
      <c r="C41" s="13">
        <v>1.0338980315488455</v>
      </c>
      <c r="D41" s="13" t="s">
        <v>40</v>
      </c>
      <c r="E41" s="13">
        <v>4.9428488485701125E-2</v>
      </c>
      <c r="F41" s="13">
        <v>1.049428488485701</v>
      </c>
      <c r="G41" s="13" t="s">
        <v>40</v>
      </c>
      <c r="H41" s="13">
        <v>7.2179861682667837E-2</v>
      </c>
      <c r="I41" s="13">
        <v>1.0721798616826679</v>
      </c>
      <c r="J41" s="13" t="s">
        <v>40</v>
      </c>
      <c r="K41" s="46"/>
      <c r="L41" s="46"/>
      <c r="M41" s="13"/>
    </row>
    <row r="42" spans="1:13">
      <c r="A42">
        <v>149</v>
      </c>
      <c r="B42" s="13">
        <v>-1.1393352694746247E-2</v>
      </c>
      <c r="C42" s="13">
        <v>0.98860664730525372</v>
      </c>
      <c r="D42" s="13" t="s">
        <v>40</v>
      </c>
      <c r="E42" s="13">
        <v>-1.5182252610889128E-2</v>
      </c>
      <c r="F42" s="13">
        <v>0.98481774738911088</v>
      </c>
      <c r="G42" s="13" t="s">
        <v>40</v>
      </c>
      <c r="H42" s="13">
        <v>-2.0508990392841594E-2</v>
      </c>
      <c r="I42" s="13">
        <v>0.9794910096071584</v>
      </c>
      <c r="J42" s="13" t="s">
        <v>40</v>
      </c>
      <c r="K42" s="46"/>
      <c r="L42" s="46"/>
      <c r="M42" s="13"/>
    </row>
    <row r="43" spans="1:13">
      <c r="A43">
        <v>150</v>
      </c>
      <c r="B43" s="13">
        <v>-1.2205107978703734E-2</v>
      </c>
      <c r="C43" s="13">
        <v>0.98779489202129622</v>
      </c>
      <c r="D43" s="13" t="s">
        <v>40</v>
      </c>
      <c r="E43" s="13">
        <v>-1.5307135655459108E-2</v>
      </c>
      <c r="F43" s="13">
        <v>0.98469286434454084</v>
      </c>
      <c r="G43" s="13" t="s">
        <v>40</v>
      </c>
      <c r="H43" s="13">
        <v>-1.9564607093135157E-2</v>
      </c>
      <c r="I43" s="13">
        <v>0.98043539290686488</v>
      </c>
      <c r="J43" s="13" t="s">
        <v>40</v>
      </c>
      <c r="K43" s="46"/>
      <c r="L43" s="46"/>
      <c r="M43" s="13"/>
    </row>
    <row r="44" spans="1:13">
      <c r="A44">
        <v>151</v>
      </c>
      <c r="B44" s="13">
        <v>8.9319681241475952E-3</v>
      </c>
      <c r="C44" s="13">
        <v>1.0089319681241475</v>
      </c>
      <c r="D44" s="13" t="s">
        <v>40</v>
      </c>
      <c r="E44" s="13">
        <v>2.6882420594957833E-3</v>
      </c>
      <c r="F44" s="13">
        <v>1.0026882420594958</v>
      </c>
      <c r="G44" s="13" t="s">
        <v>40</v>
      </c>
      <c r="H44" s="13">
        <v>-7.015619174537472E-3</v>
      </c>
      <c r="I44" s="13">
        <v>0.99298438082546248</v>
      </c>
      <c r="J44" s="13" t="s">
        <v>40</v>
      </c>
      <c r="K44" s="46"/>
      <c r="L44" s="46"/>
      <c r="M44" s="13"/>
    </row>
    <row r="45" spans="1:13">
      <c r="A45">
        <v>152</v>
      </c>
      <c r="B45" s="13">
        <v>1.9200538324680334E-3</v>
      </c>
      <c r="C45" s="13">
        <v>1.001920053832468</v>
      </c>
      <c r="D45" s="13" t="s">
        <v>40</v>
      </c>
      <c r="E45" s="13">
        <v>-1.2935877775580746E-2</v>
      </c>
      <c r="F45" s="13">
        <v>0.9870641222244193</v>
      </c>
      <c r="G45" s="13" t="s">
        <v>40</v>
      </c>
      <c r="H45" s="13">
        <v>-3.5563311301842676E-2</v>
      </c>
      <c r="I45" s="13">
        <v>0.96443668869815735</v>
      </c>
      <c r="J45" s="13" t="s">
        <v>40</v>
      </c>
      <c r="K45" s="46"/>
      <c r="L45" s="46"/>
      <c r="M45" s="13"/>
    </row>
    <row r="46" spans="1:13">
      <c r="A46">
        <v>153</v>
      </c>
      <c r="B46" s="13">
        <v>-2.0745618258049069E-2</v>
      </c>
      <c r="C46" s="13">
        <v>0.9792543817419509</v>
      </c>
      <c r="D46" s="13" t="s">
        <v>40</v>
      </c>
      <c r="E46" s="13">
        <v>-3.6771954154180192E-2</v>
      </c>
      <c r="F46" s="13">
        <v>0.96322804584581978</v>
      </c>
      <c r="G46" s="13" t="s">
        <v>40</v>
      </c>
      <c r="H46" s="13">
        <v>-6.049233585717869E-2</v>
      </c>
      <c r="I46" s="13">
        <v>0.93950766414282127</v>
      </c>
      <c r="J46" s="13" t="s">
        <v>40</v>
      </c>
      <c r="K46" s="46"/>
      <c r="L46" s="46"/>
      <c r="M46" s="13"/>
    </row>
    <row r="47" spans="1:13">
      <c r="A47">
        <v>154</v>
      </c>
      <c r="B47" s="13">
        <v>2.0124651607133375E-2</v>
      </c>
      <c r="C47" s="13">
        <v>1.0201246516071334</v>
      </c>
      <c r="D47" s="13" t="s">
        <v>40</v>
      </c>
      <c r="E47" s="13">
        <v>2.5233837086975915E-2</v>
      </c>
      <c r="F47" s="13">
        <v>1.025233837086976</v>
      </c>
      <c r="G47" s="13" t="s">
        <v>40</v>
      </c>
      <c r="H47" s="13">
        <v>3.2470167112397474E-2</v>
      </c>
      <c r="I47" s="13">
        <v>1.0324701671123975</v>
      </c>
      <c r="J47" s="13" t="s">
        <v>40</v>
      </c>
      <c r="K47" s="46"/>
      <c r="L47" s="46"/>
      <c r="M47" s="13"/>
    </row>
    <row r="48" spans="1:13">
      <c r="A48">
        <v>155</v>
      </c>
      <c r="B48" s="13">
        <v>-4.06857190515928E-3</v>
      </c>
      <c r="C48" s="13">
        <v>0.9959314280948407</v>
      </c>
      <c r="D48" s="13" t="s">
        <v>40</v>
      </c>
      <c r="E48" s="13">
        <v>3.6502371520152474E-3</v>
      </c>
      <c r="F48" s="13">
        <v>1.0036502371520153</v>
      </c>
      <c r="G48" s="13" t="s">
        <v>40</v>
      </c>
      <c r="H48" s="13">
        <v>1.5601672066911989E-2</v>
      </c>
      <c r="I48" s="13">
        <v>1.0156016720669121</v>
      </c>
      <c r="J48" s="13" t="s">
        <v>40</v>
      </c>
      <c r="K48" s="46"/>
      <c r="L48" s="46"/>
      <c r="M48" s="13"/>
    </row>
    <row r="49" spans="1:13">
      <c r="A49">
        <v>156</v>
      </c>
      <c r="B49" s="13">
        <v>-7.6674513814429654E-3</v>
      </c>
      <c r="C49" s="13">
        <v>0.99233254861855702</v>
      </c>
      <c r="D49" s="13">
        <v>-5.2628730949392688E-2</v>
      </c>
      <c r="E49" s="13">
        <v>-2.1490226480669239E-3</v>
      </c>
      <c r="F49" s="13">
        <v>0.99785097735193307</v>
      </c>
      <c r="G49" s="13">
        <v>-8.358915789345267E-2</v>
      </c>
      <c r="H49" s="13">
        <v>6.5523142923092801E-3</v>
      </c>
      <c r="I49" s="13">
        <v>1.0065523142923092</v>
      </c>
      <c r="J49" s="13">
        <v>-0.12830757874783039</v>
      </c>
      <c r="K49" s="46"/>
      <c r="L49" s="46"/>
      <c r="M49" s="46"/>
    </row>
    <row r="50" spans="1:13">
      <c r="A50">
        <v>157</v>
      </c>
      <c r="B50" s="13">
        <v>-2.0230524813389883E-2</v>
      </c>
      <c r="C50" s="13">
        <v>0.97976947518661017</v>
      </c>
      <c r="D50" s="13" t="s">
        <v>40</v>
      </c>
      <c r="E50" s="13">
        <v>-2.4303155138997057E-2</v>
      </c>
      <c r="F50" s="13">
        <v>0.97569684486100294</v>
      </c>
      <c r="G50" s="13" t="s">
        <v>40</v>
      </c>
      <c r="H50" s="13">
        <v>-2.9848290486366728E-2</v>
      </c>
      <c r="I50" s="13">
        <v>0.97015170951363328</v>
      </c>
      <c r="J50" s="13" t="s">
        <v>40</v>
      </c>
      <c r="K50" s="46"/>
      <c r="L50" s="46"/>
      <c r="M50" s="13"/>
    </row>
    <row r="51" spans="1:13">
      <c r="A51">
        <v>158</v>
      </c>
      <c r="B51" s="13">
        <v>6.4683349504043169E-3</v>
      </c>
      <c r="C51" s="13">
        <v>1.0064683349504042</v>
      </c>
      <c r="D51" s="13" t="s">
        <v>40</v>
      </c>
      <c r="E51" s="13">
        <v>8.2649438580281159E-3</v>
      </c>
      <c r="F51" s="13">
        <v>1.008264943858028</v>
      </c>
      <c r="G51" s="13" t="s">
        <v>40</v>
      </c>
      <c r="H51" s="13">
        <v>1.0850998220581342E-2</v>
      </c>
      <c r="I51" s="13">
        <v>1.0108509982205813</v>
      </c>
      <c r="J51" s="13" t="s">
        <v>40</v>
      </c>
      <c r="K51" s="46"/>
      <c r="L51" s="46"/>
      <c r="M51" s="13"/>
    </row>
    <row r="52" spans="1:13">
      <c r="A52">
        <v>159</v>
      </c>
      <c r="B52" s="13">
        <v>7.2675639288503364E-3</v>
      </c>
      <c r="C52" s="13">
        <v>1.0072675639288504</v>
      </c>
      <c r="D52" s="13" t="s">
        <v>40</v>
      </c>
      <c r="E52" s="13">
        <v>1.1495506488263228E-2</v>
      </c>
      <c r="F52" s="13">
        <v>1.0114955064882631</v>
      </c>
      <c r="G52" s="13" t="s">
        <v>40</v>
      </c>
      <c r="H52" s="13">
        <v>1.7763635743914565E-2</v>
      </c>
      <c r="I52" s="13">
        <v>1.0177636357439146</v>
      </c>
      <c r="J52" s="13" t="s">
        <v>40</v>
      </c>
      <c r="K52" s="46"/>
      <c r="L52" s="46"/>
      <c r="M52" s="13"/>
    </row>
    <row r="53" spans="1:13">
      <c r="A53">
        <v>160</v>
      </c>
      <c r="B53" s="13">
        <v>1.3157175863533469E-2</v>
      </c>
      <c r="C53" s="13">
        <v>1.0131571758635334</v>
      </c>
      <c r="D53" s="13" t="s">
        <v>40</v>
      </c>
      <c r="E53" s="13">
        <v>3.2676141898823033E-3</v>
      </c>
      <c r="F53" s="13">
        <v>1.0032676141898822</v>
      </c>
      <c r="G53" s="13" t="s">
        <v>40</v>
      </c>
      <c r="H53" s="13">
        <v>-1.2175014986094536E-2</v>
      </c>
      <c r="I53" s="13">
        <v>0.98782498501390548</v>
      </c>
      <c r="J53" s="13" t="s">
        <v>40</v>
      </c>
      <c r="K53" s="46"/>
      <c r="L53" s="46"/>
      <c r="M53" s="13"/>
    </row>
    <row r="54" spans="1:13">
      <c r="A54">
        <v>161</v>
      </c>
      <c r="B54" s="13">
        <v>7.5987760723524953E-3</v>
      </c>
      <c r="C54" s="13">
        <v>1.0075987760723526</v>
      </c>
      <c r="D54" s="13" t="s">
        <v>40</v>
      </c>
      <c r="E54" s="13">
        <v>7.64581350348507E-4</v>
      </c>
      <c r="F54" s="13">
        <v>1.0007645813503485</v>
      </c>
      <c r="G54" s="13" t="s">
        <v>40</v>
      </c>
      <c r="H54" s="13">
        <v>-9.8484779395388768E-3</v>
      </c>
      <c r="I54" s="13">
        <v>0.99015152206046109</v>
      </c>
      <c r="J54" s="13" t="s">
        <v>40</v>
      </c>
      <c r="K54" s="46"/>
      <c r="L54" s="46"/>
      <c r="M54" s="13"/>
    </row>
    <row r="55" spans="1:13">
      <c r="A55">
        <v>162</v>
      </c>
      <c r="B55" s="13">
        <v>6.538519234369611E-3</v>
      </c>
      <c r="C55" s="13">
        <v>1.0065385192343697</v>
      </c>
      <c r="D55" s="13" t="s">
        <v>40</v>
      </c>
      <c r="E55" s="13">
        <v>-8.9924161061244352E-3</v>
      </c>
      <c r="F55" s="13">
        <v>0.99100758389387555</v>
      </c>
      <c r="G55" s="13" t="s">
        <v>40</v>
      </c>
      <c r="H55" s="13">
        <v>-3.2835567017412123E-2</v>
      </c>
      <c r="I55" s="13">
        <v>0.96716443298258792</v>
      </c>
      <c r="J55" s="13" t="s">
        <v>40</v>
      </c>
      <c r="K55" s="46"/>
      <c r="L55" s="46"/>
      <c r="M55" s="13"/>
    </row>
    <row r="56" spans="1:13">
      <c r="A56">
        <v>163</v>
      </c>
      <c r="B56" s="13">
        <v>-2.2155100893502425E-2</v>
      </c>
      <c r="C56" s="13">
        <v>0.97784489910649752</v>
      </c>
      <c r="D56" s="13" t="s">
        <v>40</v>
      </c>
      <c r="E56" s="13">
        <v>-4.1143193133004075E-2</v>
      </c>
      <c r="F56" s="13">
        <v>0.95885680686699593</v>
      </c>
      <c r="G56" s="13" t="s">
        <v>40</v>
      </c>
      <c r="H56" s="13">
        <v>-6.937261801790838E-2</v>
      </c>
      <c r="I56" s="13">
        <v>0.93062738198209161</v>
      </c>
      <c r="J56" s="13" t="s">
        <v>40</v>
      </c>
      <c r="K56" s="46"/>
      <c r="L56" s="46"/>
      <c r="M56" s="13"/>
    </row>
    <row r="57" spans="1:13">
      <c r="A57">
        <v>164</v>
      </c>
      <c r="B57" s="13">
        <v>1.818857468784028E-2</v>
      </c>
      <c r="C57" s="13">
        <v>1.0181885746878403</v>
      </c>
      <c r="D57" s="13" t="s">
        <v>40</v>
      </c>
      <c r="E57" s="13">
        <v>2.0167558150627842E-2</v>
      </c>
      <c r="F57" s="13">
        <v>1.0201675581506278</v>
      </c>
      <c r="G57" s="13" t="s">
        <v>40</v>
      </c>
      <c r="H57" s="13">
        <v>2.2666384789694918E-2</v>
      </c>
      <c r="I57" s="13">
        <v>1.0226663847896948</v>
      </c>
      <c r="J57" s="13" t="s">
        <v>40</v>
      </c>
      <c r="K57" s="46"/>
      <c r="L57" s="46"/>
      <c r="M57" s="13"/>
    </row>
    <row r="58" spans="1:13">
      <c r="A58">
        <v>165</v>
      </c>
      <c r="B58" s="13">
        <v>-2.4866740846324665E-2</v>
      </c>
      <c r="C58" s="13">
        <v>0.97513325915367532</v>
      </c>
      <c r="D58" s="13" t="s">
        <v>40</v>
      </c>
      <c r="E58" s="13">
        <v>-3.968785587515624E-2</v>
      </c>
      <c r="F58" s="13">
        <v>0.96031214412484378</v>
      </c>
      <c r="G58" s="13" t="s">
        <v>40</v>
      </c>
      <c r="H58" s="13">
        <v>-6.1480376135593456E-2</v>
      </c>
      <c r="I58" s="13">
        <v>0.93851962386440657</v>
      </c>
      <c r="J58" s="13" t="s">
        <v>40</v>
      </c>
      <c r="K58" s="46"/>
      <c r="L58" s="46"/>
      <c r="M58" s="13"/>
    </row>
    <row r="59" spans="1:13">
      <c r="A59">
        <v>166</v>
      </c>
      <c r="B59" s="13">
        <v>1.8823427744961149E-2</v>
      </c>
      <c r="C59" s="13">
        <v>1.018823427744961</v>
      </c>
      <c r="D59" s="13" t="s">
        <v>40</v>
      </c>
      <c r="E59" s="13">
        <v>2.8162051834272631E-2</v>
      </c>
      <c r="F59" s="13">
        <v>1.0281620518342727</v>
      </c>
      <c r="G59" s="13" t="s">
        <v>40</v>
      </c>
      <c r="H59" s="13">
        <v>4.1862371149220784E-2</v>
      </c>
      <c r="I59" s="13">
        <v>1.0418623711492208</v>
      </c>
      <c r="J59" s="13" t="s">
        <v>40</v>
      </c>
      <c r="K59" s="46"/>
      <c r="L59" s="46"/>
      <c r="M59" s="13"/>
    </row>
    <row r="60" spans="1:13">
      <c r="A60">
        <v>167</v>
      </c>
      <c r="B60" s="13">
        <v>9.2449037464114783E-3</v>
      </c>
      <c r="C60" s="13">
        <v>1.0092449037464115</v>
      </c>
      <c r="D60" s="13" t="s">
        <v>40</v>
      </c>
      <c r="E60" s="13">
        <v>1.6907053024205775E-2</v>
      </c>
      <c r="F60" s="13">
        <v>1.0169070530242057</v>
      </c>
      <c r="G60" s="13" t="s">
        <v>40</v>
      </c>
      <c r="H60" s="13">
        <v>2.8343458750607023E-2</v>
      </c>
      <c r="I60" s="13">
        <v>1.0283434587506071</v>
      </c>
      <c r="J60" s="13" t="s">
        <v>40</v>
      </c>
      <c r="K60" s="46"/>
      <c r="L60" s="46"/>
      <c r="M60" s="13"/>
    </row>
    <row r="61" spans="1:13">
      <c r="A61">
        <v>168</v>
      </c>
      <c r="B61" s="13">
        <v>1.6729595237562189E-2</v>
      </c>
      <c r="C61" s="13">
        <v>1.0167295952375621</v>
      </c>
      <c r="D61" s="13">
        <v>3.5921488761804676E-2</v>
      </c>
      <c r="E61" s="13">
        <v>1.8649851569233714E-3</v>
      </c>
      <c r="F61" s="13">
        <v>1.0018649851569235</v>
      </c>
      <c r="G61" s="13">
        <v>-2.5753313014164947E-2</v>
      </c>
      <c r="H61" s="13">
        <v>-2.128767041224508E-2</v>
      </c>
      <c r="I61" s="13">
        <v>0.97871232958775489</v>
      </c>
      <c r="J61" s="13">
        <v>-0.11567382843528307</v>
      </c>
      <c r="K61" s="46"/>
      <c r="L61" s="46"/>
      <c r="M61" s="46"/>
    </row>
    <row r="62" spans="1:13">
      <c r="A62">
        <v>169</v>
      </c>
      <c r="B62" s="32">
        <f>$B$2*Data!E39+$B$3*Data!H39+$B$4*Data!J39</f>
        <v>-6.2079140703122859E-5</v>
      </c>
      <c r="C62" s="32">
        <f>B62+1</f>
        <v>0.99993792085929689</v>
      </c>
      <c r="D62" s="13"/>
      <c r="E62" s="32">
        <f>$E$2*Data!E39+$E$3*Data!H39+$E$4*Data!J39</f>
        <v>-5.315093357175703E-3</v>
      </c>
      <c r="F62" s="32">
        <f>E62+1</f>
        <v>0.99468490664282427</v>
      </c>
      <c r="G62" s="13"/>
      <c r="H62" s="32">
        <f>$H$2*Data!E39+$H$3*Data!H39+$H$4*Data!J39</f>
        <v>-1.3296378109478669E-2</v>
      </c>
      <c r="I62" s="32">
        <f>H62+1</f>
        <v>0.9867036218905213</v>
      </c>
      <c r="J62" s="13"/>
      <c r="K62" s="32">
        <f>$K$2*Data!E39+$K$3*Data!H39+$K$4*Data!J39</f>
        <v>-1.2614310475521074E-2</v>
      </c>
      <c r="L62" s="32">
        <f>K62+1</f>
        <v>0.98738568952447892</v>
      </c>
      <c r="M62" s="13"/>
    </row>
    <row r="63" spans="1:13">
      <c r="A63">
        <v>170</v>
      </c>
      <c r="B63" s="32">
        <f>$B$2*Data!E40+$B$3*Data!H40+$B$4*Data!J40</f>
        <v>3.1947885928649317E-3</v>
      </c>
      <c r="C63" s="32">
        <f t="shared" ref="C63:C85" si="11">B63+1</f>
        <v>1.0031947885928649</v>
      </c>
      <c r="D63" s="13"/>
      <c r="E63" s="32">
        <f>$E$2*Data!E40+$E$3*Data!H40+$E$4*Data!J40</f>
        <v>-4.1578674526246574E-3</v>
      </c>
      <c r="F63" s="32">
        <f t="shared" ref="F63:F85" si="12">E63+1</f>
        <v>0.9958421325473753</v>
      </c>
      <c r="G63" s="13"/>
      <c r="H63" s="32">
        <f>$H$2*Data!E40+$H$3*Data!H40+$H$4*Data!J40</f>
        <v>-1.5438416797573856E-2</v>
      </c>
      <c r="I63" s="32">
        <f t="shared" ref="I63:I85" si="13">H63+1</f>
        <v>0.98456158320242615</v>
      </c>
      <c r="J63" s="13"/>
      <c r="K63" s="32">
        <f>$K$2*Data!E40+$K$3*Data!H40+$K$4*Data!J40</f>
        <v>-1.4456443472708955E-2</v>
      </c>
      <c r="L63" s="32">
        <f t="shared" ref="L63:L85" si="14">K63+1</f>
        <v>0.98554355652729109</v>
      </c>
      <c r="M63" s="13"/>
    </row>
    <row r="64" spans="1:13">
      <c r="A64">
        <v>171</v>
      </c>
      <c r="B64" s="32">
        <f>$B$2*Data!E41+$B$3*Data!H41+$B$4*Data!J41</f>
        <v>6.4884262031737934E-4</v>
      </c>
      <c r="C64" s="32">
        <f t="shared" si="11"/>
        <v>1.0006488426203173</v>
      </c>
      <c r="D64" s="13"/>
      <c r="E64" s="32">
        <f>$E$2*Data!E41+$E$3*Data!H41+$E$4*Data!J41</f>
        <v>1.718995593344633E-3</v>
      </c>
      <c r="F64" s="32">
        <f t="shared" si="12"/>
        <v>1.0017189955933445</v>
      </c>
      <c r="G64" s="13"/>
      <c r="H64" s="32">
        <f>$H$2*Data!E41+$H$3*Data!H41+$H$4*Data!J41</f>
        <v>3.3603084702231887E-3</v>
      </c>
      <c r="I64" s="32">
        <f t="shared" si="13"/>
        <v>1.0033603084702232</v>
      </c>
      <c r="J64" s="13"/>
      <c r="K64" s="32">
        <f>$K$2*Data!E41+$K$3*Data!H41+$K$4*Data!J41</f>
        <v>3.217518494260363E-3</v>
      </c>
      <c r="L64" s="32">
        <f t="shared" si="14"/>
        <v>1.0032175184942604</v>
      </c>
      <c r="M64" s="13"/>
    </row>
    <row r="65" spans="1:13">
      <c r="A65">
        <v>172</v>
      </c>
      <c r="B65" s="32">
        <f>$B$2*Data!E42+$B$3*Data!H42+$B$4*Data!J42</f>
        <v>3.3978206120906282E-2</v>
      </c>
      <c r="C65" s="32">
        <f t="shared" si="11"/>
        <v>1.0339782061209062</v>
      </c>
      <c r="D65" s="13"/>
      <c r="E65" s="32">
        <f>$E$2*Data!E42+$E$3*Data!H42+$E$4*Data!J42</f>
        <v>4.4694554738474175E-2</v>
      </c>
      <c r="F65" s="32">
        <f t="shared" si="12"/>
        <v>1.0446945547384743</v>
      </c>
      <c r="G65" s="13"/>
      <c r="H65" s="32">
        <f>$H$2*Data!E42+$H$3*Data!H42+$H$4*Data!J42</f>
        <v>6.0018325758935849E-2</v>
      </c>
      <c r="I65" s="32">
        <f t="shared" si="13"/>
        <v>1.060018325758936</v>
      </c>
      <c r="J65" s="13"/>
      <c r="K65" s="32">
        <f>$K$2*Data!E42+$K$3*Data!H42+$K$4*Data!J42</f>
        <v>5.8866470158212406E-2</v>
      </c>
      <c r="L65" s="32">
        <f t="shared" si="14"/>
        <v>1.0588664701582124</v>
      </c>
      <c r="M65" s="13"/>
    </row>
    <row r="66" spans="1:13">
      <c r="A66">
        <v>173</v>
      </c>
      <c r="B66" s="32">
        <f>$B$2*Data!E43+$B$3*Data!H43+$B$4*Data!J43</f>
        <v>3.7995387752491616E-2</v>
      </c>
      <c r="C66" s="32">
        <f t="shared" si="11"/>
        <v>1.0379953877524917</v>
      </c>
      <c r="D66" s="13"/>
      <c r="E66" s="32">
        <f>$E$2*Data!E43+$E$3*Data!H43+$E$4*Data!J43</f>
        <v>4.4297223253999825E-2</v>
      </c>
      <c r="F66" s="32">
        <f t="shared" si="12"/>
        <v>1.0442972232539998</v>
      </c>
      <c r="G66" s="13"/>
      <c r="H66" s="32">
        <f>$H$2*Data!E43+$H$3*Data!H43+$H$4*Data!J43</f>
        <v>5.2762571349058762E-2</v>
      </c>
      <c r="I66" s="32">
        <f t="shared" si="13"/>
        <v>1.0527625713490587</v>
      </c>
      <c r="J66" s="13"/>
      <c r="K66" s="32">
        <f>$K$2*Data!E43+$K$3*Data!H43+$K$4*Data!J43</f>
        <v>5.2221693200671077E-2</v>
      </c>
      <c r="L66" s="32">
        <f t="shared" si="14"/>
        <v>1.0522216932006712</v>
      </c>
      <c r="M66" s="13"/>
    </row>
    <row r="67" spans="1:13">
      <c r="A67">
        <v>174</v>
      </c>
      <c r="B67" s="32">
        <f>$B$2*Data!E44+$B$3*Data!H44+$B$4*Data!J44</f>
        <v>-1.6064304898978953E-3</v>
      </c>
      <c r="C67" s="32">
        <f t="shared" si="11"/>
        <v>0.99839356951010205</v>
      </c>
      <c r="D67" s="13"/>
      <c r="E67" s="32">
        <f>$E$2*Data!E44+$E$3*Data!H44+$E$4*Data!J44</f>
        <v>1.1559269543140751E-3</v>
      </c>
      <c r="F67" s="32">
        <f t="shared" si="12"/>
        <v>1.001155926954314</v>
      </c>
      <c r="G67" s="13"/>
      <c r="H67" s="32">
        <f>$H$2*Data!E44+$H$3*Data!H44+$H$4*Data!J44</f>
        <v>5.4452586967273647E-3</v>
      </c>
      <c r="I67" s="32">
        <f t="shared" si="13"/>
        <v>1.0054452586967273</v>
      </c>
      <c r="J67" s="13"/>
      <c r="K67" s="32">
        <f>$K$2*Data!E44+$K$3*Data!H44+$K$4*Data!J44</f>
        <v>5.0635151221770352E-3</v>
      </c>
      <c r="L67" s="32">
        <f t="shared" si="14"/>
        <v>1.005063515122177</v>
      </c>
      <c r="M67" s="13"/>
    </row>
    <row r="68" spans="1:13">
      <c r="A68">
        <v>175</v>
      </c>
      <c r="B68" s="32">
        <f>$B$2*Data!E45+$B$3*Data!H45+$B$4*Data!J45</f>
        <v>-1.7318849356816282E-2</v>
      </c>
      <c r="C68" s="32">
        <f t="shared" si="11"/>
        <v>0.98268115064318373</v>
      </c>
      <c r="D68" s="13"/>
      <c r="E68" s="32">
        <f>$E$2*Data!E45+$E$3*Data!H45+$E$4*Data!J45</f>
        <v>-1.1842818894403645E-2</v>
      </c>
      <c r="F68" s="32">
        <f t="shared" si="12"/>
        <v>0.98815718110559636</v>
      </c>
      <c r="G68" s="13"/>
      <c r="H68" s="32">
        <f>$H$2*Data!E45+$H$3*Data!H45+$H$4*Data!J45</f>
        <v>-2.9307379032607076E-3</v>
      </c>
      <c r="I68" s="32">
        <f t="shared" si="13"/>
        <v>0.99706926209673929</v>
      </c>
      <c r="J68" s="13"/>
      <c r="K68" s="32">
        <f>$K$2*Data!E45+$K$3*Data!H45+$K$4*Data!J45</f>
        <v>-3.7897505354432814E-3</v>
      </c>
      <c r="L68" s="32">
        <f t="shared" si="14"/>
        <v>0.99621024946455672</v>
      </c>
      <c r="M68" s="13"/>
    </row>
    <row r="69" spans="1:13">
      <c r="A69">
        <v>176</v>
      </c>
      <c r="B69" s="32">
        <f>$B$2*Data!E46+$B$3*Data!H46+$B$4*Data!J46</f>
        <v>5.9802563700344534E-3</v>
      </c>
      <c r="C69" s="32">
        <f t="shared" si="11"/>
        <v>1.0059802563700344</v>
      </c>
      <c r="D69" s="13"/>
      <c r="E69" s="32">
        <f>$E$2*Data!E46+$E$3*Data!H46+$E$4*Data!J46</f>
        <v>1.2642276981237129E-2</v>
      </c>
      <c r="F69" s="32">
        <f t="shared" si="12"/>
        <v>1.0126422769812371</v>
      </c>
      <c r="G69" s="13"/>
      <c r="H69" s="32">
        <f>$H$2*Data!E46+$H$3*Data!H46+$H$4*Data!J46</f>
        <v>2.2641091764952704E-2</v>
      </c>
      <c r="I69" s="32">
        <f t="shared" si="13"/>
        <v>1.0226410917649527</v>
      </c>
      <c r="J69" s="13"/>
      <c r="K69" s="32">
        <f>$K$2*Data!E46+$K$3*Data!H46+$K$4*Data!J46</f>
        <v>2.1806893221824476E-2</v>
      </c>
      <c r="L69" s="32">
        <f t="shared" si="14"/>
        <v>1.0218068932218245</v>
      </c>
      <c r="M69" s="13"/>
    </row>
    <row r="70" spans="1:13">
      <c r="A70">
        <v>177</v>
      </c>
      <c r="B70" s="32">
        <f>$B$2*Data!E47+$B$3*Data!H47+$B$4*Data!J47</f>
        <v>4.1475981110780491E-2</v>
      </c>
      <c r="C70" s="32">
        <f t="shared" si="11"/>
        <v>1.0414759811107805</v>
      </c>
      <c r="D70" s="13"/>
      <c r="E70" s="32">
        <f>$E$2*Data!E47+$E$3*Data!H47+$E$4*Data!J47</f>
        <v>3.7003397244296132E-2</v>
      </c>
      <c r="F70" s="32">
        <f t="shared" si="12"/>
        <v>1.037003397244296</v>
      </c>
      <c r="G70" s="13"/>
      <c r="H70" s="32">
        <f>$H$2*Data!E47+$H$3*Data!H47+$H$4*Data!J47</f>
        <v>2.8926201642770499E-2</v>
      </c>
      <c r="I70" s="32">
        <f t="shared" si="13"/>
        <v>1.0289262016427705</v>
      </c>
      <c r="J70" s="13"/>
      <c r="K70" s="32">
        <f>$K$2*Data!E47+$K$3*Data!H47+$K$4*Data!J47</f>
        <v>2.9827354576530817E-2</v>
      </c>
      <c r="L70" s="32">
        <f t="shared" si="14"/>
        <v>1.0298273545765309</v>
      </c>
      <c r="M70" s="13"/>
    </row>
    <row r="71" spans="1:13">
      <c r="A71">
        <v>178</v>
      </c>
      <c r="B71" s="32">
        <f>$B$2*Data!E48+$B$3*Data!H48+$B$4*Data!J48</f>
        <v>2.038854336987792E-4</v>
      </c>
      <c r="C71" s="32">
        <f t="shared" si="11"/>
        <v>1.0002038854336988</v>
      </c>
      <c r="D71" s="13"/>
      <c r="E71" s="32">
        <f>$E$2*Data!E48+$E$3*Data!H48+$E$4*Data!J48</f>
        <v>9.896529763322507E-3</v>
      </c>
      <c r="F71" s="32">
        <f t="shared" si="12"/>
        <v>1.0098965297633224</v>
      </c>
      <c r="G71" s="13"/>
      <c r="H71" s="32">
        <f>$H$2*Data!E48+$H$3*Data!H48+$H$4*Data!J48</f>
        <v>2.4696304337509589E-2</v>
      </c>
      <c r="I71" s="32">
        <f t="shared" si="13"/>
        <v>1.0246963043375097</v>
      </c>
      <c r="J71" s="13"/>
      <c r="K71" s="32">
        <f>$K$2*Data!E48+$K$3*Data!H48+$K$4*Data!J48</f>
        <v>2.3419521776368749E-2</v>
      </c>
      <c r="L71" s="32">
        <f t="shared" si="14"/>
        <v>1.0234195217763689</v>
      </c>
      <c r="M71" s="13"/>
    </row>
    <row r="72" spans="1:13">
      <c r="A72">
        <v>179</v>
      </c>
      <c r="B72" s="32">
        <f>$B$2*Data!E49+$B$3*Data!H49+$B$4*Data!J49</f>
        <v>2.1036716563239986E-2</v>
      </c>
      <c r="C72" s="32">
        <f t="shared" si="11"/>
        <v>1.0210367165632399</v>
      </c>
      <c r="D72" s="13"/>
      <c r="E72" s="32">
        <f>$E$2*Data!E49+$E$3*Data!H49+$E$4*Data!J49</f>
        <v>2.1651994362613176E-2</v>
      </c>
      <c r="F72" s="32">
        <f t="shared" si="12"/>
        <v>1.0216519943626132</v>
      </c>
      <c r="G72" s="13"/>
      <c r="H72" s="32">
        <f>$H$2*Data!E49+$H$3*Data!H49+$H$4*Data!J49</f>
        <v>2.1965567957668741E-2</v>
      </c>
      <c r="I72" s="32">
        <f t="shared" si="13"/>
        <v>1.0219655679576687</v>
      </c>
      <c r="J72" s="13"/>
      <c r="K72" s="32">
        <f>$K$2*Data!E49+$K$3*Data!H49+$K$4*Data!J49</f>
        <v>2.2040994008748146E-2</v>
      </c>
      <c r="L72" s="32">
        <f t="shared" si="14"/>
        <v>1.022040994008748</v>
      </c>
      <c r="M72" s="13"/>
    </row>
    <row r="73" spans="1:13">
      <c r="A73">
        <v>180</v>
      </c>
      <c r="B73" s="32">
        <f>$B$2*Data!E50+$B$3*Data!H50+$B$4*Data!J50</f>
        <v>3.8479340024680363E-2</v>
      </c>
      <c r="C73" s="32">
        <f t="shared" si="11"/>
        <v>1.0384793400246803</v>
      </c>
      <c r="D73" s="32">
        <f>PRODUCT(C62:C73)-1</f>
        <v>0.17443148729002411</v>
      </c>
      <c r="E73" s="32">
        <f>$E$2*Data!E50+$E$3*Data!H50+$E$4*Data!J50</f>
        <v>4.1517102938715592E-2</v>
      </c>
      <c r="F73" s="32">
        <f t="shared" si="12"/>
        <v>1.0415171029387156</v>
      </c>
      <c r="G73" s="32">
        <f>PRODUCT(F62:F73)-1</f>
        <v>0.20849720175145436</v>
      </c>
      <c r="H73" s="32">
        <f>$H$2*Data!E50+$H$3*Data!H50+$H$4*Data!J50</f>
        <v>4.4985830770736625E-2</v>
      </c>
      <c r="I73" s="32">
        <f t="shared" si="13"/>
        <v>1.0449858307707367</v>
      </c>
      <c r="J73" s="32">
        <f>PRODUCT(I62:I73)-1</f>
        <v>0.2556349484257443</v>
      </c>
      <c r="K73" s="32">
        <f>$K$2*Data!E50+$K$3*Data!H50+$K$4*Data!J50</f>
        <v>4.4878089541240174E-2</v>
      </c>
      <c r="L73" s="32">
        <f t="shared" si="14"/>
        <v>1.0448780895412402</v>
      </c>
      <c r="M73" s="32">
        <f>PRODUCT(L62:L73)-1</f>
        <v>0.25248232670013215</v>
      </c>
    </row>
    <row r="74" spans="1:13">
      <c r="A74">
        <v>181</v>
      </c>
      <c r="B74" s="32">
        <f>$B$2*Data!E51+$B$3*Data!H51+$B$4*Data!J51</f>
        <v>8.0834223444752381E-3</v>
      </c>
      <c r="C74" s="32">
        <f t="shared" si="11"/>
        <v>1.0080834223444752</v>
      </c>
      <c r="D74" s="13"/>
      <c r="E74" s="32">
        <f>$E$2*Data!E51+$E$3*Data!H51+$E$4*Data!J51</f>
        <v>1.0697124151403215E-2</v>
      </c>
      <c r="F74" s="32">
        <f t="shared" si="12"/>
        <v>1.0106971241514031</v>
      </c>
      <c r="G74" s="13"/>
      <c r="H74" s="32">
        <f>$H$2*Data!E51+$H$3*Data!H51+$H$4*Data!J51</f>
        <v>1.445622736899849E-2</v>
      </c>
      <c r="I74" s="32">
        <f t="shared" si="13"/>
        <v>1.0144562273689985</v>
      </c>
      <c r="J74" s="13"/>
      <c r="K74" s="32">
        <f>$K$2*Data!E51+$K$3*Data!H51+$K$4*Data!J51</f>
        <v>1.4169877016331664E-2</v>
      </c>
      <c r="L74" s="32">
        <f t="shared" si="14"/>
        <v>1.0141698770163317</v>
      </c>
      <c r="M74" s="13"/>
    </row>
    <row r="75" spans="1:13">
      <c r="A75">
        <v>182</v>
      </c>
      <c r="B75" s="32">
        <f>$B$2*Data!E52+$B$3*Data!H52+$B$4*Data!J52</f>
        <v>7.8809581757052823E-3</v>
      </c>
      <c r="C75" s="32">
        <f t="shared" si="11"/>
        <v>1.0078809581757053</v>
      </c>
      <c r="D75" s="13"/>
      <c r="E75" s="32">
        <f>$E$2*Data!E52+$E$3*Data!H52+$E$4*Data!J52</f>
        <v>1.1821433430859367E-2</v>
      </c>
      <c r="F75" s="32">
        <f t="shared" si="12"/>
        <v>1.0118214334308593</v>
      </c>
      <c r="G75" s="13"/>
      <c r="H75" s="32">
        <f>$H$2*Data!E52+$H$3*Data!H52+$H$4*Data!J52</f>
        <v>1.761197137339118E-2</v>
      </c>
      <c r="I75" s="32">
        <f t="shared" si="13"/>
        <v>1.0176119713733911</v>
      </c>
      <c r="J75" s="13"/>
      <c r="K75" s="32">
        <f>$K$2*Data!E52+$K$3*Data!H52+$K$4*Data!J52</f>
        <v>1.7149455701546745E-2</v>
      </c>
      <c r="L75" s="32">
        <f t="shared" si="14"/>
        <v>1.0171494557015468</v>
      </c>
      <c r="M75" s="13"/>
    </row>
    <row r="76" spans="1:13">
      <c r="A76">
        <v>183</v>
      </c>
      <c r="B76" s="32">
        <f>$B$2*Data!E53+$B$3*Data!H53+$B$4*Data!J53</f>
        <v>5.409390383389976E-3</v>
      </c>
      <c r="C76" s="32">
        <f t="shared" si="11"/>
        <v>1.0054093903833901</v>
      </c>
      <c r="D76" s="13"/>
      <c r="E76" s="32">
        <f>$E$2*Data!E53+$E$3*Data!H53+$E$4*Data!J53</f>
        <v>1.4693497354583743E-3</v>
      </c>
      <c r="F76" s="32">
        <f t="shared" si="12"/>
        <v>1.0014693497354583</v>
      </c>
      <c r="G76" s="13"/>
      <c r="H76" s="32">
        <f>$H$2*Data!E53+$H$3*Data!H53+$H$4*Data!J53</f>
        <v>-4.6834961669107141E-3</v>
      </c>
      <c r="I76" s="32">
        <f t="shared" si="13"/>
        <v>0.99531650383308934</v>
      </c>
      <c r="J76" s="13"/>
      <c r="K76" s="32">
        <f>$K$2*Data!E53+$K$3*Data!H53+$K$4*Data!J53</f>
        <v>-4.1302948533013433E-3</v>
      </c>
      <c r="L76" s="32">
        <f t="shared" si="14"/>
        <v>0.9958697051466987</v>
      </c>
      <c r="M76" s="13"/>
    </row>
    <row r="77" spans="1:13">
      <c r="A77">
        <v>184</v>
      </c>
      <c r="B77" s="32">
        <f>$B$2*Data!E54+$B$3*Data!H54+$B$4*Data!J54</f>
        <v>-3.2819378789661742E-2</v>
      </c>
      <c r="C77" s="32">
        <f t="shared" si="11"/>
        <v>0.96718062121033821</v>
      </c>
      <c r="D77" s="13"/>
      <c r="E77" s="32">
        <f>$E$2*Data!E54+$E$3*Data!H54+$E$4*Data!J54</f>
        <v>-3.1570837963666325E-2</v>
      </c>
      <c r="F77" s="32">
        <f t="shared" si="12"/>
        <v>0.96842916203633367</v>
      </c>
      <c r="G77" s="13"/>
      <c r="H77" s="32">
        <f>$H$2*Data!E54+$H$3*Data!H54+$H$4*Data!J54</f>
        <v>-2.8628064939811234E-2</v>
      </c>
      <c r="I77" s="32">
        <f t="shared" si="13"/>
        <v>0.97137193506018882</v>
      </c>
      <c r="J77" s="13"/>
      <c r="K77" s="32">
        <f>$K$2*Data!E54+$K$3*Data!H54+$K$4*Data!J54</f>
        <v>-2.905162298927615E-2</v>
      </c>
      <c r="L77" s="32">
        <f t="shared" si="14"/>
        <v>0.9709483770107239</v>
      </c>
      <c r="M77" s="13"/>
    </row>
    <row r="78" spans="1:13">
      <c r="A78">
        <v>185</v>
      </c>
      <c r="B78" s="32">
        <f>$B$2*Data!E55+$B$3*Data!H55+$B$4*Data!J55</f>
        <v>4.8687438960604316E-3</v>
      </c>
      <c r="C78" s="32">
        <f t="shared" si="11"/>
        <v>1.0048687438960604</v>
      </c>
      <c r="D78" s="13"/>
      <c r="E78" s="32">
        <f>$E$2*Data!E55+$E$3*Data!H55+$E$4*Data!J55</f>
        <v>3.7755088027335744E-3</v>
      </c>
      <c r="F78" s="32">
        <f t="shared" si="12"/>
        <v>1.0037755088027336</v>
      </c>
      <c r="G78" s="13"/>
      <c r="H78" s="32">
        <f>$H$2*Data!E55+$H$3*Data!H55+$H$4*Data!J55</f>
        <v>1.9832941966181909E-3</v>
      </c>
      <c r="I78" s="32">
        <f t="shared" si="13"/>
        <v>1.0019832941966182</v>
      </c>
      <c r="J78" s="13"/>
      <c r="K78" s="32">
        <f>$K$2*Data!E55+$K$3*Data!H55+$K$4*Data!J55</f>
        <v>2.1580390748153224E-3</v>
      </c>
      <c r="L78" s="32">
        <f t="shared" si="14"/>
        <v>1.0021580390748153</v>
      </c>
      <c r="M78" s="13"/>
    </row>
    <row r="79" spans="1:13">
      <c r="A79">
        <v>186</v>
      </c>
      <c r="B79" s="32">
        <f>$B$2*Data!E56+$B$3*Data!H56+$B$4*Data!J56</f>
        <v>6.7991402580280785E-3</v>
      </c>
      <c r="C79" s="32">
        <f t="shared" si="11"/>
        <v>1.0067991402580281</v>
      </c>
      <c r="D79" s="13"/>
      <c r="E79" s="32">
        <f>$E$2*Data!E56+$E$3*Data!H56+$E$4*Data!J56</f>
        <v>8.6500963337700926E-3</v>
      </c>
      <c r="F79" s="32">
        <f t="shared" si="12"/>
        <v>1.0086500963337701</v>
      </c>
      <c r="G79" s="13"/>
      <c r="H79" s="32">
        <f>$H$2*Data!E56+$H$3*Data!H56+$H$4*Data!J56</f>
        <v>1.129245751108612E-2</v>
      </c>
      <c r="I79" s="32">
        <f t="shared" si="13"/>
        <v>1.0112924575110862</v>
      </c>
      <c r="J79" s="13"/>
      <c r="K79" s="32">
        <f>$K$2*Data!E56+$K$3*Data!H56+$K$4*Data!J56</f>
        <v>1.1094606235692615E-2</v>
      </c>
      <c r="L79" s="32">
        <f t="shared" si="14"/>
        <v>1.0110946062356927</v>
      </c>
      <c r="M79" s="13"/>
    </row>
    <row r="80" spans="1:13">
      <c r="A80">
        <v>187</v>
      </c>
      <c r="B80" s="32">
        <f>$B$2*Data!E57+$B$3*Data!H57+$B$4*Data!J57</f>
        <v>-1.0260413999608736E-2</v>
      </c>
      <c r="C80" s="32">
        <f t="shared" si="11"/>
        <v>0.98973958600039125</v>
      </c>
      <c r="D80" s="13"/>
      <c r="E80" s="32">
        <f>$E$2*Data!E57+$E$3*Data!H57+$E$4*Data!J57</f>
        <v>-1.4033131049377432E-2</v>
      </c>
      <c r="F80" s="32">
        <f t="shared" si="12"/>
        <v>0.98596686895062258</v>
      </c>
      <c r="G80" s="13"/>
      <c r="H80" s="32">
        <f>$H$2*Data!E57+$H$3*Data!H57+$H$4*Data!J57</f>
        <v>-1.9436462983026495E-2</v>
      </c>
      <c r="I80" s="32">
        <f t="shared" si="13"/>
        <v>0.98056353701697352</v>
      </c>
      <c r="J80" s="13"/>
      <c r="K80" s="32">
        <f>$K$2*Data!E57+$K$3*Data!H57+$K$4*Data!J57</f>
        <v>-1.9028809262056405E-2</v>
      </c>
      <c r="L80" s="32">
        <f t="shared" si="14"/>
        <v>0.98097119073794359</v>
      </c>
      <c r="M80" s="13"/>
    </row>
    <row r="81" spans="1:13">
      <c r="A81">
        <v>188</v>
      </c>
      <c r="B81" s="32">
        <f>$B$2*Data!E58+$B$3*Data!H58+$B$4*Data!J58</f>
        <v>1.4127314180594696E-2</v>
      </c>
      <c r="C81" s="32">
        <f t="shared" si="11"/>
        <v>1.0141273141805947</v>
      </c>
      <c r="D81" s="13"/>
      <c r="E81" s="32">
        <f>$E$2*Data!E58+$E$3*Data!H58+$E$4*Data!J58</f>
        <v>1.2118735378709894E-2</v>
      </c>
      <c r="F81" s="32">
        <f t="shared" si="12"/>
        <v>1.01211873537871</v>
      </c>
      <c r="G81" s="13"/>
      <c r="H81" s="32">
        <f>$H$2*Data!E58+$H$3*Data!H58+$H$4*Data!J58</f>
        <v>8.6554443104754023E-3</v>
      </c>
      <c r="I81" s="32">
        <f t="shared" si="13"/>
        <v>1.0086554443104754</v>
      </c>
      <c r="J81" s="13"/>
      <c r="K81" s="32">
        <f>$K$2*Data!E58+$K$3*Data!H58+$K$4*Data!J58</f>
        <v>9.0191223770628246E-3</v>
      </c>
      <c r="L81" s="32">
        <f t="shared" si="14"/>
        <v>1.0090191223770628</v>
      </c>
      <c r="M81" s="13"/>
    </row>
    <row r="82" spans="1:13">
      <c r="A82">
        <v>189</v>
      </c>
      <c r="B82" s="32">
        <f>$B$2*Data!E59+$B$3*Data!H59+$B$4*Data!J59</f>
        <v>1.3610722603500545E-2</v>
      </c>
      <c r="C82" s="32">
        <f t="shared" si="11"/>
        <v>1.0136107226035005</v>
      </c>
      <c r="D82" s="13"/>
      <c r="E82" s="32">
        <f>$E$2*Data!E59+$E$3*Data!H59+$E$4*Data!J59</f>
        <v>1.7105764524667191E-2</v>
      </c>
      <c r="F82" s="32">
        <f t="shared" si="12"/>
        <v>1.0171057645246673</v>
      </c>
      <c r="G82" s="13"/>
      <c r="H82" s="32">
        <f>$H$2*Data!E59+$H$3*Data!H59+$H$4*Data!J59</f>
        <v>2.2057126874897835E-2</v>
      </c>
      <c r="I82" s="32">
        <f t="shared" si="13"/>
        <v>1.0220571268748979</v>
      </c>
      <c r="J82" s="13"/>
      <c r="K82" s="32">
        <f>$K$2*Data!E59+$K$3*Data!H59+$K$4*Data!J59</f>
        <v>2.1693046767631834E-2</v>
      </c>
      <c r="L82" s="32">
        <f t="shared" si="14"/>
        <v>1.0216930467676317</v>
      </c>
      <c r="M82" s="13"/>
    </row>
    <row r="83" spans="1:13">
      <c r="A83">
        <v>190</v>
      </c>
      <c r="B83" s="32">
        <f>$B$2*Data!E60+$B$3*Data!H60+$B$4*Data!J60</f>
        <v>2.1911553798177472E-2</v>
      </c>
      <c r="C83" s="32">
        <f t="shared" si="11"/>
        <v>1.0219115537981776</v>
      </c>
      <c r="D83" s="13"/>
      <c r="E83" s="32">
        <f>$E$2*Data!E60+$E$3*Data!H60+$E$4*Data!J60</f>
        <v>1.9935353727445228E-2</v>
      </c>
      <c r="F83" s="32">
        <f t="shared" si="12"/>
        <v>1.0199353537274451</v>
      </c>
      <c r="G83" s="13"/>
      <c r="H83" s="32">
        <f>$H$2*Data!E60+$H$3*Data!H60+$H$4*Data!J60</f>
        <v>1.6288394085585377E-2</v>
      </c>
      <c r="I83" s="32">
        <f t="shared" si="13"/>
        <v>1.0162883940855854</v>
      </c>
      <c r="J83" s="13"/>
      <c r="K83" s="32">
        <f>$K$2*Data!E60+$K$3*Data!H60+$K$4*Data!J60</f>
        <v>1.6706083978367276E-2</v>
      </c>
      <c r="L83" s="32">
        <f t="shared" si="14"/>
        <v>1.0167060839783673</v>
      </c>
      <c r="M83" s="13"/>
    </row>
    <row r="84" spans="1:13">
      <c r="A84">
        <v>191</v>
      </c>
      <c r="B84" s="32">
        <f>$B$2*Data!E61+$B$3*Data!H61+$B$4*Data!J61</f>
        <v>3.8359353409782221E-2</v>
      </c>
      <c r="C84" s="32">
        <f t="shared" si="11"/>
        <v>1.0383593534097821</v>
      </c>
      <c r="D84" s="13"/>
      <c r="E84" s="32">
        <f>$E$2*Data!E61+$E$3*Data!H61+$E$4*Data!J61</f>
        <v>4.3938975810246285E-2</v>
      </c>
      <c r="F84" s="32">
        <f t="shared" si="12"/>
        <v>1.0439389758102462</v>
      </c>
      <c r="G84" s="13"/>
      <c r="H84" s="32">
        <f>$H$2*Data!E61+$H$3*Data!H61+$H$4*Data!J61</f>
        <v>5.1314744193946688E-2</v>
      </c>
      <c r="I84" s="32">
        <f t="shared" si="13"/>
        <v>1.0513147441939468</v>
      </c>
      <c r="J84" s="13"/>
      <c r="K84" s="32">
        <f>$K$2*Data!E61+$K$3*Data!H61+$K$4*Data!J61</f>
        <v>5.0865707698137599E-2</v>
      </c>
      <c r="L84" s="32">
        <f t="shared" si="14"/>
        <v>1.0508657076981376</v>
      </c>
      <c r="M84" s="13"/>
    </row>
    <row r="85" spans="1:13">
      <c r="A85">
        <v>192</v>
      </c>
      <c r="B85" s="32">
        <f>$B$2*Data!E62+$B$3*Data!H62+$B$4*Data!J62</f>
        <v>1.1865857791552444E-2</v>
      </c>
      <c r="C85" s="32">
        <f t="shared" si="11"/>
        <v>1.0118658577915525</v>
      </c>
      <c r="D85" s="32">
        <f>PRODUCT(C74:C85)-1</f>
        <v>9.1885147092294339E-2</v>
      </c>
      <c r="E85" s="32">
        <f>$E$2*Data!E62+$E$3*Data!H62+$E$4*Data!J62</f>
        <v>1.3805545446639821E-2</v>
      </c>
      <c r="F85" s="32">
        <f t="shared" si="12"/>
        <v>1.0138055454466399</v>
      </c>
      <c r="G85" s="32">
        <f>PRODUCT(F74:F85)-1</f>
        <v>0.10019553350610355</v>
      </c>
      <c r="H85" s="32">
        <f>$H$2*Data!E62+$H$3*Data!H62+$H$4*Data!J62</f>
        <v>1.6452325769549261E-2</v>
      </c>
      <c r="I85" s="32">
        <f t="shared" si="13"/>
        <v>1.0164523257695492</v>
      </c>
      <c r="J85" s="32">
        <f>PRODUCT(I74:I85)-1</f>
        <v>0.11027358791545105</v>
      </c>
      <c r="K85" s="32">
        <f>$K$2*Data!E62+$K$3*Data!H62+$K$4*Data!J62</f>
        <v>1.6275552602593744E-2</v>
      </c>
      <c r="L85" s="32">
        <f t="shared" si="14"/>
        <v>1.0162755526025937</v>
      </c>
      <c r="M85" s="32">
        <f>PRODUCT(L74:L85)-1</f>
        <v>0.10981951244895449</v>
      </c>
    </row>
  </sheetData>
  <pageMargins left="0.7" right="0.7" top="0.75" bottom="0.75" header="0.3" footer="0.3"/>
  <pageSetup paperSize="9" orientation="portrait" r:id="rId1"/>
  <ignoredErrors>
    <ignoredError sqref="L2:M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Komputers</cp:lastModifiedBy>
  <dcterms:created xsi:type="dcterms:W3CDTF">2016-09-09T13:05:48Z</dcterms:created>
  <dcterms:modified xsi:type="dcterms:W3CDTF">2022-05-24T12:26:48Z</dcterms:modified>
</cp:coreProperties>
</file>