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NMIMS\Trimester - 3\Enterprise Systems\Project\DivF_Grp8_ES\"/>
    </mc:Choice>
  </mc:AlternateContent>
  <xr:revisionPtr revIDLastSave="0" documentId="13_ncr:1_{4499D1FA-A0DD-4225-98AC-209BC99F2D08}" xr6:coauthVersionLast="40" xr6:coauthVersionMax="40" xr10:uidLastSave="{00000000-0000-0000-0000-000000000000}"/>
  <bookViews>
    <workbookView xWindow="-120" yWindow="-120" windowWidth="20730" windowHeight="11160" firstSheet="9" activeTab="10" xr2:uid="{00000000-000D-0000-FFFF-FFFF00000000}"/>
  </bookViews>
  <sheets>
    <sheet name="Exploratory_Categorical_17" sheetId="1" r:id="rId1"/>
    <sheet name="Numerical_3" sheetId="2" r:id="rId2"/>
    <sheet name="CrossTables 1" sheetId="3" r:id="rId3"/>
    <sheet name="Regrouping_coding categ Vars" sheetId="4" r:id="rId4"/>
    <sheet name="Cross tables 2" sheetId="5" r:id="rId5"/>
    <sheet name="ChiSq" sheetId="6" r:id="rId6"/>
    <sheet name="Model50" sheetId="7" r:id="rId7"/>
    <sheet name="Final LR model" sheetId="8" r:id="rId8"/>
    <sheet name="Confusion Matrix" sheetId="9" r:id="rId9"/>
    <sheet name="Decision Tree" sheetId="10" r:id="rId10"/>
    <sheet name="Decision Tree Pruned" sheetId="11" r:id="rId11"/>
    <sheet name="Random Forest" sheetId="13" r:id="rId12"/>
    <sheet name="Cost Profit Consideration" sheetId="1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1" l="1"/>
  <c r="E7" i="11"/>
  <c r="G12" i="14" l="1"/>
  <c r="H11" i="14"/>
  <c r="H10" i="14"/>
  <c r="H12" i="14" s="1"/>
  <c r="G11" i="14"/>
  <c r="G10" i="14"/>
  <c r="F11" i="14"/>
  <c r="F10" i="14"/>
  <c r="F12" i="14" s="1"/>
  <c r="E11" i="14"/>
  <c r="E10" i="14"/>
  <c r="E12" i="14" s="1"/>
  <c r="D11" i="14"/>
  <c r="C11" i="14"/>
  <c r="D10" i="14"/>
  <c r="D12" i="14" s="1"/>
  <c r="C10" i="14"/>
  <c r="C12" i="14" s="1"/>
  <c r="E9" i="13"/>
  <c r="D8" i="13"/>
  <c r="D8" i="10"/>
  <c r="C7" i="10"/>
  <c r="F8" i="9" l="1"/>
  <c r="D8" i="9"/>
  <c r="E7" i="9"/>
  <c r="C7" i="9"/>
  <c r="E68" i="4" l="1"/>
  <c r="E67" i="4"/>
  <c r="E65" i="4"/>
  <c r="E64" i="4"/>
  <c r="E63" i="4"/>
  <c r="E62" i="4"/>
  <c r="E60" i="4"/>
  <c r="E59" i="4"/>
  <c r="E58" i="4"/>
  <c r="E57" i="4"/>
  <c r="E55" i="4"/>
  <c r="E54" i="4"/>
  <c r="E52" i="4"/>
  <c r="E51" i="4"/>
  <c r="E49" i="4"/>
  <c r="E48" i="4"/>
  <c r="E46" i="4"/>
  <c r="E45" i="4"/>
  <c r="E44" i="4"/>
  <c r="E42" i="4"/>
  <c r="E41" i="4"/>
  <c r="E40" i="4"/>
  <c r="E38" i="4"/>
  <c r="E37" i="4"/>
  <c r="E35" i="4"/>
  <c r="E34" i="4"/>
  <c r="E33" i="4"/>
  <c r="E32" i="4"/>
  <c r="E30" i="4"/>
  <c r="E29" i="4"/>
  <c r="E25" i="4"/>
  <c r="E26" i="4"/>
  <c r="E27" i="4"/>
  <c r="E21" i="4"/>
  <c r="E22" i="4"/>
  <c r="E23" i="4"/>
  <c r="E20" i="4"/>
  <c r="E15" i="4"/>
  <c r="E16" i="4"/>
  <c r="E17" i="4"/>
  <c r="E18" i="4"/>
  <c r="E10" i="4"/>
  <c r="E11" i="4"/>
  <c r="E12" i="4"/>
  <c r="E13" i="4"/>
  <c r="E7" i="4"/>
  <c r="E8" i="4"/>
  <c r="E6" i="4"/>
  <c r="E4" i="4"/>
  <c r="E3" i="4"/>
  <c r="E2" i="4"/>
  <c r="E16" i="1" l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2" i="1"/>
  <c r="E33" i="1"/>
  <c r="E34" i="1"/>
  <c r="E35" i="1"/>
  <c r="E36" i="1"/>
  <c r="E38" i="1"/>
  <c r="E39" i="1"/>
  <c r="E40" i="1"/>
  <c r="E41" i="1"/>
  <c r="E43" i="1"/>
  <c r="E44" i="1"/>
  <c r="E45" i="1"/>
  <c r="E47" i="1"/>
  <c r="E48" i="1"/>
  <c r="E49" i="1"/>
  <c r="E50" i="1"/>
  <c r="E52" i="1"/>
  <c r="E53" i="1"/>
  <c r="E54" i="1"/>
  <c r="E56" i="1"/>
  <c r="E57" i="1"/>
  <c r="E58" i="1"/>
  <c r="E60" i="1"/>
  <c r="E61" i="1"/>
  <c r="E62" i="1"/>
  <c r="E63" i="1"/>
  <c r="E65" i="1"/>
  <c r="E66" i="1"/>
  <c r="E68" i="1"/>
  <c r="E69" i="1"/>
  <c r="E71" i="1"/>
  <c r="E72" i="1"/>
  <c r="E73" i="1"/>
  <c r="E74" i="1"/>
  <c r="E76" i="1"/>
  <c r="E77" i="1"/>
  <c r="E78" i="1"/>
  <c r="E79" i="1"/>
  <c r="E81" i="1"/>
  <c r="E82" i="1"/>
  <c r="E83" i="1"/>
  <c r="E84" i="1"/>
  <c r="E86" i="1"/>
  <c r="E87" i="1"/>
  <c r="E4" i="1"/>
  <c r="E5" i="1"/>
  <c r="E6" i="1"/>
  <c r="E7" i="1"/>
  <c r="E8" i="1"/>
  <c r="E9" i="1"/>
  <c r="E10" i="1"/>
  <c r="E11" i="1"/>
  <c r="E12" i="1"/>
  <c r="E15" i="1"/>
  <c r="E3" i="1"/>
  <c r="E2" i="1"/>
</calcChain>
</file>

<file path=xl/sharedStrings.xml><?xml version="1.0" encoding="utf-8"?>
<sst xmlns="http://schemas.openxmlformats.org/spreadsheetml/2006/main" count="440" uniqueCount="247">
  <si>
    <t>Account Balance</t>
  </si>
  <si>
    <t>A11</t>
  </si>
  <si>
    <t>A12</t>
  </si>
  <si>
    <t>A13</t>
  </si>
  <si>
    <t>A14</t>
  </si>
  <si>
    <t>Credit History</t>
  </si>
  <si>
    <t>A30</t>
  </si>
  <si>
    <t>A31</t>
  </si>
  <si>
    <t>A32</t>
  </si>
  <si>
    <t>A33</t>
  </si>
  <si>
    <t>A34</t>
  </si>
  <si>
    <t>Purpose</t>
  </si>
  <si>
    <t>A43</t>
  </si>
  <si>
    <t>A44</t>
  </si>
  <si>
    <t>A45</t>
  </si>
  <si>
    <t>Credibility</t>
  </si>
  <si>
    <t>A40</t>
  </si>
  <si>
    <t>A41</t>
  </si>
  <si>
    <t>A410</t>
  </si>
  <si>
    <t>A42</t>
  </si>
  <si>
    <t>A46</t>
  </si>
  <si>
    <t>A48</t>
  </si>
  <si>
    <t>A49</t>
  </si>
  <si>
    <t>No balance</t>
  </si>
  <si>
    <t>&gt;= 200 DM  </t>
  </si>
  <si>
    <t>Credit worthy</t>
  </si>
  <si>
    <t>Not worthy</t>
  </si>
  <si>
    <t>Business</t>
  </si>
  <si>
    <t>Others</t>
  </si>
  <si>
    <t>Savings Accounts/Bonds</t>
  </si>
  <si>
    <t>A61</t>
  </si>
  <si>
    <t>A62</t>
  </si>
  <si>
    <t>A63</t>
  </si>
  <si>
    <t>A64</t>
  </si>
  <si>
    <t>A65</t>
  </si>
  <si>
    <t>&lt; 100 DM</t>
  </si>
  <si>
    <t>100 &lt;= ... &lt; 500 DM</t>
  </si>
  <si>
    <t>500 &lt;= ... &lt; 1000 DM</t>
  </si>
  <si>
    <t>&gt;= 1000 DM </t>
  </si>
  <si>
    <t>unknown/ no savings account </t>
  </si>
  <si>
    <t>Present Employment Since(years)</t>
  </si>
  <si>
    <t>A71</t>
  </si>
  <si>
    <t>A72</t>
  </si>
  <si>
    <t>A73</t>
  </si>
  <si>
    <t>A74</t>
  </si>
  <si>
    <t>A75</t>
  </si>
  <si>
    <t>Unemployed</t>
  </si>
  <si>
    <t>&lt; 1 year</t>
  </si>
  <si>
    <t>1 &lt;= 4 years</t>
  </si>
  <si>
    <t>4 &lt;= 7 years</t>
  </si>
  <si>
    <t>&gt;= 7 years</t>
  </si>
  <si>
    <t>Personal Profile</t>
  </si>
  <si>
    <t>A91</t>
  </si>
  <si>
    <t>A92</t>
  </si>
  <si>
    <t>A93</t>
  </si>
  <si>
    <t>A94</t>
  </si>
  <si>
    <t>male : divorced/separated</t>
  </si>
  <si>
    <t>female : divorced/separated/married </t>
  </si>
  <si>
    <t>male : single</t>
  </si>
  <si>
    <t>male : married/widowed </t>
  </si>
  <si>
    <t>Other Debtors/Gurantors</t>
  </si>
  <si>
    <t>A101</t>
  </si>
  <si>
    <t>A102</t>
  </si>
  <si>
    <t>A103</t>
  </si>
  <si>
    <t>None</t>
  </si>
  <si>
    <t>Co-applicant</t>
  </si>
  <si>
    <t>Gurantor</t>
  </si>
  <si>
    <t>Property</t>
  </si>
  <si>
    <t>A121</t>
  </si>
  <si>
    <t>A122</t>
  </si>
  <si>
    <t>A123</t>
  </si>
  <si>
    <t>A124</t>
  </si>
  <si>
    <t>real estate</t>
  </si>
  <si>
    <t>car or other</t>
  </si>
  <si>
    <t>Unknown/No Property</t>
  </si>
  <si>
    <t>Other Installment Plans</t>
  </si>
  <si>
    <t>A141</t>
  </si>
  <si>
    <t>A142</t>
  </si>
  <si>
    <t>A143</t>
  </si>
  <si>
    <t>Bank</t>
  </si>
  <si>
    <t>Stores</t>
  </si>
  <si>
    <t>Housing</t>
  </si>
  <si>
    <t>A151</t>
  </si>
  <si>
    <t>A152</t>
  </si>
  <si>
    <t>A153</t>
  </si>
  <si>
    <t>Variable</t>
  </si>
  <si>
    <t>Category</t>
  </si>
  <si>
    <t>Count</t>
  </si>
  <si>
    <t>Category Description</t>
  </si>
  <si>
    <t>Job</t>
  </si>
  <si>
    <t>A171</t>
  </si>
  <si>
    <t>A172</t>
  </si>
  <si>
    <t>A173</t>
  </si>
  <si>
    <t>A174</t>
  </si>
  <si>
    <t>unemployed/ unskilled - non-resident </t>
  </si>
  <si>
    <t> unskilled - resident</t>
  </si>
  <si>
    <t>skilled employee / official </t>
  </si>
  <si>
    <t>Telephone</t>
  </si>
  <si>
    <t>A191</t>
  </si>
  <si>
    <t>A192</t>
  </si>
  <si>
    <t>Foreign Worker</t>
  </si>
  <si>
    <t>A201</t>
  </si>
  <si>
    <t>A202</t>
  </si>
  <si>
    <t>No</t>
  </si>
  <si>
    <t>Yes</t>
  </si>
  <si>
    <t>Number of existing Credits at the bank</t>
  </si>
  <si>
    <t>Installment Rate</t>
  </si>
  <si>
    <t>Above 35%</t>
  </si>
  <si>
    <t>25%-35%</t>
  </si>
  <si>
    <t>20-25%</t>
  </si>
  <si>
    <t>Below 20%</t>
  </si>
  <si>
    <t>Present Residence Since</t>
  </si>
  <si>
    <t>Number of Dependents</t>
  </si>
  <si>
    <t>one credit</t>
  </si>
  <si>
    <t>two or three credits</t>
  </si>
  <si>
    <t>4 or 5 credits</t>
  </si>
  <si>
    <t>6 or more credits</t>
  </si>
  <si>
    <t>&lt; 3</t>
  </si>
  <si>
    <t>3 or more</t>
  </si>
  <si>
    <t>Percentage</t>
  </si>
  <si>
    <t>Delayed</t>
  </si>
  <si>
    <t>Other credits</t>
  </si>
  <si>
    <t>Paid up</t>
  </si>
  <si>
    <t>No problem with current credits</t>
  </si>
  <si>
    <t>Previous credits paid</t>
  </si>
  <si>
    <t>No running account</t>
  </si>
  <si>
    <t>0&lt;=...&lt; 200 DM</t>
  </si>
  <si>
    <t>Duration in Months</t>
  </si>
  <si>
    <t>Min</t>
  </si>
  <si>
    <t>Q1</t>
  </si>
  <si>
    <t xml:space="preserve">Median </t>
  </si>
  <si>
    <t>Q3</t>
  </si>
  <si>
    <t>Max</t>
  </si>
  <si>
    <t>Mean</t>
  </si>
  <si>
    <t>SD</t>
  </si>
  <si>
    <t>Credit Amount</t>
  </si>
  <si>
    <t>Age</t>
  </si>
  <si>
    <t>p =  1.218902e-26</t>
  </si>
  <si>
    <t>p =  1.279187e-12</t>
  </si>
  <si>
    <t>Some balance</t>
  </si>
  <si>
    <t>Some problems</t>
  </si>
  <si>
    <t xml:space="preserve">Paid up </t>
  </si>
  <si>
    <t>No problems in this bank</t>
  </si>
  <si>
    <t>New car</t>
  </si>
  <si>
    <t>100-1000 DM</t>
  </si>
  <si>
    <t>&gt;1000 DM</t>
  </si>
  <si>
    <t>No savings accnt</t>
  </si>
  <si>
    <t>&lt;1 year</t>
  </si>
  <si>
    <t>&gt;7 yr</t>
  </si>
  <si>
    <t>1&lt;=4 yr</t>
  </si>
  <si>
    <t>4&lt;=7 yr</t>
  </si>
  <si>
    <t>male single</t>
  </si>
  <si>
    <t>male married/widowed</t>
  </si>
  <si>
    <t>female</t>
  </si>
  <si>
    <t>No gurantor</t>
  </si>
  <si>
    <t>No plan</t>
  </si>
  <si>
    <t xml:space="preserve">unemployed/ unskilled </t>
  </si>
  <si>
    <t>Skilled</t>
  </si>
  <si>
    <t>executive</t>
  </si>
  <si>
    <t>two or more</t>
  </si>
  <si>
    <t>new car</t>
  </si>
  <si>
    <t>Used car</t>
  </si>
  <si>
    <t>furniture</t>
  </si>
  <si>
    <t>radio/tv</t>
  </si>
  <si>
    <t>Appliances</t>
  </si>
  <si>
    <t>Repair</t>
  </si>
  <si>
    <t>Vacation</t>
  </si>
  <si>
    <t>Retraining</t>
  </si>
  <si>
    <t>&lt;100 DM</t>
  </si>
  <si>
    <t>Life insurance</t>
  </si>
  <si>
    <t>Free</t>
  </si>
  <si>
    <t>Rented</t>
  </si>
  <si>
    <t>Owned</t>
  </si>
  <si>
    <t>&lt;3</t>
  </si>
  <si>
    <t>Savings Accounts and Bonds</t>
  </si>
  <si>
    <t>Present Employment Since</t>
  </si>
  <si>
    <t xml:space="preserve">Installment Rate </t>
  </si>
  <si>
    <t>Other Gurantors</t>
  </si>
  <si>
    <t>Num of existing credits</t>
  </si>
  <si>
    <t>p-value</t>
  </si>
  <si>
    <t>Categorical Variables</t>
  </si>
  <si>
    <t>Numerical Variables</t>
  </si>
  <si>
    <t>Duration months</t>
  </si>
  <si>
    <t>Chisq</t>
  </si>
  <si>
    <t>Test Data</t>
  </si>
  <si>
    <t>Creditable</t>
  </si>
  <si>
    <t>Non-Creditable</t>
  </si>
  <si>
    <t>Total</t>
  </si>
  <si>
    <t>50% Threshold</t>
  </si>
  <si>
    <t>Accuracy= (313+57)/500 = 74%</t>
  </si>
  <si>
    <t>75% Threshold</t>
  </si>
  <si>
    <t>Accuracy= (227+113)/500 = 68%</t>
  </si>
  <si>
    <t>False positive rate</t>
  </si>
  <si>
    <t>False Negative Rate</t>
  </si>
  <si>
    <t xml:space="preserve">T test </t>
  </si>
  <si>
    <t>p -value</t>
  </si>
  <si>
    <t>Home</t>
  </si>
  <si>
    <t xml:space="preserve"> Credit_Amt </t>
  </si>
  <si>
    <t xml:space="preserve">Account_Balance </t>
  </si>
  <si>
    <t xml:space="preserve">Duration_months </t>
  </si>
  <si>
    <t xml:space="preserve">Age </t>
  </si>
  <si>
    <t xml:space="preserve"> Savings_Accnt_Bonds </t>
  </si>
  <si>
    <t xml:space="preserve">Present_Residence_Since </t>
  </si>
  <si>
    <t xml:space="preserve"> Property </t>
  </si>
  <si>
    <t xml:space="preserve"> Present_Employment_Since </t>
  </si>
  <si>
    <t xml:space="preserve">Personal_Profile </t>
  </si>
  <si>
    <t xml:space="preserve">Job </t>
  </si>
  <si>
    <t xml:space="preserve">Other_Installment_Plans </t>
  </si>
  <si>
    <t xml:space="preserve">Credit_History </t>
  </si>
  <si>
    <t xml:space="preserve"> Housing </t>
  </si>
  <si>
    <t xml:space="preserve">Telephone </t>
  </si>
  <si>
    <t xml:space="preserve"> Purpose </t>
  </si>
  <si>
    <t xml:space="preserve">Installment_Rate </t>
  </si>
  <si>
    <t xml:space="preserve">Other_Debtors_Gurantors </t>
  </si>
  <si>
    <t>Variable Importance</t>
  </si>
  <si>
    <t>Accuracy= (297+54)/500 = 70.2%</t>
  </si>
  <si>
    <t>Variance Importance plot</t>
  </si>
  <si>
    <t>Accuracy= (323+49)/500 = 74.4%</t>
  </si>
  <si>
    <t>Predicted</t>
  </si>
  <si>
    <t>Credit Worthy</t>
  </si>
  <si>
    <t>Actual</t>
  </si>
  <si>
    <t>Cost Matrix</t>
  </si>
  <si>
    <t>Average loan amount for 1000 customers</t>
  </si>
  <si>
    <t>Not Credit worthy</t>
  </si>
  <si>
    <t>Logistic Regression Model</t>
  </si>
  <si>
    <t>DT CART</t>
  </si>
  <si>
    <t>DT Pruned</t>
  </si>
  <si>
    <t>DT C5.0</t>
  </si>
  <si>
    <t>Random forest</t>
  </si>
  <si>
    <t>Net Profit/loss</t>
  </si>
  <si>
    <t>Actual % of applicants</t>
  </si>
  <si>
    <t>Best Model, Highest Profit</t>
  </si>
  <si>
    <t>T test p-value</t>
  </si>
  <si>
    <t>Chisq p-value</t>
  </si>
  <si>
    <t>Num_of_dependents</t>
  </si>
  <si>
    <t>Index</t>
  </si>
  <si>
    <t>Predicted/Actual</t>
  </si>
  <si>
    <t>Running</t>
  </si>
  <si>
    <t>Failure</t>
  </si>
  <si>
    <t>Accuracy</t>
  </si>
  <si>
    <t>Cost</t>
  </si>
  <si>
    <t>Classification Accuracy</t>
  </si>
  <si>
    <t>Cost($)</t>
  </si>
  <si>
    <t>Logistic Regression</t>
  </si>
  <si>
    <t>Random Forest</t>
  </si>
  <si>
    <t>Logistic with SMOTE</t>
  </si>
  <si>
    <t>Random Forest with 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</si>
</sst>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000000000"/>
    <numFmt numFmtId="167" formatCode="0.00000000000000000000000000000"/>
    <numFmt numFmtId="168" formatCode="0.0%"/>
    <numFmt numFmtId="169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164" fontId="0" fillId="3" borderId="0" xfId="0" applyNumberFormat="1" applyFill="1"/>
    <xf numFmtId="0" fontId="0" fillId="0" borderId="3" xfId="0" applyBorder="1"/>
    <xf numFmtId="0" fontId="1" fillId="0" borderId="3" xfId="0" applyFont="1" applyBorder="1"/>
    <xf numFmtId="164" fontId="1" fillId="2" borderId="3" xfId="0" applyNumberFormat="1" applyFont="1" applyFill="1" applyBorder="1"/>
    <xf numFmtId="164" fontId="1" fillId="4" borderId="3" xfId="0" applyNumberFormat="1" applyFont="1" applyFill="1" applyBorder="1"/>
    <xf numFmtId="165" fontId="1" fillId="4" borderId="3" xfId="0" applyNumberFormat="1" applyFont="1" applyFill="1" applyBorder="1"/>
    <xf numFmtId="0" fontId="1" fillId="4" borderId="3" xfId="0" applyFont="1" applyFill="1" applyBorder="1"/>
    <xf numFmtId="166" fontId="1" fillId="4" borderId="3" xfId="0" applyNumberFormat="1" applyFont="1" applyFill="1" applyBorder="1"/>
    <xf numFmtId="0" fontId="1" fillId="3" borderId="3" xfId="0" applyFont="1" applyFill="1" applyBorder="1"/>
    <xf numFmtId="0" fontId="1" fillId="2" borderId="3" xfId="0" applyFont="1" applyFill="1" applyBorder="1"/>
    <xf numFmtId="10" fontId="1" fillId="0" borderId="3" xfId="1" applyNumberFormat="1" applyFont="1" applyBorder="1"/>
    <xf numFmtId="9" fontId="1" fillId="0" borderId="3" xfId="1" applyFont="1" applyBorder="1"/>
    <xf numFmtId="168" fontId="1" fillId="0" borderId="3" xfId="1" applyNumberFormat="1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/>
    </xf>
    <xf numFmtId="169" fontId="1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/>
    <xf numFmtId="0" fontId="5" fillId="6" borderId="3" xfId="0" applyFont="1" applyFill="1" applyBorder="1"/>
    <xf numFmtId="10" fontId="5" fillId="6" borderId="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5</xdr:row>
      <xdr:rowOff>67690</xdr:rowOff>
    </xdr:from>
    <xdr:to>
      <xdr:col>5</xdr:col>
      <xdr:colOff>371475</xdr:colOff>
      <xdr:row>16</xdr:row>
      <xdr:rowOff>46412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020190"/>
          <a:ext cx="3648075" cy="207422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17</xdr:row>
      <xdr:rowOff>24684</xdr:rowOff>
    </xdr:from>
    <xdr:to>
      <xdr:col>5</xdr:col>
      <xdr:colOff>581773</xdr:colOff>
      <xdr:row>30</xdr:row>
      <xdr:rowOff>29056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3263184"/>
          <a:ext cx="3858373" cy="2480872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542924</xdr:colOff>
      <xdr:row>5</xdr:row>
      <xdr:rowOff>125465</xdr:rowOff>
    </xdr:from>
    <xdr:to>
      <xdr:col>12</xdr:col>
      <xdr:colOff>38847</xdr:colOff>
      <xdr:row>16</xdr:row>
      <xdr:rowOff>57630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4" y="1077965"/>
          <a:ext cx="3153523" cy="202766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17</xdr:row>
      <xdr:rowOff>15904</xdr:rowOff>
    </xdr:from>
    <xdr:to>
      <xdr:col>12</xdr:col>
      <xdr:colOff>172198</xdr:colOff>
      <xdr:row>28</xdr:row>
      <xdr:rowOff>76682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3254404"/>
          <a:ext cx="3353548" cy="2156278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17</xdr:row>
      <xdr:rowOff>47253</xdr:rowOff>
    </xdr:from>
    <xdr:to>
      <xdr:col>18</xdr:col>
      <xdr:colOff>38848</xdr:colOff>
      <xdr:row>27</xdr:row>
      <xdr:rowOff>29056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3285753"/>
          <a:ext cx="2934448" cy="1886803"/>
        </a:xfrm>
        <a:prstGeom prst="rect">
          <a:avLst/>
        </a:prstGeom>
      </xdr:spPr>
    </xdr:pic>
    <xdr:clientData/>
  </xdr:twoCellAnchor>
  <xdr:twoCellAnchor editAs="oneCell">
    <xdr:from>
      <xdr:col>13</xdr:col>
      <xdr:colOff>74700</xdr:colOff>
      <xdr:row>5</xdr:row>
      <xdr:rowOff>123825</xdr:rowOff>
    </xdr:from>
    <xdr:to>
      <xdr:col>18</xdr:col>
      <xdr:colOff>153148</xdr:colOff>
      <xdr:row>16</xdr:row>
      <xdr:rowOff>38581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9100" y="1076325"/>
          <a:ext cx="3126448" cy="20102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2</xdr:row>
      <xdr:rowOff>152068</xdr:rowOff>
    </xdr:from>
    <xdr:to>
      <xdr:col>12</xdr:col>
      <xdr:colOff>314325</xdr:colOff>
      <xdr:row>11</xdr:row>
      <xdr:rowOff>123585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5" y="533068"/>
          <a:ext cx="5200650" cy="1686017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476249</xdr:colOff>
      <xdr:row>2</xdr:row>
      <xdr:rowOff>132722</xdr:rowOff>
    </xdr:from>
    <xdr:to>
      <xdr:col>22</xdr:col>
      <xdr:colOff>561124</xdr:colOff>
      <xdr:row>11</xdr:row>
      <xdr:rowOff>123589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49" y="513722"/>
          <a:ext cx="6180875" cy="1705367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18</xdr:row>
      <xdr:rowOff>133350</xdr:rowOff>
    </xdr:from>
    <xdr:to>
      <xdr:col>15</xdr:col>
      <xdr:colOff>560552</xdr:colOff>
      <xdr:row>28</xdr:row>
      <xdr:rowOff>123588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3562350"/>
          <a:ext cx="11380952" cy="1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123825</xdr:rowOff>
    </xdr:from>
    <xdr:to>
      <xdr:col>4</xdr:col>
      <xdr:colOff>304214</xdr:colOff>
      <xdr:row>11</xdr:row>
      <xdr:rowOff>190325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5825"/>
          <a:ext cx="4685714" cy="1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380343</xdr:colOff>
      <xdr:row>9</xdr:row>
      <xdr:rowOff>37881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57143" cy="17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332724</xdr:colOff>
      <xdr:row>8</xdr:row>
      <xdr:rowOff>180762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5209524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10</xdr:col>
      <xdr:colOff>27809</xdr:colOff>
      <xdr:row>19</xdr:row>
      <xdr:rowOff>180762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95500"/>
          <a:ext cx="6123809" cy="1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21</xdr:col>
      <xdr:colOff>46857</xdr:colOff>
      <xdr:row>19</xdr:row>
      <xdr:rowOff>180762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2095500"/>
          <a:ext cx="6142857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10</xdr:col>
      <xdr:colOff>94476</xdr:colOff>
      <xdr:row>29</xdr:row>
      <xdr:rowOff>180762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000500"/>
          <a:ext cx="6190476" cy="1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21</xdr:col>
      <xdr:colOff>75429</xdr:colOff>
      <xdr:row>30</xdr:row>
      <xdr:rowOff>18833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4000500"/>
          <a:ext cx="6171429" cy="1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370819</xdr:colOff>
      <xdr:row>40</xdr:row>
      <xdr:rowOff>85500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905500"/>
          <a:ext cx="5247619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17</xdr:col>
      <xdr:colOff>85181</xdr:colOff>
      <xdr:row>40</xdr:row>
      <xdr:rowOff>66452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5905500"/>
          <a:ext cx="4352381" cy="1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11</xdr:col>
      <xdr:colOff>46857</xdr:colOff>
      <xdr:row>51</xdr:row>
      <xdr:rowOff>28357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8001000"/>
          <a:ext cx="6142857" cy="17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246933</xdr:colOff>
      <xdr:row>9</xdr:row>
      <xdr:rowOff>133119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1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8</xdr:col>
      <xdr:colOff>494629</xdr:colOff>
      <xdr:row>33</xdr:row>
      <xdr:rowOff>18500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0"/>
          <a:ext cx="5371429" cy="44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18</xdr:col>
      <xdr:colOff>380343</xdr:colOff>
      <xdr:row>17</xdr:row>
      <xdr:rowOff>190357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2286000"/>
          <a:ext cx="5257143" cy="11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342171</xdr:colOff>
      <xdr:row>8</xdr:row>
      <xdr:rowOff>56976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828571" cy="1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9</xdr:col>
      <xdr:colOff>85029</xdr:colOff>
      <xdr:row>29</xdr:row>
      <xdr:rowOff>47143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5571429" cy="38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19</xdr:col>
      <xdr:colOff>437486</xdr:colOff>
      <xdr:row>15</xdr:row>
      <xdr:rowOff>9405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905000"/>
          <a:ext cx="5314286" cy="9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9</xdr:row>
      <xdr:rowOff>114300</xdr:rowOff>
    </xdr:from>
    <xdr:to>
      <xdr:col>6</xdr:col>
      <xdr:colOff>514351</xdr:colOff>
      <xdr:row>31</xdr:row>
      <xdr:rowOff>181458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6" y="1828800"/>
          <a:ext cx="5886450" cy="42581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170621</xdr:rowOff>
    </xdr:from>
    <xdr:to>
      <xdr:col>5</xdr:col>
      <xdr:colOff>248359</xdr:colOff>
      <xdr:row>31</xdr:row>
      <xdr:rowOff>190152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47121"/>
          <a:ext cx="5085402" cy="3448531"/>
        </a:xfrm>
        <a:prstGeom prst="rect">
          <a:avLst/>
        </a:prstGeom>
      </xdr:spPr>
    </xdr:pic>
    <xdr:clientData/>
  </xdr:twoCellAnchor>
  <xdr:twoCellAnchor editAs="oneCell">
    <xdr:from>
      <xdr:col>6</xdr:col>
      <xdr:colOff>38445</xdr:colOff>
      <xdr:row>25</xdr:row>
      <xdr:rowOff>114299</xdr:rowOff>
    </xdr:from>
    <xdr:to>
      <xdr:col>14</xdr:col>
      <xdr:colOff>65755</xdr:colOff>
      <xdr:row>49</xdr:row>
      <xdr:rowOff>37474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7220" y="4876799"/>
          <a:ext cx="6618610" cy="44951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1133475</xdr:colOff>
      <xdr:row>4</xdr:row>
      <xdr:rowOff>147310</xdr:rowOff>
    </xdr:from>
    <xdr:to>
      <xdr:col>9</xdr:col>
      <xdr:colOff>865149</xdr:colOff>
      <xdr:row>20</xdr:row>
      <xdr:rowOff>8686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718810"/>
          <a:ext cx="5637174" cy="2909376"/>
        </a:xfrm>
        <a:prstGeom prst="rect">
          <a:avLst/>
        </a:prstGeom>
      </xdr:spPr>
    </xdr:pic>
    <xdr:clientData/>
  </xdr:twoCellAnchor>
  <xdr:twoCellAnchor editAs="oneCell">
    <xdr:from>
      <xdr:col>1</xdr:col>
      <xdr:colOff>781050</xdr:colOff>
      <xdr:row>13</xdr:row>
      <xdr:rowOff>114300</xdr:rowOff>
    </xdr:from>
    <xdr:to>
      <xdr:col>5</xdr:col>
      <xdr:colOff>696034</xdr:colOff>
      <xdr:row>31</xdr:row>
      <xdr:rowOff>133831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400300"/>
          <a:ext cx="5077534" cy="344853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123825</xdr:rowOff>
    </xdr:from>
    <xdr:to>
      <xdr:col>7</xdr:col>
      <xdr:colOff>571500</xdr:colOff>
      <xdr:row>14</xdr:row>
      <xdr:rowOff>95250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7391400" y="2219325"/>
          <a:ext cx="20955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zoomScale="115" zoomScaleNormal="115" workbookViewId="0">
      <selection activeCell="A11" sqref="A11"/>
    </sheetView>
  </sheetViews>
  <sheetFormatPr defaultRowHeight="15" x14ac:dyDescent="0.25"/>
  <cols>
    <col min="1" max="1" width="35.85546875" style="4" bestFit="1" customWidth="1"/>
    <col min="2" max="2" width="9" style="1" bestFit="1" customWidth="1"/>
    <col min="3" max="3" width="36.140625" style="1" bestFit="1" customWidth="1"/>
    <col min="4" max="4" width="6.28515625" style="1" bestFit="1" customWidth="1"/>
    <col min="5" max="5" width="11.140625" bestFit="1" customWidth="1"/>
    <col min="6" max="6" width="30" bestFit="1" customWidth="1"/>
  </cols>
  <sheetData>
    <row r="1" spans="1:11" s="4" customFormat="1" x14ac:dyDescent="0.25">
      <c r="A1" s="3" t="s">
        <v>85</v>
      </c>
      <c r="B1" s="5" t="s">
        <v>86</v>
      </c>
      <c r="C1" s="14" t="s">
        <v>88</v>
      </c>
      <c r="D1" s="5" t="s">
        <v>87</v>
      </c>
      <c r="E1" s="4" t="s">
        <v>119</v>
      </c>
    </row>
    <row r="2" spans="1:11" x14ac:dyDescent="0.25">
      <c r="A2" s="4" t="s">
        <v>15</v>
      </c>
      <c r="B2" s="1">
        <v>0</v>
      </c>
      <c r="C2" s="1" t="s">
        <v>26</v>
      </c>
      <c r="D2" s="1">
        <v>300</v>
      </c>
      <c r="E2">
        <f t="shared" ref="E2:E12" si="0">D2/10</f>
        <v>30</v>
      </c>
    </row>
    <row r="3" spans="1:11" x14ac:dyDescent="0.25">
      <c r="B3" s="1">
        <v>1</v>
      </c>
      <c r="C3" s="1" t="s">
        <v>25</v>
      </c>
      <c r="D3" s="1">
        <v>700</v>
      </c>
      <c r="E3">
        <f t="shared" si="0"/>
        <v>70</v>
      </c>
    </row>
    <row r="4" spans="1:11" x14ac:dyDescent="0.25">
      <c r="A4" s="4" t="s">
        <v>0</v>
      </c>
      <c r="B4" s="1" t="s">
        <v>1</v>
      </c>
      <c r="C4" s="1" t="s">
        <v>125</v>
      </c>
      <c r="D4" s="1">
        <v>274</v>
      </c>
      <c r="E4">
        <f t="shared" si="0"/>
        <v>27.4</v>
      </c>
      <c r="F4" s="1"/>
    </row>
    <row r="5" spans="1:11" x14ac:dyDescent="0.25">
      <c r="B5" s="1" t="s">
        <v>2</v>
      </c>
      <c r="C5" s="1" t="s">
        <v>23</v>
      </c>
      <c r="D5" s="1">
        <v>269</v>
      </c>
      <c r="E5">
        <f t="shared" si="0"/>
        <v>26.9</v>
      </c>
      <c r="F5" s="1"/>
    </row>
    <row r="6" spans="1:11" x14ac:dyDescent="0.25">
      <c r="B6" s="1" t="s">
        <v>3</v>
      </c>
      <c r="C6" s="10" t="s">
        <v>126</v>
      </c>
      <c r="D6" s="1">
        <v>63</v>
      </c>
      <c r="E6">
        <f t="shared" si="0"/>
        <v>6.3</v>
      </c>
      <c r="F6" s="1"/>
    </row>
    <row r="7" spans="1:11" x14ac:dyDescent="0.25">
      <c r="B7" s="1" t="s">
        <v>4</v>
      </c>
      <c r="C7" s="10" t="s">
        <v>24</v>
      </c>
      <c r="D7" s="1">
        <v>394</v>
      </c>
      <c r="E7">
        <f t="shared" si="0"/>
        <v>39.4</v>
      </c>
      <c r="F7" s="1"/>
    </row>
    <row r="8" spans="1:11" x14ac:dyDescent="0.25">
      <c r="A8" s="4" t="s">
        <v>5</v>
      </c>
      <c r="B8" s="2" t="s">
        <v>6</v>
      </c>
      <c r="C8" s="11" t="s">
        <v>120</v>
      </c>
      <c r="D8" s="2">
        <v>40</v>
      </c>
      <c r="E8">
        <f t="shared" si="0"/>
        <v>4</v>
      </c>
    </row>
    <row r="9" spans="1:11" x14ac:dyDescent="0.25">
      <c r="B9" s="2" t="s">
        <v>7</v>
      </c>
      <c r="C9" s="11" t="s">
        <v>121</v>
      </c>
      <c r="D9" s="2">
        <v>49</v>
      </c>
      <c r="E9">
        <f t="shared" si="0"/>
        <v>4.9000000000000004</v>
      </c>
      <c r="J9" s="1"/>
      <c r="K9" s="1"/>
    </row>
    <row r="10" spans="1:11" x14ac:dyDescent="0.25">
      <c r="B10" s="1" t="s">
        <v>8</v>
      </c>
      <c r="C10" t="s">
        <v>122</v>
      </c>
      <c r="D10" s="1">
        <v>530</v>
      </c>
      <c r="E10">
        <f t="shared" si="0"/>
        <v>53</v>
      </c>
      <c r="F10" s="6"/>
      <c r="J10" s="1"/>
      <c r="K10" s="1"/>
    </row>
    <row r="11" spans="1:11" x14ac:dyDescent="0.25">
      <c r="B11" s="1" t="s">
        <v>9</v>
      </c>
      <c r="C11" s="12" t="s">
        <v>123</v>
      </c>
      <c r="D11" s="1">
        <v>88</v>
      </c>
      <c r="E11">
        <f t="shared" si="0"/>
        <v>8.8000000000000007</v>
      </c>
    </row>
    <row r="12" spans="1:11" x14ac:dyDescent="0.25">
      <c r="B12" s="2" t="s">
        <v>10</v>
      </c>
      <c r="C12" s="12" t="s">
        <v>124</v>
      </c>
      <c r="D12" s="2">
        <v>293</v>
      </c>
      <c r="E12">
        <f t="shared" si="0"/>
        <v>29.3</v>
      </c>
      <c r="F12" s="6"/>
    </row>
    <row r="15" spans="1:11" x14ac:dyDescent="0.25">
      <c r="A15" s="4" t="s">
        <v>11</v>
      </c>
      <c r="B15" s="1" t="s">
        <v>16</v>
      </c>
      <c r="C15" s="10" t="s">
        <v>28</v>
      </c>
      <c r="D15" s="2">
        <v>234</v>
      </c>
      <c r="E15">
        <f t="shared" ref="E15:E24" si="1">D15/10</f>
        <v>23.4</v>
      </c>
    </row>
    <row r="16" spans="1:11" x14ac:dyDescent="0.25">
      <c r="B16" s="1" t="s">
        <v>17</v>
      </c>
      <c r="C16" s="1" t="s">
        <v>160</v>
      </c>
      <c r="D16" s="2">
        <v>103</v>
      </c>
      <c r="E16">
        <f t="shared" si="1"/>
        <v>10.3</v>
      </c>
    </row>
    <row r="17" spans="1:5" x14ac:dyDescent="0.25">
      <c r="B17" s="2" t="s">
        <v>19</v>
      </c>
      <c r="C17" s="15" t="s">
        <v>161</v>
      </c>
      <c r="D17" s="2">
        <v>181</v>
      </c>
      <c r="E17">
        <f t="shared" si="1"/>
        <v>18.100000000000001</v>
      </c>
    </row>
    <row r="18" spans="1:5" x14ac:dyDescent="0.25">
      <c r="B18" s="2" t="s">
        <v>12</v>
      </c>
      <c r="C18" s="13" t="s">
        <v>162</v>
      </c>
      <c r="D18" s="2">
        <v>280</v>
      </c>
      <c r="E18">
        <f t="shared" si="1"/>
        <v>28</v>
      </c>
    </row>
    <row r="19" spans="1:5" x14ac:dyDescent="0.25">
      <c r="B19" s="2" t="s">
        <v>13</v>
      </c>
      <c r="C19" s="13" t="s">
        <v>163</v>
      </c>
      <c r="D19" s="2">
        <v>12</v>
      </c>
      <c r="E19">
        <f t="shared" si="1"/>
        <v>1.2</v>
      </c>
    </row>
    <row r="20" spans="1:5" x14ac:dyDescent="0.25">
      <c r="B20" s="2" t="s">
        <v>14</v>
      </c>
      <c r="C20" s="13" t="s">
        <v>164</v>
      </c>
      <c r="D20" s="2">
        <v>22</v>
      </c>
      <c r="E20">
        <f t="shared" si="1"/>
        <v>2.2000000000000002</v>
      </c>
    </row>
    <row r="21" spans="1:5" x14ac:dyDescent="0.25">
      <c r="B21" s="2" t="s">
        <v>20</v>
      </c>
      <c r="C21" s="13" t="s">
        <v>165</v>
      </c>
      <c r="D21" s="2">
        <v>50</v>
      </c>
      <c r="E21">
        <f t="shared" si="1"/>
        <v>5</v>
      </c>
    </row>
    <row r="22" spans="1:5" x14ac:dyDescent="0.25">
      <c r="B22" s="2" t="s">
        <v>21</v>
      </c>
      <c r="C22" s="10" t="s">
        <v>166</v>
      </c>
      <c r="D22" s="2">
        <v>9</v>
      </c>
      <c r="E22">
        <f t="shared" si="1"/>
        <v>0.9</v>
      </c>
    </row>
    <row r="23" spans="1:5" x14ac:dyDescent="0.25">
      <c r="B23" s="2" t="s">
        <v>22</v>
      </c>
      <c r="C23" s="10" t="s">
        <v>167</v>
      </c>
      <c r="D23" s="2">
        <v>97</v>
      </c>
      <c r="E23">
        <f t="shared" si="1"/>
        <v>9.6999999999999993</v>
      </c>
    </row>
    <row r="24" spans="1:5" x14ac:dyDescent="0.25">
      <c r="B24" s="2" t="s">
        <v>18</v>
      </c>
      <c r="C24" s="10" t="s">
        <v>27</v>
      </c>
      <c r="D24" s="2">
        <v>12</v>
      </c>
      <c r="E24">
        <f t="shared" si="1"/>
        <v>1.2</v>
      </c>
    </row>
    <row r="26" spans="1:5" x14ac:dyDescent="0.25">
      <c r="A26" s="4" t="s">
        <v>29</v>
      </c>
      <c r="B26" s="1" t="s">
        <v>30</v>
      </c>
      <c r="C26" s="1" t="s">
        <v>39</v>
      </c>
      <c r="D26" s="1">
        <v>603</v>
      </c>
      <c r="E26">
        <f>D26/10</f>
        <v>60.3</v>
      </c>
    </row>
    <row r="27" spans="1:5" x14ac:dyDescent="0.25">
      <c r="B27" s="1" t="s">
        <v>31</v>
      </c>
      <c r="C27" s="1" t="s">
        <v>168</v>
      </c>
      <c r="D27" s="1">
        <v>103</v>
      </c>
      <c r="E27">
        <f>D27/10</f>
        <v>10.3</v>
      </c>
    </row>
    <row r="28" spans="1:5" x14ac:dyDescent="0.25">
      <c r="B28" s="1" t="s">
        <v>32</v>
      </c>
      <c r="C28" s="10" t="s">
        <v>36</v>
      </c>
      <c r="D28" s="1">
        <v>63</v>
      </c>
      <c r="E28">
        <f>D28/10</f>
        <v>6.3</v>
      </c>
    </row>
    <row r="29" spans="1:5" x14ac:dyDescent="0.25">
      <c r="B29" s="1" t="s">
        <v>33</v>
      </c>
      <c r="C29" s="10" t="s">
        <v>37</v>
      </c>
      <c r="D29" s="1">
        <v>48</v>
      </c>
      <c r="E29">
        <f>D29/10</f>
        <v>4.8</v>
      </c>
    </row>
    <row r="30" spans="1:5" x14ac:dyDescent="0.25">
      <c r="B30" s="1" t="s">
        <v>34</v>
      </c>
      <c r="C30" s="1" t="s">
        <v>38</v>
      </c>
      <c r="D30" s="1">
        <v>183</v>
      </c>
      <c r="E30">
        <f>D30/10</f>
        <v>18.3</v>
      </c>
    </row>
    <row r="32" spans="1:5" x14ac:dyDescent="0.25">
      <c r="A32" s="4" t="s">
        <v>40</v>
      </c>
      <c r="B32" s="1" t="s">
        <v>41</v>
      </c>
      <c r="C32" s="10" t="s">
        <v>46</v>
      </c>
      <c r="D32" s="1">
        <v>62</v>
      </c>
      <c r="E32">
        <f>D32/10</f>
        <v>6.2</v>
      </c>
    </row>
    <row r="33" spans="1:5" x14ac:dyDescent="0.25">
      <c r="B33" s="1" t="s">
        <v>42</v>
      </c>
      <c r="C33" s="10" t="s">
        <v>47</v>
      </c>
      <c r="D33" s="1">
        <v>172</v>
      </c>
      <c r="E33">
        <f>D33/10</f>
        <v>17.2</v>
      </c>
    </row>
    <row r="34" spans="1:5" x14ac:dyDescent="0.25">
      <c r="B34" s="1" t="s">
        <v>43</v>
      </c>
      <c r="C34" s="1" t="s">
        <v>48</v>
      </c>
      <c r="D34" s="1">
        <v>339</v>
      </c>
      <c r="E34">
        <f>D34/10</f>
        <v>33.9</v>
      </c>
    </row>
    <row r="35" spans="1:5" x14ac:dyDescent="0.25">
      <c r="B35" s="1" t="s">
        <v>44</v>
      </c>
      <c r="C35" s="1" t="s">
        <v>49</v>
      </c>
      <c r="D35" s="1">
        <v>174</v>
      </c>
      <c r="E35">
        <f>D35/10</f>
        <v>17.399999999999999</v>
      </c>
    </row>
    <row r="36" spans="1:5" x14ac:dyDescent="0.25">
      <c r="B36" s="1" t="s">
        <v>45</v>
      </c>
      <c r="C36" s="1" t="s">
        <v>50</v>
      </c>
      <c r="D36" s="1">
        <v>253</v>
      </c>
      <c r="E36">
        <f>D36/10</f>
        <v>25.3</v>
      </c>
    </row>
    <row r="38" spans="1:5" x14ac:dyDescent="0.25">
      <c r="A38" s="4" t="s">
        <v>51</v>
      </c>
      <c r="B38" s="1" t="s">
        <v>52</v>
      </c>
      <c r="C38" s="10" t="s">
        <v>56</v>
      </c>
      <c r="D38" s="1">
        <v>50</v>
      </c>
      <c r="E38">
        <f>D38/10</f>
        <v>5</v>
      </c>
    </row>
    <row r="39" spans="1:5" x14ac:dyDescent="0.25">
      <c r="B39" s="1" t="s">
        <v>53</v>
      </c>
      <c r="C39" s="10" t="s">
        <v>58</v>
      </c>
      <c r="D39" s="1">
        <v>310</v>
      </c>
      <c r="E39">
        <f>D39/10</f>
        <v>31</v>
      </c>
    </row>
    <row r="40" spans="1:5" x14ac:dyDescent="0.25">
      <c r="B40" s="1" t="s">
        <v>54</v>
      </c>
      <c r="C40" s="1" t="s">
        <v>59</v>
      </c>
      <c r="D40" s="1">
        <v>548</v>
      </c>
      <c r="E40">
        <f>D40/10</f>
        <v>54.8</v>
      </c>
    </row>
    <row r="41" spans="1:5" x14ac:dyDescent="0.25">
      <c r="B41" s="1" t="s">
        <v>55</v>
      </c>
      <c r="C41" s="1" t="s">
        <v>57</v>
      </c>
      <c r="D41" s="1">
        <v>92</v>
      </c>
      <c r="E41">
        <f>D41/10</f>
        <v>9.1999999999999993</v>
      </c>
    </row>
    <row r="43" spans="1:5" x14ac:dyDescent="0.25">
      <c r="A43" s="4" t="s">
        <v>60</v>
      </c>
      <c r="B43" s="1" t="s">
        <v>61</v>
      </c>
      <c r="C43" s="1" t="s">
        <v>64</v>
      </c>
      <c r="D43" s="1">
        <v>907</v>
      </c>
      <c r="E43">
        <f>D43/10</f>
        <v>90.7</v>
      </c>
    </row>
    <row r="44" spans="1:5" x14ac:dyDescent="0.25">
      <c r="B44" s="1" t="s">
        <v>62</v>
      </c>
      <c r="C44" s="10" t="s">
        <v>65</v>
      </c>
      <c r="D44" s="1">
        <v>41</v>
      </c>
      <c r="E44">
        <f>D44/10</f>
        <v>4.0999999999999996</v>
      </c>
    </row>
    <row r="45" spans="1:5" x14ac:dyDescent="0.25">
      <c r="B45" s="1" t="s">
        <v>63</v>
      </c>
      <c r="C45" s="10" t="s">
        <v>66</v>
      </c>
      <c r="D45" s="1">
        <v>52</v>
      </c>
      <c r="E45">
        <f>D45/10</f>
        <v>5.2</v>
      </c>
    </row>
    <row r="47" spans="1:5" x14ac:dyDescent="0.25">
      <c r="A47" s="4" t="s">
        <v>67</v>
      </c>
      <c r="B47" s="1" t="s">
        <v>68</v>
      </c>
      <c r="C47" s="1" t="s">
        <v>74</v>
      </c>
      <c r="D47" s="1">
        <v>282</v>
      </c>
      <c r="E47">
        <f>D47/10</f>
        <v>28.2</v>
      </c>
    </row>
    <row r="48" spans="1:5" x14ac:dyDescent="0.25">
      <c r="B48" s="1" t="s">
        <v>69</v>
      </c>
      <c r="C48" s="1" t="s">
        <v>73</v>
      </c>
      <c r="D48" s="1">
        <v>232</v>
      </c>
      <c r="E48">
        <f>D48/10</f>
        <v>23.2</v>
      </c>
    </row>
    <row r="49" spans="1:5" x14ac:dyDescent="0.25">
      <c r="B49" s="1" t="s">
        <v>70</v>
      </c>
      <c r="C49" s="1" t="s">
        <v>169</v>
      </c>
      <c r="D49" s="1">
        <v>332</v>
      </c>
      <c r="E49">
        <f>D49/10</f>
        <v>33.200000000000003</v>
      </c>
    </row>
    <row r="50" spans="1:5" x14ac:dyDescent="0.25">
      <c r="B50" s="1" t="s">
        <v>71</v>
      </c>
      <c r="C50" s="1" t="s">
        <v>72</v>
      </c>
      <c r="D50" s="1">
        <v>154</v>
      </c>
      <c r="E50">
        <f>D50/10</f>
        <v>15.4</v>
      </c>
    </row>
    <row r="52" spans="1:5" x14ac:dyDescent="0.25">
      <c r="A52" s="4" t="s">
        <v>75</v>
      </c>
      <c r="B52" s="1" t="s">
        <v>76</v>
      </c>
      <c r="C52" s="10" t="s">
        <v>79</v>
      </c>
      <c r="D52" s="1">
        <v>139</v>
      </c>
      <c r="E52">
        <f>D52/10</f>
        <v>13.9</v>
      </c>
    </row>
    <row r="53" spans="1:5" x14ac:dyDescent="0.25">
      <c r="B53" s="1" t="s">
        <v>77</v>
      </c>
      <c r="C53" s="10" t="s">
        <v>80</v>
      </c>
      <c r="D53" s="1">
        <v>47</v>
      </c>
      <c r="E53">
        <f>D53/10</f>
        <v>4.7</v>
      </c>
    </row>
    <row r="54" spans="1:5" x14ac:dyDescent="0.25">
      <c r="B54" s="1" t="s">
        <v>78</v>
      </c>
      <c r="C54" s="1" t="s">
        <v>64</v>
      </c>
      <c r="D54" s="1">
        <v>814</v>
      </c>
      <c r="E54">
        <f>D54/10</f>
        <v>81.400000000000006</v>
      </c>
    </row>
    <row r="56" spans="1:5" x14ac:dyDescent="0.25">
      <c r="A56" s="4" t="s">
        <v>81</v>
      </c>
      <c r="B56" s="1" t="s">
        <v>82</v>
      </c>
      <c r="C56" s="1" t="s">
        <v>170</v>
      </c>
      <c r="D56" s="1">
        <v>179</v>
      </c>
      <c r="E56">
        <f>D56/10</f>
        <v>17.899999999999999</v>
      </c>
    </row>
    <row r="57" spans="1:5" x14ac:dyDescent="0.25">
      <c r="B57" s="1" t="s">
        <v>83</v>
      </c>
      <c r="C57" s="1" t="s">
        <v>171</v>
      </c>
      <c r="D57" s="1">
        <v>713</v>
      </c>
      <c r="E57">
        <f>D57/10</f>
        <v>71.3</v>
      </c>
    </row>
    <row r="58" spans="1:5" x14ac:dyDescent="0.25">
      <c r="B58" s="1" t="s">
        <v>84</v>
      </c>
      <c r="C58" s="1" t="s">
        <v>172</v>
      </c>
      <c r="D58" s="1">
        <v>108</v>
      </c>
      <c r="E58">
        <f>D58/10</f>
        <v>10.8</v>
      </c>
    </row>
    <row r="60" spans="1:5" x14ac:dyDescent="0.25">
      <c r="A60" s="4" t="s">
        <v>89</v>
      </c>
      <c r="B60" s="1" t="s">
        <v>90</v>
      </c>
      <c r="C60" s="10" t="s">
        <v>94</v>
      </c>
      <c r="D60" s="1">
        <v>22</v>
      </c>
      <c r="E60">
        <f>D60/10</f>
        <v>2.2000000000000002</v>
      </c>
    </row>
    <row r="61" spans="1:5" x14ac:dyDescent="0.25">
      <c r="B61" s="1" t="s">
        <v>91</v>
      </c>
      <c r="C61" s="10" t="s">
        <v>95</v>
      </c>
      <c r="D61" s="1">
        <v>200</v>
      </c>
      <c r="E61">
        <f>D61/10</f>
        <v>20</v>
      </c>
    </row>
    <row r="62" spans="1:5" x14ac:dyDescent="0.25">
      <c r="B62" s="1" t="s">
        <v>92</v>
      </c>
      <c r="C62" s="1" t="s">
        <v>96</v>
      </c>
      <c r="D62" s="1">
        <v>630</v>
      </c>
      <c r="E62">
        <f>D62/10</f>
        <v>63</v>
      </c>
    </row>
    <row r="63" spans="1:5" x14ac:dyDescent="0.25">
      <c r="B63" s="1" t="s">
        <v>93</v>
      </c>
      <c r="C63" s="1" t="s">
        <v>158</v>
      </c>
      <c r="D63" s="1">
        <v>148</v>
      </c>
      <c r="E63">
        <f>D63/10</f>
        <v>14.8</v>
      </c>
    </row>
    <row r="65" spans="1:5" x14ac:dyDescent="0.25">
      <c r="A65" s="4" t="s">
        <v>97</v>
      </c>
      <c r="B65" s="1" t="s">
        <v>98</v>
      </c>
      <c r="C65" s="1" t="s">
        <v>103</v>
      </c>
      <c r="D65" s="1">
        <v>596</v>
      </c>
      <c r="E65">
        <f>D65/10</f>
        <v>59.6</v>
      </c>
    </row>
    <row r="66" spans="1:5" x14ac:dyDescent="0.25">
      <c r="B66" s="1" t="s">
        <v>99</v>
      </c>
      <c r="C66" s="1" t="s">
        <v>104</v>
      </c>
      <c r="D66" s="1">
        <v>404</v>
      </c>
      <c r="E66">
        <f>D66/10</f>
        <v>40.4</v>
      </c>
    </row>
    <row r="68" spans="1:5" x14ac:dyDescent="0.25">
      <c r="A68" s="4" t="s">
        <v>100</v>
      </c>
      <c r="B68" s="1" t="s">
        <v>101</v>
      </c>
      <c r="C68" s="1" t="s">
        <v>103</v>
      </c>
      <c r="D68" s="1">
        <v>963</v>
      </c>
      <c r="E68">
        <f>D68/10</f>
        <v>96.3</v>
      </c>
    </row>
    <row r="69" spans="1:5" x14ac:dyDescent="0.25">
      <c r="B69" s="1" t="s">
        <v>102</v>
      </c>
      <c r="C69" s="1" t="s">
        <v>104</v>
      </c>
      <c r="D69" s="1">
        <v>37</v>
      </c>
      <c r="E69">
        <f>D69/10</f>
        <v>3.7</v>
      </c>
    </row>
    <row r="71" spans="1:5" x14ac:dyDescent="0.25">
      <c r="A71" s="4" t="s">
        <v>105</v>
      </c>
      <c r="B71" s="1">
        <v>1</v>
      </c>
      <c r="C71" s="1" t="s">
        <v>113</v>
      </c>
      <c r="D71" s="1">
        <v>633</v>
      </c>
      <c r="E71">
        <f>D71/10</f>
        <v>63.3</v>
      </c>
    </row>
    <row r="72" spans="1:5" x14ac:dyDescent="0.25">
      <c r="B72" s="1">
        <v>2</v>
      </c>
      <c r="C72" s="10" t="s">
        <v>114</v>
      </c>
      <c r="D72" s="1">
        <v>333</v>
      </c>
      <c r="E72">
        <f>D72/10</f>
        <v>33.299999999999997</v>
      </c>
    </row>
    <row r="73" spans="1:5" x14ac:dyDescent="0.25">
      <c r="B73" s="1">
        <v>3</v>
      </c>
      <c r="C73" s="10" t="s">
        <v>115</v>
      </c>
      <c r="D73" s="1">
        <v>28</v>
      </c>
      <c r="E73">
        <f>D73/10</f>
        <v>2.8</v>
      </c>
    </row>
    <row r="74" spans="1:5" x14ac:dyDescent="0.25">
      <c r="B74" s="1">
        <v>4</v>
      </c>
      <c r="C74" s="10" t="s">
        <v>116</v>
      </c>
      <c r="D74" s="1">
        <v>6</v>
      </c>
      <c r="E74">
        <f>D74/10</f>
        <v>0.6</v>
      </c>
    </row>
    <row r="76" spans="1:5" x14ac:dyDescent="0.25">
      <c r="A76" s="4" t="s">
        <v>106</v>
      </c>
      <c r="B76" s="1">
        <v>1</v>
      </c>
      <c r="C76" s="1" t="s">
        <v>107</v>
      </c>
      <c r="D76" s="1">
        <v>136</v>
      </c>
      <c r="E76">
        <f>D76/10</f>
        <v>13.6</v>
      </c>
    </row>
    <row r="77" spans="1:5" x14ac:dyDescent="0.25">
      <c r="B77" s="1">
        <v>2</v>
      </c>
      <c r="C77" s="1" t="s">
        <v>108</v>
      </c>
      <c r="D77" s="1">
        <v>231</v>
      </c>
      <c r="E77">
        <f>D77/10</f>
        <v>23.1</v>
      </c>
    </row>
    <row r="78" spans="1:5" x14ac:dyDescent="0.25">
      <c r="B78" s="1">
        <v>3</v>
      </c>
      <c r="C78" s="1" t="s">
        <v>109</v>
      </c>
      <c r="D78" s="1">
        <v>157</v>
      </c>
      <c r="E78">
        <f>D78/10</f>
        <v>15.7</v>
      </c>
    </row>
    <row r="79" spans="1:5" x14ac:dyDescent="0.25">
      <c r="B79" s="1">
        <v>4</v>
      </c>
      <c r="C79" s="1" t="s">
        <v>110</v>
      </c>
      <c r="D79" s="1">
        <v>476</v>
      </c>
      <c r="E79">
        <f>D79/10</f>
        <v>47.6</v>
      </c>
    </row>
    <row r="81" spans="1:5" x14ac:dyDescent="0.25">
      <c r="A81" s="4" t="s">
        <v>111</v>
      </c>
      <c r="B81" s="1">
        <v>1</v>
      </c>
      <c r="C81" s="1" t="s">
        <v>47</v>
      </c>
      <c r="D81" s="1">
        <v>130</v>
      </c>
      <c r="E81">
        <f>D81/10</f>
        <v>13</v>
      </c>
    </row>
    <row r="82" spans="1:5" x14ac:dyDescent="0.25">
      <c r="B82" s="1">
        <v>2</v>
      </c>
      <c r="C82" s="1" t="s">
        <v>48</v>
      </c>
      <c r="D82" s="1">
        <v>308</v>
      </c>
      <c r="E82">
        <f>D82/10</f>
        <v>30.8</v>
      </c>
    </row>
    <row r="83" spans="1:5" x14ac:dyDescent="0.25">
      <c r="B83" s="1">
        <v>3</v>
      </c>
      <c r="C83" s="1" t="s">
        <v>49</v>
      </c>
      <c r="D83" s="1">
        <v>149</v>
      </c>
      <c r="E83">
        <f>D83/10</f>
        <v>14.9</v>
      </c>
    </row>
    <row r="84" spans="1:5" x14ac:dyDescent="0.25">
      <c r="B84" s="1">
        <v>4</v>
      </c>
      <c r="C84" s="1" t="s">
        <v>50</v>
      </c>
      <c r="D84" s="1">
        <v>413</v>
      </c>
      <c r="E84">
        <f>D84/10</f>
        <v>41.3</v>
      </c>
    </row>
    <row r="86" spans="1:5" x14ac:dyDescent="0.25">
      <c r="A86" s="4" t="s">
        <v>112</v>
      </c>
      <c r="B86" s="1">
        <v>1</v>
      </c>
      <c r="C86" s="1" t="s">
        <v>118</v>
      </c>
      <c r="D86" s="1">
        <v>845</v>
      </c>
      <c r="E86">
        <f>D86/10</f>
        <v>84.5</v>
      </c>
    </row>
    <row r="87" spans="1:5" x14ac:dyDescent="0.25">
      <c r="B87" s="1">
        <v>2</v>
      </c>
      <c r="C87" s="1" t="s">
        <v>173</v>
      </c>
      <c r="D87" s="1">
        <v>155</v>
      </c>
      <c r="E87">
        <f>D87/10</f>
        <v>15.5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0"/>
  <sheetViews>
    <sheetView zoomScale="115" zoomScaleNormal="115" workbookViewId="0">
      <selection activeCell="F11" sqref="F11"/>
    </sheetView>
  </sheetViews>
  <sheetFormatPr defaultRowHeight="15" x14ac:dyDescent="0.25"/>
  <cols>
    <col min="1" max="1" width="14.85546875" bestFit="1" customWidth="1"/>
    <col min="2" max="2" width="18.7109375" bestFit="1" customWidth="1"/>
    <col min="3" max="3" width="10.28515625" bestFit="1" customWidth="1"/>
    <col min="4" max="4" width="19.42578125" customWidth="1"/>
    <col min="10" max="10" width="33" customWidth="1"/>
    <col min="11" max="11" width="11" bestFit="1" customWidth="1"/>
  </cols>
  <sheetData>
    <row r="1" spans="1:11" x14ac:dyDescent="0.25">
      <c r="A1" s="4" t="s">
        <v>184</v>
      </c>
      <c r="B1" s="4"/>
      <c r="C1" s="4"/>
      <c r="D1" s="4"/>
    </row>
    <row r="2" spans="1:11" x14ac:dyDescent="0.25">
      <c r="A2" s="19"/>
      <c r="B2" s="19"/>
      <c r="C2" s="19" t="s">
        <v>185</v>
      </c>
      <c r="D2" s="19" t="s">
        <v>186</v>
      </c>
      <c r="J2" s="19" t="s">
        <v>214</v>
      </c>
      <c r="K2" s="19" t="s">
        <v>235</v>
      </c>
    </row>
    <row r="3" spans="1:11" x14ac:dyDescent="0.25">
      <c r="A3" s="19" t="s">
        <v>185</v>
      </c>
      <c r="B3" s="3">
        <v>352</v>
      </c>
      <c r="C3" s="19">
        <v>297</v>
      </c>
      <c r="D3" s="25">
        <v>94</v>
      </c>
      <c r="J3" s="19" t="s">
        <v>197</v>
      </c>
      <c r="K3" s="19">
        <v>26.418407699999999</v>
      </c>
    </row>
    <row r="4" spans="1:11" x14ac:dyDescent="0.25">
      <c r="A4" s="19" t="s">
        <v>186</v>
      </c>
      <c r="B4" s="3">
        <v>148</v>
      </c>
      <c r="C4" s="26">
        <v>55</v>
      </c>
      <c r="D4" s="19">
        <v>54</v>
      </c>
      <c r="J4" s="30" t="s">
        <v>198</v>
      </c>
      <c r="K4" s="19">
        <v>20.5468385</v>
      </c>
    </row>
    <row r="5" spans="1:11" x14ac:dyDescent="0.25">
      <c r="A5" s="19" t="s">
        <v>187</v>
      </c>
      <c r="B5" s="3">
        <v>500</v>
      </c>
      <c r="C5" s="36" t="s">
        <v>215</v>
      </c>
      <c r="D5" s="36"/>
      <c r="J5" s="19" t="s">
        <v>199</v>
      </c>
      <c r="K5" s="19">
        <v>13.869885</v>
      </c>
    </row>
    <row r="6" spans="1:11" x14ac:dyDescent="0.25">
      <c r="A6" s="4"/>
      <c r="B6" s="4"/>
      <c r="C6" s="4"/>
      <c r="D6" s="4"/>
      <c r="J6" s="19" t="s">
        <v>200</v>
      </c>
      <c r="K6" s="19">
        <v>13.153998400000001</v>
      </c>
    </row>
    <row r="7" spans="1:11" x14ac:dyDescent="0.25">
      <c r="A7" s="4"/>
      <c r="B7" s="19" t="s">
        <v>192</v>
      </c>
      <c r="C7" s="27">
        <f>C4/500</f>
        <v>0.11</v>
      </c>
      <c r="D7" s="19"/>
      <c r="J7" s="19" t="s">
        <v>201</v>
      </c>
      <c r="K7" s="19">
        <v>8.8033722000000001</v>
      </c>
    </row>
    <row r="8" spans="1:11" x14ac:dyDescent="0.25">
      <c r="A8" s="4"/>
      <c r="B8" s="19" t="s">
        <v>193</v>
      </c>
      <c r="C8" s="19"/>
      <c r="D8" s="29">
        <f>D3/500</f>
        <v>0.188</v>
      </c>
      <c r="J8" s="19" t="s">
        <v>202</v>
      </c>
      <c r="K8" s="19">
        <v>6.0663156000000003</v>
      </c>
    </row>
    <row r="9" spans="1:11" x14ac:dyDescent="0.25">
      <c r="J9" s="19" t="s">
        <v>203</v>
      </c>
      <c r="K9" s="19">
        <v>5.9861816000000001</v>
      </c>
    </row>
    <row r="10" spans="1:11" x14ac:dyDescent="0.25">
      <c r="J10" s="19" t="s">
        <v>204</v>
      </c>
      <c r="K10" s="19">
        <v>5.8453504000000001</v>
      </c>
    </row>
    <row r="11" spans="1:11" x14ac:dyDescent="0.25">
      <c r="J11" s="19" t="s">
        <v>205</v>
      </c>
      <c r="K11" s="19">
        <v>5.8423141000000003</v>
      </c>
    </row>
    <row r="12" spans="1:11" x14ac:dyDescent="0.25">
      <c r="J12" s="19" t="s">
        <v>206</v>
      </c>
      <c r="K12" s="19">
        <v>4.8234472000000004</v>
      </c>
    </row>
    <row r="13" spans="1:11" x14ac:dyDescent="0.25">
      <c r="J13" s="19" t="s">
        <v>207</v>
      </c>
      <c r="K13" s="19">
        <v>4.2492384999999997</v>
      </c>
    </row>
    <row r="14" spans="1:11" x14ac:dyDescent="0.25">
      <c r="J14" s="19" t="s">
        <v>208</v>
      </c>
      <c r="K14" s="19">
        <v>4.1878935999999998</v>
      </c>
    </row>
    <row r="15" spans="1:11" x14ac:dyDescent="0.25">
      <c r="J15" s="19" t="s">
        <v>209</v>
      </c>
      <c r="K15" s="19">
        <v>3.9766585000000001</v>
      </c>
    </row>
    <row r="16" spans="1:11" x14ac:dyDescent="0.25">
      <c r="J16" s="19" t="s">
        <v>210</v>
      </c>
      <c r="K16" s="19">
        <v>2.0827816000000001</v>
      </c>
    </row>
    <row r="17" spans="10:11" x14ac:dyDescent="0.25">
      <c r="J17" s="19" t="s">
        <v>211</v>
      </c>
      <c r="K17" s="19">
        <v>1.7494341</v>
      </c>
    </row>
    <row r="18" spans="10:11" x14ac:dyDescent="0.25">
      <c r="J18" s="31" t="s">
        <v>234</v>
      </c>
      <c r="K18" s="19">
        <v>1.2046007999999999</v>
      </c>
    </row>
    <row r="19" spans="10:11" x14ac:dyDescent="0.25">
      <c r="J19" s="19" t="s">
        <v>212</v>
      </c>
      <c r="K19" s="19">
        <v>0.50668539999999995</v>
      </c>
    </row>
    <row r="20" spans="10:11" x14ac:dyDescent="0.25">
      <c r="J20" s="19" t="s">
        <v>213</v>
      </c>
      <c r="K20" s="19">
        <v>0.24782779999999999</v>
      </c>
    </row>
  </sheetData>
  <mergeCells count="1">
    <mergeCell ref="C5:D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15"/>
  <sheetViews>
    <sheetView tabSelected="1" zoomScale="115" zoomScaleNormal="115" workbookViewId="0">
      <selection activeCell="G10" sqref="G10"/>
    </sheetView>
  </sheetViews>
  <sheetFormatPr defaultRowHeight="15" x14ac:dyDescent="0.25"/>
  <cols>
    <col min="2" max="2" width="12.5703125" customWidth="1"/>
    <col min="3" max="3" width="25.85546875" bestFit="1" customWidth="1"/>
    <col min="4" max="4" width="23.42578125" customWidth="1"/>
    <col min="5" max="5" width="21" customWidth="1"/>
  </cols>
  <sheetData>
    <row r="2" spans="2:5" x14ac:dyDescent="0.25">
      <c r="B2" s="19" t="s">
        <v>184</v>
      </c>
      <c r="C2" s="19"/>
      <c r="D2" s="34" t="s">
        <v>218</v>
      </c>
      <c r="E2" s="35"/>
    </row>
    <row r="3" spans="2:5" x14ac:dyDescent="0.25">
      <c r="B3" s="19" t="s">
        <v>236</v>
      </c>
      <c r="C3" s="19"/>
      <c r="D3" s="19" t="s">
        <v>237</v>
      </c>
      <c r="E3" s="19" t="s">
        <v>238</v>
      </c>
    </row>
    <row r="4" spans="2:5" x14ac:dyDescent="0.25">
      <c r="B4" s="19" t="s">
        <v>237</v>
      </c>
      <c r="C4" s="19">
        <v>15625</v>
      </c>
      <c r="D4" s="19">
        <v>15077</v>
      </c>
      <c r="E4" s="25">
        <v>548</v>
      </c>
    </row>
    <row r="5" spans="2:5" x14ac:dyDescent="0.25">
      <c r="B5" s="19" t="s">
        <v>238</v>
      </c>
      <c r="C5" s="19">
        <v>375</v>
      </c>
      <c r="D5" s="26">
        <v>14</v>
      </c>
      <c r="E5" s="19">
        <v>361</v>
      </c>
    </row>
    <row r="6" spans="2:5" x14ac:dyDescent="0.25">
      <c r="B6" s="19"/>
      <c r="C6" s="19"/>
      <c r="E6" s="19"/>
    </row>
    <row r="7" spans="2:5" x14ac:dyDescent="0.25">
      <c r="B7" s="19"/>
      <c r="C7" s="19"/>
      <c r="D7" s="19" t="s">
        <v>239</v>
      </c>
      <c r="E7" s="27">
        <f>(D4+E5)/SUM(C4:C5)</f>
        <v>0.96487500000000004</v>
      </c>
    </row>
    <row r="8" spans="2:5" x14ac:dyDescent="0.25">
      <c r="B8" s="19"/>
      <c r="C8" s="19"/>
      <c r="D8" s="19" t="s">
        <v>240</v>
      </c>
      <c r="E8" s="33">
        <f>10*E4+500*D5</f>
        <v>12480</v>
      </c>
    </row>
    <row r="11" spans="2:5" x14ac:dyDescent="0.25">
      <c r="C11" s="18"/>
      <c r="D11" s="40" t="s">
        <v>241</v>
      </c>
      <c r="E11" s="40" t="s">
        <v>242</v>
      </c>
    </row>
    <row r="12" spans="2:5" x14ac:dyDescent="0.25">
      <c r="C12" s="42" t="s">
        <v>246</v>
      </c>
      <c r="D12" s="43">
        <v>0.96479999999999999</v>
      </c>
      <c r="E12" s="42">
        <v>12480</v>
      </c>
    </row>
    <row r="13" spans="2:5" x14ac:dyDescent="0.25">
      <c r="C13" s="18" t="s">
        <v>245</v>
      </c>
      <c r="D13" s="41">
        <v>0.96960000000000002</v>
      </c>
      <c r="E13" s="18">
        <v>17110</v>
      </c>
    </row>
    <row r="14" spans="2:5" x14ac:dyDescent="0.25">
      <c r="C14" s="18" t="s">
        <v>244</v>
      </c>
      <c r="D14" s="41">
        <v>0.99209999999999998</v>
      </c>
      <c r="E14" s="18">
        <v>54170</v>
      </c>
    </row>
    <row r="15" spans="2:5" x14ac:dyDescent="0.25">
      <c r="C15" s="18" t="s">
        <v>243</v>
      </c>
      <c r="D15" s="41">
        <v>0.98750000000000004</v>
      </c>
      <c r="E15" s="18">
        <v>64710</v>
      </c>
    </row>
  </sheetData>
  <sortState ref="C12:E15">
    <sortCondition ref="E12:E15"/>
  </sortState>
  <mergeCells count="1">
    <mergeCell ref="D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9"/>
  <sheetViews>
    <sheetView zoomScale="130" zoomScaleNormal="130" workbookViewId="0">
      <selection activeCell="E11" sqref="E11"/>
    </sheetView>
  </sheetViews>
  <sheetFormatPr defaultColWidth="22.140625" defaultRowHeight="15" x14ac:dyDescent="0.25"/>
  <cols>
    <col min="2" max="2" width="16.5703125" customWidth="1"/>
    <col min="3" max="3" width="19.42578125" customWidth="1"/>
    <col min="4" max="4" width="19.28515625" customWidth="1"/>
  </cols>
  <sheetData>
    <row r="2" spans="2:7" x14ac:dyDescent="0.25">
      <c r="B2" s="19" t="s">
        <v>184</v>
      </c>
      <c r="C2" s="19"/>
      <c r="D2" s="19"/>
      <c r="E2" s="19"/>
    </row>
    <row r="3" spans="2:7" x14ac:dyDescent="0.25">
      <c r="B3" s="19"/>
      <c r="C3" s="19"/>
      <c r="D3" s="19" t="s">
        <v>185</v>
      </c>
      <c r="E3" s="19" t="s">
        <v>186</v>
      </c>
      <c r="G3" t="s">
        <v>216</v>
      </c>
    </row>
    <row r="4" spans="2:7" x14ac:dyDescent="0.25">
      <c r="B4" s="19" t="s">
        <v>185</v>
      </c>
      <c r="C4" s="19">
        <v>352</v>
      </c>
      <c r="D4" s="19">
        <v>323</v>
      </c>
      <c r="E4" s="25">
        <v>99</v>
      </c>
    </row>
    <row r="5" spans="2:7" x14ac:dyDescent="0.25">
      <c r="B5" s="19" t="s">
        <v>186</v>
      </c>
      <c r="C5" s="19">
        <v>148</v>
      </c>
      <c r="D5" s="26">
        <v>29</v>
      </c>
      <c r="E5" s="19">
        <v>49</v>
      </c>
    </row>
    <row r="6" spans="2:7" x14ac:dyDescent="0.25">
      <c r="B6" s="19" t="s">
        <v>187</v>
      </c>
      <c r="C6" s="19">
        <v>500</v>
      </c>
      <c r="D6" s="36" t="s">
        <v>217</v>
      </c>
      <c r="E6" s="36"/>
    </row>
    <row r="7" spans="2:7" x14ac:dyDescent="0.25">
      <c r="B7" s="19"/>
      <c r="C7" s="19"/>
      <c r="D7" s="19"/>
      <c r="E7" s="19"/>
    </row>
    <row r="8" spans="2:7" x14ac:dyDescent="0.25">
      <c r="B8" s="19"/>
      <c r="C8" s="19" t="s">
        <v>192</v>
      </c>
      <c r="D8" s="27">
        <f>D5/500</f>
        <v>5.8000000000000003E-2</v>
      </c>
      <c r="E8" s="19"/>
    </row>
    <row r="9" spans="2:7" x14ac:dyDescent="0.25">
      <c r="B9" s="19"/>
      <c r="C9" s="19" t="s">
        <v>193</v>
      </c>
      <c r="D9" s="19"/>
      <c r="E9" s="29">
        <f>E4/500</f>
        <v>0.19800000000000001</v>
      </c>
    </row>
  </sheetData>
  <mergeCells count="1">
    <mergeCell ref="D6:E6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16"/>
  <sheetViews>
    <sheetView zoomScale="115" zoomScaleNormal="115" workbookViewId="0">
      <selection activeCell="J11" sqref="J11"/>
    </sheetView>
  </sheetViews>
  <sheetFormatPr defaultRowHeight="15" x14ac:dyDescent="0.25"/>
  <cols>
    <col min="1" max="1" width="11" customWidth="1"/>
    <col min="2" max="2" width="17" bestFit="1" customWidth="1"/>
    <col min="3" max="3" width="18.42578125" customWidth="1"/>
    <col min="4" max="4" width="17" bestFit="1" customWidth="1"/>
    <col min="5" max="5" width="14.5703125" customWidth="1"/>
    <col min="6" max="7" width="13.7109375" customWidth="1"/>
    <col min="8" max="8" width="14.140625" bestFit="1" customWidth="1"/>
  </cols>
  <sheetData>
    <row r="2" spans="1:11" x14ac:dyDescent="0.25">
      <c r="A2" s="4" t="s">
        <v>221</v>
      </c>
      <c r="B2" s="38" t="s">
        <v>221</v>
      </c>
      <c r="C2" s="38"/>
      <c r="D2" s="36" t="s">
        <v>218</v>
      </c>
      <c r="E2" s="36"/>
    </row>
    <row r="3" spans="1:11" x14ac:dyDescent="0.25">
      <c r="B3" s="38"/>
      <c r="C3" s="38"/>
      <c r="D3" s="19" t="s">
        <v>219</v>
      </c>
      <c r="E3" s="19" t="s">
        <v>26</v>
      </c>
      <c r="G3" t="s">
        <v>222</v>
      </c>
      <c r="K3" s="4">
        <v>3271</v>
      </c>
    </row>
    <row r="4" spans="1:11" x14ac:dyDescent="0.25">
      <c r="B4" s="37" t="s">
        <v>220</v>
      </c>
      <c r="C4" s="19" t="s">
        <v>219</v>
      </c>
      <c r="D4" s="19">
        <v>0.35</v>
      </c>
      <c r="E4" s="19">
        <v>0</v>
      </c>
    </row>
    <row r="5" spans="1:11" x14ac:dyDescent="0.25">
      <c r="B5" s="37"/>
      <c r="C5" s="19" t="s">
        <v>223</v>
      </c>
      <c r="D5" s="19">
        <v>-1</v>
      </c>
      <c r="E5" s="19">
        <v>0</v>
      </c>
    </row>
    <row r="7" spans="1:11" x14ac:dyDescent="0.25">
      <c r="B7" s="39" t="s">
        <v>230</v>
      </c>
      <c r="C7" s="36" t="s">
        <v>224</v>
      </c>
      <c r="D7" s="36"/>
      <c r="E7" s="37" t="s">
        <v>225</v>
      </c>
      <c r="F7" s="37" t="s">
        <v>226</v>
      </c>
      <c r="G7" s="37" t="s">
        <v>227</v>
      </c>
      <c r="H7" s="37" t="s">
        <v>228</v>
      </c>
    </row>
    <row r="8" spans="1:11" x14ac:dyDescent="0.25">
      <c r="B8" s="39"/>
      <c r="C8" s="19" t="s">
        <v>188</v>
      </c>
      <c r="D8" s="32" t="s">
        <v>190</v>
      </c>
      <c r="E8" s="37"/>
      <c r="F8" s="37"/>
      <c r="G8" s="37"/>
      <c r="H8" s="37"/>
    </row>
    <row r="9" spans="1:11" x14ac:dyDescent="0.25">
      <c r="B9" s="39"/>
      <c r="C9" s="19" t="s">
        <v>219</v>
      </c>
      <c r="D9" s="19" t="s">
        <v>219</v>
      </c>
      <c r="E9" s="19" t="s">
        <v>219</v>
      </c>
      <c r="F9" s="19" t="s">
        <v>219</v>
      </c>
      <c r="G9" s="19" t="s">
        <v>219</v>
      </c>
      <c r="H9" s="19" t="s">
        <v>219</v>
      </c>
    </row>
    <row r="10" spans="1:11" x14ac:dyDescent="0.25">
      <c r="B10" s="19" t="s">
        <v>219</v>
      </c>
      <c r="C10" s="19">
        <f>313/500</f>
        <v>0.626</v>
      </c>
      <c r="D10" s="19">
        <f>227/500</f>
        <v>0.45400000000000001</v>
      </c>
      <c r="E10" s="19">
        <f>297/500</f>
        <v>0.59399999999999997</v>
      </c>
      <c r="F10" s="19">
        <f>304/500</f>
        <v>0.60799999999999998</v>
      </c>
      <c r="G10" s="19">
        <f>306/500</f>
        <v>0.61199999999999999</v>
      </c>
      <c r="H10" s="19">
        <f>323/500</f>
        <v>0.64600000000000002</v>
      </c>
    </row>
    <row r="11" spans="1:11" x14ac:dyDescent="0.25">
      <c r="B11" s="19" t="s">
        <v>223</v>
      </c>
      <c r="C11" s="19">
        <f>91/500</f>
        <v>0.182</v>
      </c>
      <c r="D11" s="19">
        <f>35/500</f>
        <v>7.0000000000000007E-2</v>
      </c>
      <c r="E11" s="19">
        <f>55/500</f>
        <v>0.11</v>
      </c>
      <c r="F11" s="19">
        <f>48/500</f>
        <v>9.6000000000000002E-2</v>
      </c>
      <c r="G11" s="19">
        <f>46/500</f>
        <v>9.1999999999999998E-2</v>
      </c>
      <c r="H11" s="19">
        <f>29/500</f>
        <v>5.8000000000000003E-2</v>
      </c>
    </row>
    <row r="12" spans="1:11" x14ac:dyDescent="0.25">
      <c r="B12" s="19" t="s">
        <v>229</v>
      </c>
      <c r="C12" s="19">
        <f>$D$4*C10+$D$5*C11</f>
        <v>3.7099999999999994E-2</v>
      </c>
      <c r="D12" s="19">
        <f t="shared" ref="D12:H12" si="0">$D$4*D10+$D$5*D11</f>
        <v>8.8899999999999979E-2</v>
      </c>
      <c r="E12" s="19">
        <f t="shared" si="0"/>
        <v>9.7899999999999973E-2</v>
      </c>
      <c r="F12" s="19">
        <f t="shared" si="0"/>
        <v>0.11679999999999999</v>
      </c>
      <c r="G12" s="19">
        <f t="shared" si="0"/>
        <v>0.12219999999999998</v>
      </c>
      <c r="H12" s="19">
        <f t="shared" si="0"/>
        <v>0.1681</v>
      </c>
    </row>
    <row r="16" spans="1:11" x14ac:dyDescent="0.25">
      <c r="H16" t="s">
        <v>231</v>
      </c>
    </row>
  </sheetData>
  <mergeCells count="9">
    <mergeCell ref="F7:F8"/>
    <mergeCell ref="G7:G8"/>
    <mergeCell ref="H7:H8"/>
    <mergeCell ref="D2:E2"/>
    <mergeCell ref="B4:B5"/>
    <mergeCell ref="B2:C3"/>
    <mergeCell ref="B7:B9"/>
    <mergeCell ref="C7:D7"/>
    <mergeCell ref="E7:E8"/>
  </mergeCells>
  <conditionalFormatting sqref="C12:H12">
    <cfRule type="colorScale" priority="1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opLeftCell="A7" workbookViewId="0">
      <selection activeCell="I4" sqref="I4"/>
    </sheetView>
  </sheetViews>
  <sheetFormatPr defaultRowHeight="15" x14ac:dyDescent="0.25"/>
  <cols>
    <col min="1" max="1" width="18.28515625" bestFit="1" customWidth="1"/>
  </cols>
  <sheetData>
    <row r="1" spans="1:8" x14ac:dyDescent="0.25">
      <c r="A1" t="s">
        <v>85</v>
      </c>
    </row>
    <row r="2" spans="1:8" x14ac:dyDescent="0.25">
      <c r="A2" s="19"/>
      <c r="B2" s="19" t="s">
        <v>128</v>
      </c>
      <c r="C2" s="19" t="s">
        <v>129</v>
      </c>
      <c r="D2" s="19" t="s">
        <v>130</v>
      </c>
      <c r="E2" s="19" t="s">
        <v>131</v>
      </c>
      <c r="F2" s="19" t="s">
        <v>132</v>
      </c>
      <c r="G2" s="19" t="s">
        <v>133</v>
      </c>
      <c r="H2" s="19" t="s">
        <v>134</v>
      </c>
    </row>
    <row r="3" spans="1:8" x14ac:dyDescent="0.25">
      <c r="A3" s="19" t="s">
        <v>127</v>
      </c>
      <c r="B3" s="19">
        <v>4</v>
      </c>
      <c r="C3" s="19">
        <v>12</v>
      </c>
      <c r="D3" s="19">
        <v>18</v>
      </c>
      <c r="E3" s="19">
        <v>24</v>
      </c>
      <c r="F3" s="19">
        <v>72</v>
      </c>
      <c r="G3" s="19">
        <v>20.9</v>
      </c>
      <c r="H3" s="19">
        <v>12.06</v>
      </c>
    </row>
    <row r="4" spans="1:8" x14ac:dyDescent="0.25">
      <c r="A4" s="19" t="s">
        <v>135</v>
      </c>
      <c r="B4" s="19">
        <v>250</v>
      </c>
      <c r="C4" s="19">
        <v>1366</v>
      </c>
      <c r="D4" s="19">
        <v>2320</v>
      </c>
      <c r="E4" s="19">
        <v>3972</v>
      </c>
      <c r="F4" s="19">
        <v>18420</v>
      </c>
      <c r="G4" s="19">
        <v>3271</v>
      </c>
      <c r="H4" s="19">
        <v>2822.7</v>
      </c>
    </row>
    <row r="5" spans="1:8" x14ac:dyDescent="0.25">
      <c r="A5" s="19" t="s">
        <v>136</v>
      </c>
      <c r="B5" s="19">
        <v>19</v>
      </c>
      <c r="C5" s="19">
        <v>27</v>
      </c>
      <c r="D5" s="19">
        <v>33</v>
      </c>
      <c r="E5" s="19">
        <v>42</v>
      </c>
      <c r="F5" s="19">
        <v>75</v>
      </c>
      <c r="G5" s="19">
        <v>35.549999999999997</v>
      </c>
      <c r="H5" s="19">
        <v>11.37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N16"/>
  <sheetViews>
    <sheetView topLeftCell="A5" workbookViewId="0">
      <selection activeCell="K16" sqref="K7:N16"/>
    </sheetView>
  </sheetViews>
  <sheetFormatPr defaultRowHeight="15" x14ac:dyDescent="0.25"/>
  <cols>
    <col min="3" max="3" width="38.28515625" bestFit="1" customWidth="1"/>
  </cols>
  <sheetData>
    <row r="2" spans="3:14" x14ac:dyDescent="0.25">
      <c r="E2" t="s">
        <v>137</v>
      </c>
      <c r="N2" t="s">
        <v>138</v>
      </c>
    </row>
    <row r="16" spans="3:14" x14ac:dyDescent="0.25">
      <c r="C16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8"/>
  <sheetViews>
    <sheetView workbookViewId="0">
      <selection activeCell="G19" sqref="G19"/>
    </sheetView>
  </sheetViews>
  <sheetFormatPr defaultRowHeight="15" x14ac:dyDescent="0.25"/>
  <cols>
    <col min="1" max="1" width="15.42578125" customWidth="1"/>
    <col min="2" max="2" width="8.85546875" bestFit="1" customWidth="1"/>
    <col min="3" max="3" width="6.28515625" bestFit="1" customWidth="1"/>
    <col min="4" max="4" width="28.28515625" customWidth="1"/>
    <col min="5" max="5" width="11" bestFit="1" customWidth="1"/>
  </cols>
  <sheetData>
    <row r="1" spans="1:5" x14ac:dyDescent="0.25">
      <c r="A1" s="3" t="s">
        <v>85</v>
      </c>
      <c r="B1" s="5" t="s">
        <v>86</v>
      </c>
      <c r="C1" s="5" t="s">
        <v>87</v>
      </c>
      <c r="D1" s="14" t="s">
        <v>88</v>
      </c>
      <c r="E1" s="4" t="s">
        <v>119</v>
      </c>
    </row>
    <row r="2" spans="1:5" x14ac:dyDescent="0.25">
      <c r="A2" s="4" t="s">
        <v>0</v>
      </c>
      <c r="B2" s="1">
        <v>1</v>
      </c>
      <c r="C2" s="1">
        <v>274</v>
      </c>
      <c r="D2" s="1" t="s">
        <v>125</v>
      </c>
      <c r="E2">
        <f t="shared" ref="E2:E4" si="0">C2/10</f>
        <v>27.4</v>
      </c>
    </row>
    <row r="3" spans="1:5" x14ac:dyDescent="0.25">
      <c r="A3" s="4"/>
      <c r="B3" s="1">
        <v>2</v>
      </c>
      <c r="C3" s="1">
        <v>269</v>
      </c>
      <c r="D3" s="1" t="s">
        <v>23</v>
      </c>
      <c r="E3">
        <f t="shared" si="0"/>
        <v>26.9</v>
      </c>
    </row>
    <row r="4" spans="1:5" x14ac:dyDescent="0.25">
      <c r="A4" s="4"/>
      <c r="B4" s="1">
        <v>3</v>
      </c>
      <c r="C4" s="1">
        <v>457</v>
      </c>
      <c r="D4" s="2" t="s">
        <v>139</v>
      </c>
      <c r="E4">
        <f t="shared" si="0"/>
        <v>45.7</v>
      </c>
    </row>
    <row r="5" spans="1:5" x14ac:dyDescent="0.25">
      <c r="A5" s="4"/>
      <c r="B5" s="1"/>
      <c r="C5" s="1"/>
    </row>
    <row r="6" spans="1:5" x14ac:dyDescent="0.25">
      <c r="A6" s="4" t="s">
        <v>5</v>
      </c>
      <c r="B6" s="1">
        <v>1</v>
      </c>
      <c r="C6" s="1">
        <v>89</v>
      </c>
      <c r="D6" s="1" t="s">
        <v>140</v>
      </c>
      <c r="E6">
        <f>C6/10</f>
        <v>8.9</v>
      </c>
    </row>
    <row r="7" spans="1:5" x14ac:dyDescent="0.25">
      <c r="B7" s="1">
        <v>2</v>
      </c>
      <c r="C7" s="1">
        <v>530</v>
      </c>
      <c r="D7" s="1" t="s">
        <v>141</v>
      </c>
      <c r="E7">
        <f t="shared" ref="E7:E30" si="1">C7/10</f>
        <v>53</v>
      </c>
    </row>
    <row r="8" spans="1:5" x14ac:dyDescent="0.25">
      <c r="B8" s="1">
        <v>3</v>
      </c>
      <c r="C8" s="1">
        <v>381</v>
      </c>
      <c r="D8" s="1" t="s">
        <v>142</v>
      </c>
      <c r="E8">
        <f t="shared" si="1"/>
        <v>38.1</v>
      </c>
    </row>
    <row r="10" spans="1:5" x14ac:dyDescent="0.25">
      <c r="A10" s="4" t="s">
        <v>11</v>
      </c>
      <c r="B10" s="1">
        <v>1</v>
      </c>
      <c r="C10" s="1">
        <v>103</v>
      </c>
      <c r="D10" s="1" t="s">
        <v>143</v>
      </c>
      <c r="E10">
        <f t="shared" si="1"/>
        <v>10.3</v>
      </c>
    </row>
    <row r="11" spans="1:5" x14ac:dyDescent="0.25">
      <c r="B11" s="1">
        <v>2</v>
      </c>
      <c r="C11" s="1">
        <v>181</v>
      </c>
      <c r="D11" s="1" t="s">
        <v>161</v>
      </c>
      <c r="E11">
        <f t="shared" si="1"/>
        <v>18.100000000000001</v>
      </c>
    </row>
    <row r="12" spans="1:5" x14ac:dyDescent="0.25">
      <c r="B12" s="1">
        <v>3</v>
      </c>
      <c r="C12" s="1">
        <v>364</v>
      </c>
      <c r="D12" s="1" t="s">
        <v>196</v>
      </c>
      <c r="E12">
        <f t="shared" si="1"/>
        <v>36.4</v>
      </c>
    </row>
    <row r="13" spans="1:5" x14ac:dyDescent="0.25">
      <c r="B13" s="1">
        <v>4</v>
      </c>
      <c r="C13" s="1">
        <v>352</v>
      </c>
      <c r="D13" s="1" t="s">
        <v>28</v>
      </c>
      <c r="E13">
        <f t="shared" si="1"/>
        <v>35.200000000000003</v>
      </c>
    </row>
    <row r="15" spans="1:5" x14ac:dyDescent="0.25">
      <c r="A15" s="4" t="s">
        <v>29</v>
      </c>
      <c r="B15" s="1">
        <v>1</v>
      </c>
      <c r="C15" s="1">
        <v>603</v>
      </c>
      <c r="D15" s="1" t="s">
        <v>146</v>
      </c>
      <c r="E15">
        <f t="shared" si="1"/>
        <v>60.3</v>
      </c>
    </row>
    <row r="16" spans="1:5" x14ac:dyDescent="0.25">
      <c r="B16" s="1">
        <v>2</v>
      </c>
      <c r="C16" s="1">
        <v>103</v>
      </c>
      <c r="D16" s="1" t="s">
        <v>35</v>
      </c>
      <c r="E16">
        <f t="shared" si="1"/>
        <v>10.3</v>
      </c>
    </row>
    <row r="17" spans="1:5" x14ac:dyDescent="0.25">
      <c r="B17" s="1">
        <v>3</v>
      </c>
      <c r="C17" s="1">
        <v>111</v>
      </c>
      <c r="D17" s="1" t="s">
        <v>144</v>
      </c>
      <c r="E17">
        <f t="shared" si="1"/>
        <v>11.1</v>
      </c>
    </row>
    <row r="18" spans="1:5" x14ac:dyDescent="0.25">
      <c r="B18" s="1">
        <v>4</v>
      </c>
      <c r="C18" s="1">
        <v>183</v>
      </c>
      <c r="D18" s="1" t="s">
        <v>145</v>
      </c>
      <c r="E18">
        <f t="shared" si="1"/>
        <v>18.3</v>
      </c>
    </row>
    <row r="20" spans="1:5" x14ac:dyDescent="0.25">
      <c r="A20" s="4" t="s">
        <v>40</v>
      </c>
      <c r="B20" s="1">
        <v>1</v>
      </c>
      <c r="C20" s="1">
        <v>234</v>
      </c>
      <c r="D20" s="1" t="s">
        <v>147</v>
      </c>
      <c r="E20">
        <f t="shared" si="1"/>
        <v>23.4</v>
      </c>
    </row>
    <row r="21" spans="1:5" x14ac:dyDescent="0.25">
      <c r="B21" s="1">
        <v>2</v>
      </c>
      <c r="C21" s="1">
        <v>339</v>
      </c>
      <c r="D21" s="1" t="s">
        <v>149</v>
      </c>
      <c r="E21">
        <f t="shared" si="1"/>
        <v>33.9</v>
      </c>
    </row>
    <row r="22" spans="1:5" x14ac:dyDescent="0.25">
      <c r="B22" s="1">
        <v>3</v>
      </c>
      <c r="C22" s="1">
        <v>174</v>
      </c>
      <c r="D22" s="1" t="s">
        <v>150</v>
      </c>
      <c r="E22">
        <f t="shared" si="1"/>
        <v>17.399999999999999</v>
      </c>
    </row>
    <row r="23" spans="1:5" x14ac:dyDescent="0.25">
      <c r="B23" s="1">
        <v>4</v>
      </c>
      <c r="C23" s="1">
        <v>253</v>
      </c>
      <c r="D23" s="1" t="s">
        <v>148</v>
      </c>
      <c r="E23">
        <f t="shared" si="1"/>
        <v>25.3</v>
      </c>
    </row>
    <row r="25" spans="1:5" x14ac:dyDescent="0.25">
      <c r="A25" s="4" t="s">
        <v>51</v>
      </c>
      <c r="B25" s="1">
        <v>1</v>
      </c>
      <c r="C25" s="1">
        <v>360</v>
      </c>
      <c r="D25" s="1" t="s">
        <v>151</v>
      </c>
      <c r="E25">
        <f t="shared" si="1"/>
        <v>36</v>
      </c>
    </row>
    <row r="26" spans="1:5" x14ac:dyDescent="0.25">
      <c r="B26" s="1">
        <v>2</v>
      </c>
      <c r="C26" s="1">
        <v>548</v>
      </c>
      <c r="D26" s="1" t="s">
        <v>152</v>
      </c>
      <c r="E26">
        <f t="shared" si="1"/>
        <v>54.8</v>
      </c>
    </row>
    <row r="27" spans="1:5" x14ac:dyDescent="0.25">
      <c r="B27" s="1">
        <v>3</v>
      </c>
      <c r="C27" s="1">
        <v>92</v>
      </c>
      <c r="D27" s="1" t="s">
        <v>153</v>
      </c>
      <c r="E27">
        <f t="shared" si="1"/>
        <v>9.1999999999999993</v>
      </c>
    </row>
    <row r="29" spans="1:5" x14ac:dyDescent="0.25">
      <c r="A29" s="4" t="s">
        <v>60</v>
      </c>
      <c r="B29" s="1">
        <v>1</v>
      </c>
      <c r="C29" s="1">
        <v>907</v>
      </c>
      <c r="D29" s="1" t="s">
        <v>154</v>
      </c>
      <c r="E29">
        <f t="shared" si="1"/>
        <v>90.7</v>
      </c>
    </row>
    <row r="30" spans="1:5" x14ac:dyDescent="0.25">
      <c r="B30" s="1">
        <v>2</v>
      </c>
      <c r="C30" s="1">
        <v>93</v>
      </c>
      <c r="D30" s="1" t="s">
        <v>66</v>
      </c>
      <c r="E30">
        <f t="shared" si="1"/>
        <v>9.3000000000000007</v>
      </c>
    </row>
    <row r="32" spans="1:5" x14ac:dyDescent="0.25">
      <c r="A32" s="4" t="s">
        <v>67</v>
      </c>
      <c r="B32" s="1">
        <v>1</v>
      </c>
      <c r="C32" s="1">
        <v>282</v>
      </c>
      <c r="D32" s="1" t="s">
        <v>74</v>
      </c>
      <c r="E32">
        <f t="shared" ref="E32:E35" si="2">C32/10</f>
        <v>28.2</v>
      </c>
    </row>
    <row r="33" spans="1:5" x14ac:dyDescent="0.25">
      <c r="A33" s="4"/>
      <c r="B33" s="1">
        <v>2</v>
      </c>
      <c r="C33" s="1">
        <v>232</v>
      </c>
      <c r="D33" s="1" t="s">
        <v>73</v>
      </c>
      <c r="E33">
        <f t="shared" si="2"/>
        <v>23.2</v>
      </c>
    </row>
    <row r="34" spans="1:5" x14ac:dyDescent="0.25">
      <c r="A34" s="4"/>
      <c r="B34" s="1">
        <v>3</v>
      </c>
      <c r="C34" s="1">
        <v>332</v>
      </c>
      <c r="D34" s="1" t="s">
        <v>169</v>
      </c>
      <c r="E34">
        <f t="shared" si="2"/>
        <v>33.200000000000003</v>
      </c>
    </row>
    <row r="35" spans="1:5" x14ac:dyDescent="0.25">
      <c r="A35" s="4"/>
      <c r="B35" s="1">
        <v>4</v>
      </c>
      <c r="C35" s="1">
        <v>154</v>
      </c>
      <c r="D35" s="1" t="s">
        <v>72</v>
      </c>
      <c r="E35">
        <f t="shared" si="2"/>
        <v>15.4</v>
      </c>
    </row>
    <row r="37" spans="1:5" x14ac:dyDescent="0.25">
      <c r="A37" s="4" t="s">
        <v>75</v>
      </c>
      <c r="B37" s="1">
        <v>1</v>
      </c>
      <c r="C37" s="1">
        <v>186</v>
      </c>
      <c r="D37" s="2" t="s">
        <v>104</v>
      </c>
      <c r="E37">
        <f t="shared" ref="E37:E38" si="3">C37/10</f>
        <v>18.600000000000001</v>
      </c>
    </row>
    <row r="38" spans="1:5" x14ac:dyDescent="0.25">
      <c r="A38" s="4"/>
      <c r="B38" s="1">
        <v>2</v>
      </c>
      <c r="C38" s="1">
        <v>814</v>
      </c>
      <c r="D38" s="2" t="s">
        <v>155</v>
      </c>
      <c r="E38">
        <f t="shared" si="3"/>
        <v>81.400000000000006</v>
      </c>
    </row>
    <row r="39" spans="1:5" x14ac:dyDescent="0.25">
      <c r="A39" s="4"/>
      <c r="B39" s="1"/>
      <c r="C39" s="1"/>
      <c r="D39" s="1"/>
    </row>
    <row r="40" spans="1:5" x14ac:dyDescent="0.25">
      <c r="A40" s="4" t="s">
        <v>81</v>
      </c>
      <c r="B40" s="1">
        <v>1</v>
      </c>
      <c r="C40" s="1">
        <v>179</v>
      </c>
      <c r="D40" s="1" t="s">
        <v>170</v>
      </c>
      <c r="E40">
        <f t="shared" ref="E40:E42" si="4">C40/10</f>
        <v>17.899999999999999</v>
      </c>
    </row>
    <row r="41" spans="1:5" x14ac:dyDescent="0.25">
      <c r="A41" s="4"/>
      <c r="B41" s="1">
        <v>2</v>
      </c>
      <c r="C41" s="1">
        <v>713</v>
      </c>
      <c r="D41" s="1" t="s">
        <v>171</v>
      </c>
      <c r="E41">
        <f t="shared" si="4"/>
        <v>71.3</v>
      </c>
    </row>
    <row r="42" spans="1:5" x14ac:dyDescent="0.25">
      <c r="A42" s="4"/>
      <c r="B42" s="1">
        <v>3</v>
      </c>
      <c r="C42" s="1">
        <v>108</v>
      </c>
      <c r="D42" s="1" t="s">
        <v>172</v>
      </c>
      <c r="E42">
        <f t="shared" si="4"/>
        <v>10.8</v>
      </c>
    </row>
    <row r="44" spans="1:5" x14ac:dyDescent="0.25">
      <c r="A44" s="4" t="s">
        <v>89</v>
      </c>
      <c r="B44" s="1">
        <v>1</v>
      </c>
      <c r="C44" s="1">
        <v>222</v>
      </c>
      <c r="D44" s="1" t="s">
        <v>156</v>
      </c>
      <c r="E44">
        <f t="shared" ref="E44:E46" si="5">C44/10</f>
        <v>22.2</v>
      </c>
    </row>
    <row r="45" spans="1:5" x14ac:dyDescent="0.25">
      <c r="A45" s="4"/>
      <c r="B45" s="1">
        <v>2</v>
      </c>
      <c r="C45" s="1">
        <v>630</v>
      </c>
      <c r="D45" s="1" t="s">
        <v>157</v>
      </c>
      <c r="E45">
        <f t="shared" si="5"/>
        <v>63</v>
      </c>
    </row>
    <row r="46" spans="1:5" x14ac:dyDescent="0.25">
      <c r="A46" s="4"/>
      <c r="B46" s="1">
        <v>3</v>
      </c>
      <c r="C46" s="1">
        <v>148</v>
      </c>
      <c r="D46" s="1" t="s">
        <v>158</v>
      </c>
      <c r="E46">
        <f t="shared" si="5"/>
        <v>14.8</v>
      </c>
    </row>
    <row r="48" spans="1:5" x14ac:dyDescent="0.25">
      <c r="A48" s="4" t="s">
        <v>97</v>
      </c>
      <c r="B48" s="1">
        <v>1</v>
      </c>
      <c r="C48" s="1">
        <v>596</v>
      </c>
      <c r="D48" s="1" t="s">
        <v>103</v>
      </c>
      <c r="E48">
        <f t="shared" ref="E48:E49" si="6">C48/10</f>
        <v>59.6</v>
      </c>
    </row>
    <row r="49" spans="1:5" x14ac:dyDescent="0.25">
      <c r="A49" s="4"/>
      <c r="B49" s="1">
        <v>2</v>
      </c>
      <c r="C49" s="1">
        <v>404</v>
      </c>
      <c r="D49" s="1" t="s">
        <v>104</v>
      </c>
      <c r="E49">
        <f t="shared" si="6"/>
        <v>40.4</v>
      </c>
    </row>
    <row r="51" spans="1:5" x14ac:dyDescent="0.25">
      <c r="A51" s="4" t="s">
        <v>100</v>
      </c>
      <c r="B51" s="1">
        <v>1</v>
      </c>
      <c r="C51" s="1">
        <v>963</v>
      </c>
      <c r="D51" s="1" t="s">
        <v>103</v>
      </c>
      <c r="E51">
        <f t="shared" ref="E51:E52" si="7">C51/10</f>
        <v>96.3</v>
      </c>
    </row>
    <row r="52" spans="1:5" x14ac:dyDescent="0.25">
      <c r="A52" s="4"/>
      <c r="B52" s="1">
        <v>2</v>
      </c>
      <c r="C52" s="1">
        <v>37</v>
      </c>
      <c r="D52" s="1" t="s">
        <v>104</v>
      </c>
      <c r="E52">
        <f t="shared" si="7"/>
        <v>3.7</v>
      </c>
    </row>
    <row r="54" spans="1:5" x14ac:dyDescent="0.25">
      <c r="A54" s="4" t="s">
        <v>105</v>
      </c>
      <c r="B54" s="1">
        <v>1</v>
      </c>
      <c r="C54" s="1">
        <v>633</v>
      </c>
      <c r="D54" s="1" t="s">
        <v>113</v>
      </c>
      <c r="E54">
        <f t="shared" ref="E54:E55" si="8">C54/10</f>
        <v>63.3</v>
      </c>
    </row>
    <row r="55" spans="1:5" x14ac:dyDescent="0.25">
      <c r="A55" s="4"/>
      <c r="B55" s="1">
        <v>2</v>
      </c>
      <c r="C55" s="1">
        <v>367</v>
      </c>
      <c r="D55" s="1" t="s">
        <v>159</v>
      </c>
      <c r="E55">
        <f t="shared" si="8"/>
        <v>36.700000000000003</v>
      </c>
    </row>
    <row r="56" spans="1:5" x14ac:dyDescent="0.25">
      <c r="A56" s="4"/>
      <c r="B56" s="1"/>
      <c r="C56" s="1"/>
      <c r="D56" s="1"/>
    </row>
    <row r="57" spans="1:5" x14ac:dyDescent="0.25">
      <c r="A57" s="4" t="s">
        <v>106</v>
      </c>
      <c r="B57" s="1">
        <v>1</v>
      </c>
      <c r="C57" s="1">
        <v>136</v>
      </c>
      <c r="D57" s="1" t="s">
        <v>107</v>
      </c>
      <c r="E57">
        <f t="shared" ref="E57:E60" si="9">C57/10</f>
        <v>13.6</v>
      </c>
    </row>
    <row r="58" spans="1:5" x14ac:dyDescent="0.25">
      <c r="A58" s="4"/>
      <c r="B58" s="1">
        <v>2</v>
      </c>
      <c r="C58" s="1">
        <v>231</v>
      </c>
      <c r="D58" s="1" t="s">
        <v>108</v>
      </c>
      <c r="E58">
        <f t="shared" si="9"/>
        <v>23.1</v>
      </c>
    </row>
    <row r="59" spans="1:5" x14ac:dyDescent="0.25">
      <c r="A59" s="4"/>
      <c r="B59" s="1">
        <v>3</v>
      </c>
      <c r="C59" s="1">
        <v>157</v>
      </c>
      <c r="D59" s="1" t="s">
        <v>109</v>
      </c>
      <c r="E59">
        <f t="shared" si="9"/>
        <v>15.7</v>
      </c>
    </row>
    <row r="60" spans="1:5" x14ac:dyDescent="0.25">
      <c r="A60" s="4"/>
      <c r="B60" s="1">
        <v>4</v>
      </c>
      <c r="C60" s="1">
        <v>476</v>
      </c>
      <c r="D60" s="1" t="s">
        <v>110</v>
      </c>
      <c r="E60">
        <f t="shared" si="9"/>
        <v>47.6</v>
      </c>
    </row>
    <row r="62" spans="1:5" x14ac:dyDescent="0.25">
      <c r="A62" s="4" t="s">
        <v>111</v>
      </c>
      <c r="B62" s="1">
        <v>1</v>
      </c>
      <c r="C62" s="1">
        <v>130</v>
      </c>
      <c r="D62" s="1" t="s">
        <v>47</v>
      </c>
      <c r="E62">
        <f t="shared" ref="E62:E68" si="10">C62/10</f>
        <v>13</v>
      </c>
    </row>
    <row r="63" spans="1:5" x14ac:dyDescent="0.25">
      <c r="A63" s="4"/>
      <c r="B63" s="1">
        <v>2</v>
      </c>
      <c r="C63" s="1">
        <v>308</v>
      </c>
      <c r="D63" s="1" t="s">
        <v>48</v>
      </c>
      <c r="E63">
        <f t="shared" si="10"/>
        <v>30.8</v>
      </c>
    </row>
    <row r="64" spans="1:5" x14ac:dyDescent="0.25">
      <c r="A64" s="4"/>
      <c r="B64" s="1">
        <v>3</v>
      </c>
      <c r="C64" s="1">
        <v>149</v>
      </c>
      <c r="D64" s="1" t="s">
        <v>49</v>
      </c>
      <c r="E64">
        <f t="shared" si="10"/>
        <v>14.9</v>
      </c>
    </row>
    <row r="65" spans="1:5" x14ac:dyDescent="0.25">
      <c r="A65" s="4"/>
      <c r="B65" s="1">
        <v>4</v>
      </c>
      <c r="C65" s="1">
        <v>413</v>
      </c>
      <c r="D65" s="1" t="s">
        <v>50</v>
      </c>
      <c r="E65">
        <f t="shared" si="10"/>
        <v>41.3</v>
      </c>
    </row>
    <row r="66" spans="1:5" x14ac:dyDescent="0.25">
      <c r="A66" s="4"/>
      <c r="B66" s="1"/>
      <c r="C66" s="1"/>
      <c r="D66" s="1"/>
    </row>
    <row r="67" spans="1:5" x14ac:dyDescent="0.25">
      <c r="A67" s="4" t="s">
        <v>112</v>
      </c>
      <c r="B67" s="1">
        <v>1</v>
      </c>
      <c r="C67" s="1">
        <v>845</v>
      </c>
      <c r="D67" s="1" t="s">
        <v>118</v>
      </c>
      <c r="E67">
        <f t="shared" si="10"/>
        <v>84.5</v>
      </c>
    </row>
    <row r="68" spans="1:5" x14ac:dyDescent="0.25">
      <c r="A68" s="4"/>
      <c r="B68" s="1">
        <v>2</v>
      </c>
      <c r="C68" s="1">
        <v>155</v>
      </c>
      <c r="D68" s="1" t="s">
        <v>117</v>
      </c>
      <c r="E68">
        <f t="shared" si="10"/>
        <v>15.5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B43" sqref="B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5"/>
  <sheetViews>
    <sheetView workbookViewId="0">
      <selection activeCell="I15" sqref="I15"/>
    </sheetView>
  </sheetViews>
  <sheetFormatPr defaultRowHeight="15" x14ac:dyDescent="0.25"/>
  <cols>
    <col min="2" max="2" width="26.140625" bestFit="1" customWidth="1"/>
    <col min="3" max="3" width="15.140625" customWidth="1"/>
    <col min="6" max="6" width="26.140625" bestFit="1" customWidth="1"/>
    <col min="7" max="7" width="14.42578125" bestFit="1" customWidth="1"/>
    <col min="10" max="10" width="19.140625" bestFit="1" customWidth="1"/>
    <col min="11" max="11" width="13.140625" bestFit="1" customWidth="1"/>
  </cols>
  <sheetData>
    <row r="1" spans="2:11" s="4" customFormat="1" x14ac:dyDescent="0.25">
      <c r="B1" s="4" t="s">
        <v>180</v>
      </c>
      <c r="C1" s="4" t="s">
        <v>183</v>
      </c>
      <c r="F1" s="4" t="s">
        <v>181</v>
      </c>
      <c r="G1" s="4" t="s">
        <v>194</v>
      </c>
    </row>
    <row r="2" spans="2:11" x14ac:dyDescent="0.25">
      <c r="B2" t="s">
        <v>85</v>
      </c>
      <c r="C2" t="s">
        <v>179</v>
      </c>
      <c r="F2" t="s">
        <v>85</v>
      </c>
      <c r="G2" t="s">
        <v>195</v>
      </c>
    </row>
    <row r="3" spans="2:11" x14ac:dyDescent="0.25">
      <c r="B3" t="s">
        <v>100</v>
      </c>
      <c r="C3" s="16">
        <v>1.5830750000000001E-2</v>
      </c>
      <c r="F3" t="s">
        <v>135</v>
      </c>
      <c r="G3" s="7">
        <v>2.478E-5</v>
      </c>
    </row>
    <row r="4" spans="2:11" x14ac:dyDescent="0.25">
      <c r="B4" t="s">
        <v>97</v>
      </c>
      <c r="C4" s="17">
        <v>0.27887620000000002</v>
      </c>
      <c r="F4" t="s">
        <v>136</v>
      </c>
      <c r="G4">
        <v>3.7880000000000001E-3</v>
      </c>
    </row>
    <row r="5" spans="2:11" x14ac:dyDescent="0.25">
      <c r="B5" t="s">
        <v>112</v>
      </c>
      <c r="C5" s="17">
        <v>1</v>
      </c>
      <c r="F5" t="s">
        <v>182</v>
      </c>
      <c r="G5" s="8">
        <v>2.4040000000000002E-10</v>
      </c>
    </row>
    <row r="6" spans="2:11" x14ac:dyDescent="0.25">
      <c r="B6" t="s">
        <v>89</v>
      </c>
      <c r="C6" s="17">
        <v>0.41737010000000002</v>
      </c>
    </row>
    <row r="7" spans="2:11" x14ac:dyDescent="0.25">
      <c r="B7" t="s">
        <v>178</v>
      </c>
      <c r="C7" s="17">
        <v>0.16930419999999999</v>
      </c>
      <c r="J7" s="19" t="s">
        <v>181</v>
      </c>
      <c r="K7" s="19" t="s">
        <v>232</v>
      </c>
    </row>
    <row r="8" spans="2:11" x14ac:dyDescent="0.25">
      <c r="B8" t="s">
        <v>81</v>
      </c>
      <c r="C8" s="16">
        <v>1.116747E-4</v>
      </c>
      <c r="F8" s="19" t="s">
        <v>180</v>
      </c>
      <c r="G8" s="19" t="s">
        <v>233</v>
      </c>
      <c r="J8" s="19" t="s">
        <v>135</v>
      </c>
      <c r="K8" s="22">
        <v>2.478E-5</v>
      </c>
    </row>
    <row r="9" spans="2:11" x14ac:dyDescent="0.25">
      <c r="B9" t="s">
        <v>75</v>
      </c>
      <c r="C9" s="16">
        <v>4.7634309999999998E-4</v>
      </c>
      <c r="F9" s="19" t="s">
        <v>100</v>
      </c>
      <c r="G9" s="21">
        <v>1.5830750000000001E-2</v>
      </c>
      <c r="J9" s="19" t="s">
        <v>136</v>
      </c>
      <c r="K9" s="23">
        <v>3.7880000000000001E-3</v>
      </c>
    </row>
    <row r="10" spans="2:11" x14ac:dyDescent="0.25">
      <c r="B10" t="s">
        <v>67</v>
      </c>
      <c r="C10" s="16">
        <v>2.8584420000000002E-5</v>
      </c>
      <c r="F10" s="19" t="s">
        <v>97</v>
      </c>
      <c r="G10" s="20">
        <v>0.27887620000000002</v>
      </c>
      <c r="J10" s="19" t="s">
        <v>182</v>
      </c>
      <c r="K10" s="24">
        <v>2.4040000000000002E-10</v>
      </c>
    </row>
    <row r="11" spans="2:11" x14ac:dyDescent="0.25">
      <c r="B11" t="s">
        <v>111</v>
      </c>
      <c r="C11" s="17">
        <v>0.86155210000000004</v>
      </c>
      <c r="F11" s="19" t="s">
        <v>112</v>
      </c>
      <c r="G11" s="20">
        <v>1</v>
      </c>
    </row>
    <row r="12" spans="2:11" x14ac:dyDescent="0.25">
      <c r="B12" t="s">
        <v>177</v>
      </c>
      <c r="C12" s="17">
        <v>1</v>
      </c>
      <c r="F12" s="19" t="s">
        <v>89</v>
      </c>
      <c r="G12" s="20">
        <v>0.41737010000000002</v>
      </c>
    </row>
    <row r="13" spans="2:11" x14ac:dyDescent="0.25">
      <c r="B13" t="s">
        <v>51</v>
      </c>
      <c r="C13" s="16">
        <v>1.043498E-2</v>
      </c>
      <c r="F13" s="19" t="s">
        <v>178</v>
      </c>
      <c r="G13" s="20">
        <v>0.16930419999999999</v>
      </c>
    </row>
    <row r="14" spans="2:11" x14ac:dyDescent="0.25">
      <c r="B14" t="s">
        <v>176</v>
      </c>
      <c r="C14" s="17">
        <v>0.1400333</v>
      </c>
      <c r="F14" s="19" t="s">
        <v>81</v>
      </c>
      <c r="G14" s="21">
        <v>1.116747E-4</v>
      </c>
    </row>
    <row r="15" spans="2:11" x14ac:dyDescent="0.25">
      <c r="B15" t="s">
        <v>175</v>
      </c>
      <c r="C15" s="16">
        <v>4.2206850000000001E-4</v>
      </c>
      <c r="F15" s="19" t="s">
        <v>75</v>
      </c>
      <c r="G15" s="21">
        <v>4.7634309999999998E-4</v>
      </c>
    </row>
    <row r="16" spans="2:11" x14ac:dyDescent="0.25">
      <c r="B16" t="s">
        <v>174</v>
      </c>
      <c r="C16" s="16">
        <v>8.3359370000000004E-8</v>
      </c>
      <c r="F16" s="19" t="s">
        <v>67</v>
      </c>
      <c r="G16" s="21">
        <v>2.8584420000000002E-5</v>
      </c>
    </row>
    <row r="17" spans="2:7" x14ac:dyDescent="0.25">
      <c r="B17" t="s">
        <v>11</v>
      </c>
      <c r="C17" s="16">
        <v>2.7607080000000001E-4</v>
      </c>
      <c r="F17" s="19" t="s">
        <v>111</v>
      </c>
      <c r="G17" s="20">
        <v>0.86155210000000004</v>
      </c>
    </row>
    <row r="18" spans="2:7" x14ac:dyDescent="0.25">
      <c r="B18" t="s">
        <v>5</v>
      </c>
      <c r="C18" s="16">
        <v>1.557328E-12</v>
      </c>
      <c r="F18" s="19" t="s">
        <v>177</v>
      </c>
      <c r="G18" s="20">
        <v>1</v>
      </c>
    </row>
    <row r="19" spans="2:7" x14ac:dyDescent="0.25">
      <c r="B19" t="s">
        <v>0</v>
      </c>
      <c r="C19" s="16">
        <v>5.7426209999999997E-27</v>
      </c>
      <c r="F19" s="19" t="s">
        <v>51</v>
      </c>
      <c r="G19" s="20">
        <v>1.043498E-2</v>
      </c>
    </row>
    <row r="20" spans="2:7" x14ac:dyDescent="0.25">
      <c r="F20" s="19" t="s">
        <v>176</v>
      </c>
      <c r="G20" s="20">
        <v>0.1400333</v>
      </c>
    </row>
    <row r="21" spans="2:7" x14ac:dyDescent="0.25">
      <c r="F21" s="19" t="s">
        <v>175</v>
      </c>
      <c r="G21" s="21">
        <v>4.2206850000000001E-4</v>
      </c>
    </row>
    <row r="22" spans="2:7" x14ac:dyDescent="0.25">
      <c r="D22" s="4"/>
      <c r="F22" s="19" t="s">
        <v>174</v>
      </c>
      <c r="G22" s="21">
        <v>8.3359370000000004E-8</v>
      </c>
    </row>
    <row r="23" spans="2:7" x14ac:dyDescent="0.25">
      <c r="F23" s="19" t="s">
        <v>11</v>
      </c>
      <c r="G23" s="21">
        <v>2.7607080000000001E-4</v>
      </c>
    </row>
    <row r="24" spans="2:7" x14ac:dyDescent="0.25">
      <c r="F24" s="19" t="s">
        <v>5</v>
      </c>
      <c r="G24" s="21">
        <v>1.557328E-12</v>
      </c>
    </row>
    <row r="25" spans="2:7" x14ac:dyDescent="0.25">
      <c r="F25" s="19" t="s">
        <v>0</v>
      </c>
      <c r="G25" s="21">
        <v>5.7426209999999997E-27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28"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zoomScale="115" zoomScaleNormal="115" workbookViewId="0">
      <selection activeCell="I7" sqref="I7"/>
    </sheetView>
  </sheetViews>
  <sheetFormatPr defaultColWidth="12.5703125" defaultRowHeight="15" x14ac:dyDescent="0.25"/>
  <cols>
    <col min="1" max="1" width="14.85546875" bestFit="1" customWidth="1"/>
    <col min="2" max="2" width="18.7109375" bestFit="1" customWidth="1"/>
    <col min="3" max="3" width="17.140625" customWidth="1"/>
    <col min="4" max="4" width="15.5703125" customWidth="1"/>
    <col min="6" max="6" width="17.85546875" customWidth="1"/>
  </cols>
  <sheetData>
    <row r="1" spans="1:6" x14ac:dyDescent="0.25">
      <c r="A1" s="19" t="s">
        <v>184</v>
      </c>
      <c r="B1" s="19"/>
      <c r="C1" s="34" t="s">
        <v>188</v>
      </c>
      <c r="D1" s="35"/>
      <c r="E1" s="34" t="s">
        <v>190</v>
      </c>
      <c r="F1" s="35"/>
    </row>
    <row r="2" spans="1:6" x14ac:dyDescent="0.25">
      <c r="A2" s="19"/>
      <c r="B2" s="19"/>
      <c r="C2" s="19" t="s">
        <v>185</v>
      </c>
      <c r="D2" s="19" t="s">
        <v>186</v>
      </c>
      <c r="E2" s="19" t="s">
        <v>185</v>
      </c>
      <c r="F2" s="19" t="s">
        <v>186</v>
      </c>
    </row>
    <row r="3" spans="1:6" x14ac:dyDescent="0.25">
      <c r="A3" s="19" t="s">
        <v>185</v>
      </c>
      <c r="B3" s="3">
        <v>352</v>
      </c>
      <c r="C3" s="19">
        <v>313</v>
      </c>
      <c r="D3" s="25">
        <v>39</v>
      </c>
      <c r="E3" s="19">
        <v>227</v>
      </c>
      <c r="F3" s="25">
        <v>125</v>
      </c>
    </row>
    <row r="4" spans="1:6" x14ac:dyDescent="0.25">
      <c r="A4" s="19" t="s">
        <v>186</v>
      </c>
      <c r="B4" s="3">
        <v>148</v>
      </c>
      <c r="C4" s="26">
        <v>91</v>
      </c>
      <c r="D4" s="19">
        <v>57</v>
      </c>
      <c r="E4" s="26">
        <v>35</v>
      </c>
      <c r="F4" s="19">
        <v>113</v>
      </c>
    </row>
    <row r="5" spans="1:6" x14ac:dyDescent="0.25">
      <c r="A5" s="19" t="s">
        <v>187</v>
      </c>
      <c r="B5" s="3">
        <v>500</v>
      </c>
      <c r="C5" s="36" t="s">
        <v>189</v>
      </c>
      <c r="D5" s="36"/>
      <c r="E5" s="36" t="s">
        <v>191</v>
      </c>
      <c r="F5" s="36"/>
    </row>
    <row r="7" spans="1:6" x14ac:dyDescent="0.25">
      <c r="A7" s="18"/>
      <c r="B7" s="19" t="s">
        <v>192</v>
      </c>
      <c r="C7" s="27">
        <f>91/500</f>
        <v>0.182</v>
      </c>
      <c r="D7" s="19"/>
      <c r="E7" s="28">
        <f>35/500</f>
        <v>7.0000000000000007E-2</v>
      </c>
      <c r="F7" s="19"/>
    </row>
    <row r="8" spans="1:6" x14ac:dyDescent="0.25">
      <c r="A8" s="18"/>
      <c r="B8" s="19" t="s">
        <v>193</v>
      </c>
      <c r="C8" s="19"/>
      <c r="D8" s="29">
        <f>D3/500</f>
        <v>7.8E-2</v>
      </c>
      <c r="E8" s="19"/>
      <c r="F8" s="28">
        <f>F3/500</f>
        <v>0.25</v>
      </c>
    </row>
  </sheetData>
  <mergeCells count="4">
    <mergeCell ref="C1:D1"/>
    <mergeCell ref="C5:D5"/>
    <mergeCell ref="E1:F1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Exploratory_Categorical_17</vt:lpstr>
      <vt:lpstr>Numerical_3</vt:lpstr>
      <vt:lpstr>CrossTables 1</vt:lpstr>
      <vt:lpstr>Regrouping_coding categ Vars</vt:lpstr>
      <vt:lpstr>Cross tables 2</vt:lpstr>
      <vt:lpstr>ChiSq</vt:lpstr>
      <vt:lpstr>Model50</vt:lpstr>
      <vt:lpstr>Final LR model</vt:lpstr>
      <vt:lpstr>Confusion Matrix</vt:lpstr>
      <vt:lpstr>Decision Tree</vt:lpstr>
      <vt:lpstr>Decision Tree Pruned</vt:lpstr>
      <vt:lpstr>Random Forest</vt:lpstr>
      <vt:lpstr>Cost Profit Consideration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2018-02-05T10:15:55Z</dcterms:created>
  <dcterms:modified xsi:type="dcterms:W3CDTF">2019-02-25T11:24:09Z</dcterms:modified>
</cp:coreProperties>
</file>